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2B7214AA-B8D7-45D4-96B9-843E19356F74}" xr6:coauthVersionLast="47" xr6:coauthVersionMax="47" xr10:uidLastSave="{00000000-0000-0000-0000-000000000000}"/>
  <bookViews>
    <workbookView xWindow="28680" yWindow="-120" windowWidth="29040" windowHeight="15720" activeTab="1" xr2:uid="{EFC38E4F-8507-4513-83C1-3F3844BE7CAA}"/>
  </bookViews>
  <sheets>
    <sheet name="SubSector Analysis" sheetId="3" r:id="rId1"/>
    <sheet name="Nifty 750 Analysis" sheetId="2" r:id="rId2"/>
    <sheet name="Price_Filter_27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38" i="3"/>
  <c r="I5" i="3"/>
  <c r="I20" i="3"/>
  <c r="I6" i="3"/>
  <c r="I11" i="3"/>
  <c r="I23" i="3"/>
  <c r="I33" i="3"/>
  <c r="I24" i="3"/>
  <c r="I36" i="3"/>
  <c r="I32" i="3"/>
  <c r="I27" i="3"/>
  <c r="I44" i="3"/>
  <c r="I52" i="3"/>
  <c r="I40" i="3"/>
  <c r="I29" i="3"/>
  <c r="I14" i="3"/>
  <c r="I56" i="3"/>
  <c r="I49" i="3"/>
  <c r="I74" i="3"/>
  <c r="I75" i="3"/>
  <c r="I76" i="3"/>
  <c r="I70" i="3"/>
  <c r="I55" i="3"/>
  <c r="I57" i="3"/>
  <c r="I61" i="3"/>
  <c r="I39" i="3"/>
  <c r="I83" i="3"/>
  <c r="I85" i="3"/>
  <c r="I84" i="3"/>
  <c r="I78" i="3"/>
  <c r="I88" i="3"/>
  <c r="I60" i="3"/>
  <c r="I48" i="3"/>
  <c r="I71" i="3"/>
  <c r="I53" i="3"/>
  <c r="I108" i="3"/>
  <c r="I95" i="3"/>
  <c r="I42" i="3"/>
  <c r="I102" i="3"/>
  <c r="I99" i="3"/>
  <c r="I97" i="3"/>
  <c r="I101" i="3"/>
  <c r="I64" i="3"/>
  <c r="I114" i="3"/>
  <c r="I69" i="3"/>
  <c r="I106" i="3"/>
  <c r="I109" i="3"/>
  <c r="I120" i="3"/>
  <c r="I103" i="3"/>
  <c r="I116" i="3"/>
  <c r="I118" i="3"/>
  <c r="AU6" i="2"/>
  <c r="AU20" i="2"/>
  <c r="AU8" i="2"/>
  <c r="AU10" i="2"/>
  <c r="AU84" i="2"/>
  <c r="AU91" i="2"/>
  <c r="AU120" i="2"/>
  <c r="AU64" i="2"/>
  <c r="AU157" i="2"/>
  <c r="AU68" i="2"/>
  <c r="AU244" i="2"/>
  <c r="AU40" i="2"/>
  <c r="AU325" i="2"/>
  <c r="AU88" i="2"/>
  <c r="AU379" i="2"/>
  <c r="AU73" i="2"/>
  <c r="AU110" i="2"/>
  <c r="AU445" i="2"/>
  <c r="AU208" i="2"/>
  <c r="AU86" i="2"/>
  <c r="AU174" i="2"/>
  <c r="AU542" i="2"/>
  <c r="AU104" i="2"/>
  <c r="AU467" i="2"/>
  <c r="AU355" i="2"/>
  <c r="AU511" i="2"/>
  <c r="AU254" i="2"/>
  <c r="AU389" i="2"/>
  <c r="AU214" i="2"/>
  <c r="AU277" i="2"/>
  <c r="AU311" i="2"/>
  <c r="AU340" i="2"/>
  <c r="AU391" i="2"/>
  <c r="AU561" i="2"/>
  <c r="AU608" i="2"/>
  <c r="AU390" i="2"/>
  <c r="AU487" i="2"/>
  <c r="AU243" i="2"/>
  <c r="AU428" i="2"/>
  <c r="AU524" i="2"/>
  <c r="AU640" i="2"/>
  <c r="AU519" i="2"/>
  <c r="AU405" i="2"/>
  <c r="AU399" i="2"/>
  <c r="AU301" i="2"/>
  <c r="AU610" i="2"/>
  <c r="AU566" i="2"/>
  <c r="AU408" i="2"/>
  <c r="AU415" i="2"/>
  <c r="AU618" i="2"/>
  <c r="AU525" i="2"/>
  <c r="AU394" i="2"/>
  <c r="AU611" i="2"/>
  <c r="AU641" i="2"/>
  <c r="AU594" i="2"/>
  <c r="AU620" i="2"/>
  <c r="AU603" i="2"/>
  <c r="AU269" i="2"/>
  <c r="AU681" i="2"/>
  <c r="AU450" i="2"/>
  <c r="AU692" i="2"/>
  <c r="AU589" i="2"/>
  <c r="AU551" i="2"/>
  <c r="AU592" i="2"/>
  <c r="AU635" i="2"/>
  <c r="AU715" i="2"/>
  <c r="AU499" i="2"/>
  <c r="AU623" i="2"/>
  <c r="AU581" i="2"/>
  <c r="AT8" i="2"/>
  <c r="AT4" i="2"/>
  <c r="AT107" i="2"/>
  <c r="AT255" i="2"/>
  <c r="AT168" i="2"/>
  <c r="AT109" i="2"/>
  <c r="AT33" i="2"/>
  <c r="AT57" i="2"/>
  <c r="AT233" i="2"/>
  <c r="AT437" i="2"/>
  <c r="AT93" i="2"/>
  <c r="AT110" i="2"/>
  <c r="AT330" i="2"/>
  <c r="AT174" i="2"/>
  <c r="AT191" i="2"/>
  <c r="AT557" i="2"/>
  <c r="AT467" i="2"/>
  <c r="AT522" i="2"/>
  <c r="AT193" i="2"/>
  <c r="AT170" i="2"/>
  <c r="AT391" i="2"/>
  <c r="AT402" i="2"/>
  <c r="AT218" i="2"/>
  <c r="AT497" i="2"/>
  <c r="AT411" i="2"/>
  <c r="AT593" i="2"/>
  <c r="AT617" i="2"/>
  <c r="AT316" i="2"/>
  <c r="AT166" i="2"/>
  <c r="AT286" i="2"/>
  <c r="AT566" i="2"/>
  <c r="AT408" i="2"/>
  <c r="AT357" i="2"/>
  <c r="AT656" i="2"/>
  <c r="AT366" i="2"/>
  <c r="AT426" i="2"/>
  <c r="AT478" i="2"/>
  <c r="AT684" i="2"/>
  <c r="AT551" i="2"/>
  <c r="AT631" i="2"/>
  <c r="AT715" i="2"/>
  <c r="AT722" i="2"/>
  <c r="AT718" i="2"/>
  <c r="AT723" i="2"/>
  <c r="AS23" i="2"/>
  <c r="AS26" i="2"/>
  <c r="AS91" i="2"/>
  <c r="AS116" i="2"/>
  <c r="AS59" i="2"/>
  <c r="AS323" i="2"/>
  <c r="AS73" i="2"/>
  <c r="AS78" i="2"/>
  <c r="AS457" i="2"/>
  <c r="AS263" i="2"/>
  <c r="AS215" i="2"/>
  <c r="AS241" i="2"/>
  <c r="AS521" i="2"/>
  <c r="AS544" i="2"/>
  <c r="AS513" i="2"/>
  <c r="AS406" i="2"/>
  <c r="AS396" i="2"/>
  <c r="AS440" i="2"/>
  <c r="AS294" i="2"/>
  <c r="AS397" i="2"/>
  <c r="AS475" i="2"/>
  <c r="AS671" i="2"/>
  <c r="AS416" i="2"/>
  <c r="AS426" i="2"/>
  <c r="AS698" i="2"/>
  <c r="AS532" i="2"/>
  <c r="AS664" i="2"/>
  <c r="AS624" i="2"/>
  <c r="AK411" i="2"/>
  <c r="AK589" i="2"/>
  <c r="AK661" i="2"/>
  <c r="AK2" i="2"/>
  <c r="AK331" i="2"/>
  <c r="AK261" i="2"/>
  <c r="AK616" i="2"/>
  <c r="AR616" i="2" s="1"/>
  <c r="AK419" i="2"/>
  <c r="AK689" i="2"/>
  <c r="AR689" i="2" s="1"/>
  <c r="AK535" i="2"/>
  <c r="AR535" i="2" s="1"/>
  <c r="AK341" i="2"/>
  <c r="AK639" i="2"/>
  <c r="AR639" i="2" s="1"/>
  <c r="AK404" i="2"/>
  <c r="AK548" i="2"/>
  <c r="AK428" i="2"/>
  <c r="AK275" i="2"/>
  <c r="AR275" i="2" s="1"/>
  <c r="AK375" i="2"/>
  <c r="AK675" i="2"/>
  <c r="AR675" i="2" s="1"/>
  <c r="AK5" i="2"/>
  <c r="AK8" i="2"/>
  <c r="AK194" i="2"/>
  <c r="AK16" i="2"/>
  <c r="AK230" i="2"/>
  <c r="AR230" i="2" s="1"/>
  <c r="AK422" i="2"/>
  <c r="AK172" i="2"/>
  <c r="AK441" i="2"/>
  <c r="AK181" i="2"/>
  <c r="AK523" i="2"/>
  <c r="AK156" i="2"/>
  <c r="AK303" i="2"/>
  <c r="AR303" i="2" s="1"/>
  <c r="AK79" i="2"/>
  <c r="AK136" i="2"/>
  <c r="AK713" i="2"/>
  <c r="AR713" i="2" s="1"/>
  <c r="AK22" i="2"/>
  <c r="AK155" i="2"/>
  <c r="AK581" i="2"/>
  <c r="AK605" i="2"/>
  <c r="AK604" i="2"/>
  <c r="AK208" i="2"/>
  <c r="AK19" i="2"/>
  <c r="AK346" i="2"/>
  <c r="AK90" i="2"/>
  <c r="AK537" i="2"/>
  <c r="AK333" i="2"/>
  <c r="AK18" i="2"/>
  <c r="AK244" i="2"/>
  <c r="AR244" i="2" s="1"/>
  <c r="AK15" i="2"/>
  <c r="AK13" i="2"/>
  <c r="AK309" i="2"/>
  <c r="AK154" i="2"/>
  <c r="AK231" i="2"/>
  <c r="AK186" i="2"/>
  <c r="AK290" i="2"/>
  <c r="AK489" i="2"/>
  <c r="AK103" i="2"/>
  <c r="AK656" i="2"/>
  <c r="AR656" i="2" s="1"/>
  <c r="AK159" i="2"/>
  <c r="AK356" i="2"/>
  <c r="AK567" i="2"/>
  <c r="AK3" i="2"/>
  <c r="AK400" i="2"/>
  <c r="AK88" i="2"/>
  <c r="AK162" i="2"/>
  <c r="AK491" i="2"/>
  <c r="AK12" i="2"/>
  <c r="AK4" i="2"/>
  <c r="AK7" i="2"/>
  <c r="AK173" i="2"/>
  <c r="AK558" i="2"/>
  <c r="AK403" i="2"/>
  <c r="AK317" i="2"/>
  <c r="AK701" i="2"/>
  <c r="AR701" i="2" s="1"/>
  <c r="AK53" i="2"/>
  <c r="AK167" i="2"/>
  <c r="AK145" i="2"/>
  <c r="AK528" i="2"/>
  <c r="AK278" i="2"/>
  <c r="AK323" i="2"/>
  <c r="AK405" i="2"/>
  <c r="AK584" i="2"/>
  <c r="AK187" i="2"/>
  <c r="AK191" i="2"/>
  <c r="AK541" i="2"/>
  <c r="AR541" i="2" s="1"/>
  <c r="AK82" i="2"/>
  <c r="AK222" i="2"/>
  <c r="AK14" i="2"/>
  <c r="AK130" i="2"/>
  <c r="AK221" i="2"/>
  <c r="AK120" i="2"/>
  <c r="AK607" i="2"/>
  <c r="AK176" i="2"/>
  <c r="AK60" i="2"/>
  <c r="AK516" i="2"/>
  <c r="AR516" i="2" s="1"/>
  <c r="AK21" i="2"/>
  <c r="AK569" i="2"/>
  <c r="AK141" i="2"/>
  <c r="AK87" i="2"/>
  <c r="AK634" i="2"/>
  <c r="AK534" i="2"/>
  <c r="AK161" i="2"/>
  <c r="AK420" i="2"/>
  <c r="AK319" i="2"/>
  <c r="AK36" i="2"/>
  <c r="AK279" i="2"/>
  <c r="AK148" i="2"/>
  <c r="AK488" i="2"/>
  <c r="AK470" i="2"/>
  <c r="AK382" i="2"/>
  <c r="AK301" i="2"/>
  <c r="AK597" i="2"/>
  <c r="AK520" i="2"/>
  <c r="AK220" i="2"/>
  <c r="AK24" i="2"/>
  <c r="AK150" i="2"/>
  <c r="AK30" i="2"/>
  <c r="AK72" i="2"/>
  <c r="AK299" i="2"/>
  <c r="AK555" i="2"/>
  <c r="AK300" i="2"/>
  <c r="AR300" i="2" s="1"/>
  <c r="AK174" i="2"/>
  <c r="AK25" i="2"/>
  <c r="AK362" i="2"/>
  <c r="AK40" i="2"/>
  <c r="AK391" i="2"/>
  <c r="AR391" i="2" s="1"/>
  <c r="AK65" i="2"/>
  <c r="AK212" i="2"/>
  <c r="AK226" i="2"/>
  <c r="AK202" i="2"/>
  <c r="AR202" i="2" s="1"/>
  <c r="AK68" i="2"/>
  <c r="AK371" i="2"/>
  <c r="AR371" i="2" s="1"/>
  <c r="AK80" i="2"/>
  <c r="AK438" i="2"/>
  <c r="AK561" i="2"/>
  <c r="AR561" i="2" s="1"/>
  <c r="AK260" i="2"/>
  <c r="AK254" i="2"/>
  <c r="AK455" i="2"/>
  <c r="AK115" i="2"/>
  <c r="AK699" i="2"/>
  <c r="AR699" i="2" s="1"/>
  <c r="AK83" i="2"/>
  <c r="AK250" i="2"/>
  <c r="AK39" i="2"/>
  <c r="AK153" i="2"/>
  <c r="AK210" i="2"/>
  <c r="AK10" i="2"/>
  <c r="AK183" i="2"/>
  <c r="AK406" i="2"/>
  <c r="AK328" i="2"/>
  <c r="AK298" i="2"/>
  <c r="AK407" i="2"/>
  <c r="AK228" i="2"/>
  <c r="AK121" i="2"/>
  <c r="AK289" i="2"/>
  <c r="AK388" i="2"/>
  <c r="AR388" i="2" s="1"/>
  <c r="AK494" i="2"/>
  <c r="AK123" i="2"/>
  <c r="AK431" i="2"/>
  <c r="AK593" i="2"/>
  <c r="AK11" i="2"/>
  <c r="AK56" i="2"/>
  <c r="AK69" i="2"/>
  <c r="AK719" i="2"/>
  <c r="AR719" i="2" s="1"/>
  <c r="AK588" i="2"/>
  <c r="AK51" i="2"/>
  <c r="AK152" i="2"/>
  <c r="AK539" i="2"/>
  <c r="AK381" i="2"/>
  <c r="AR381" i="2" s="1"/>
  <c r="AK248" i="2"/>
  <c r="AK146" i="2"/>
  <c r="AK502" i="2"/>
  <c r="AK529" i="2"/>
  <c r="AK631" i="2"/>
  <c r="AK486" i="2"/>
  <c r="AK657" i="2"/>
  <c r="AK521" i="2"/>
  <c r="AR521" i="2" s="1"/>
  <c r="AK54" i="2"/>
  <c r="AK353" i="2"/>
  <c r="AK624" i="2"/>
  <c r="AK229" i="2"/>
  <c r="AK424" i="2"/>
  <c r="AK50" i="2"/>
  <c r="AK316" i="2"/>
  <c r="AK9" i="2"/>
  <c r="AK77" i="2"/>
  <c r="AK302" i="2"/>
  <c r="AK200" i="2"/>
  <c r="AK603" i="2"/>
  <c r="AK355" i="2"/>
  <c r="AK507" i="2"/>
  <c r="AK637" i="2"/>
  <c r="AR637" i="2" s="1"/>
  <c r="AK590" i="2"/>
  <c r="AK218" i="2"/>
  <c r="AK671" i="2"/>
  <c r="AR671" i="2" s="1"/>
  <c r="AK344" i="2"/>
  <c r="AK209" i="2"/>
  <c r="AK201" i="2"/>
  <c r="AK696" i="2"/>
  <c r="AR696" i="2" s="1"/>
  <c r="AK442" i="2"/>
  <c r="AK432" i="2"/>
  <c r="AK480" i="2"/>
  <c r="AK158" i="2"/>
  <c r="AK81" i="2"/>
  <c r="AK421" i="2"/>
  <c r="AK92" i="2"/>
  <c r="AK364" i="2"/>
  <c r="AK71" i="2"/>
  <c r="AK493" i="2"/>
  <c r="AK485" i="2"/>
  <c r="AK243" i="2"/>
  <c r="AK38" i="2"/>
  <c r="AK647" i="2"/>
  <c r="AK509" i="2"/>
  <c r="AR509" i="2" s="1"/>
  <c r="AK318" i="2"/>
  <c r="AK627" i="2"/>
  <c r="AR627" i="2" s="1"/>
  <c r="AK294" i="2"/>
  <c r="AR294" i="2" s="1"/>
  <c r="AK48" i="2"/>
  <c r="AK214" i="2"/>
  <c r="AK124" i="2"/>
  <c r="AK125" i="2"/>
  <c r="AK568" i="2"/>
  <c r="AK709" i="2"/>
  <c r="AK418" i="2"/>
  <c r="AK45" i="2"/>
  <c r="AK17" i="2"/>
  <c r="AK57" i="2"/>
  <c r="AK257" i="2"/>
  <c r="AK598" i="2"/>
  <c r="AR598" i="2" s="1"/>
  <c r="AK246" i="2"/>
  <c r="AK429" i="2"/>
  <c r="AK363" i="2"/>
  <c r="AK592" i="2"/>
  <c r="AK720" i="2"/>
  <c r="AK345" i="2"/>
  <c r="AK296" i="2"/>
  <c r="AK265" i="2"/>
  <c r="AK479" i="2"/>
  <c r="AR479" i="2" s="1"/>
  <c r="AK134" i="2"/>
  <c r="AK206" i="2"/>
  <c r="AK63" i="2"/>
  <c r="AK149" i="2"/>
  <c r="AR149" i="2" s="1"/>
  <c r="AK359" i="2"/>
  <c r="AK683" i="2"/>
  <c r="AK98" i="2"/>
  <c r="AK386" i="2"/>
  <c r="AK368" i="2"/>
  <c r="AK586" i="2"/>
  <c r="AK410" i="2"/>
  <c r="AK457" i="2"/>
  <c r="AK263" i="2"/>
  <c r="AK565" i="2"/>
  <c r="AK635" i="2"/>
  <c r="AR635" i="2" s="1"/>
  <c r="AK462" i="2"/>
  <c r="AK390" i="2"/>
  <c r="AK365" i="2"/>
  <c r="AK628" i="2"/>
  <c r="AR628" i="2" s="1"/>
  <c r="AK47" i="2"/>
  <c r="AK513" i="2"/>
  <c r="AK533" i="2"/>
  <c r="AR533" i="2" s="1"/>
  <c r="AK44" i="2"/>
  <c r="AK94" i="2"/>
  <c r="AK573" i="2"/>
  <c r="AK414" i="2"/>
  <c r="AK70" i="2"/>
  <c r="AR70" i="2" s="1"/>
  <c r="AK435" i="2"/>
  <c r="AK685" i="2"/>
  <c r="AR685" i="2" s="1"/>
  <c r="AK726" i="2"/>
  <c r="AK219" i="2"/>
  <c r="AK49" i="2"/>
  <c r="AK326" i="2"/>
  <c r="AK556" i="2"/>
  <c r="AK216" i="2"/>
  <c r="AK42" i="2"/>
  <c r="AK572" i="2"/>
  <c r="AK127" i="2"/>
  <c r="AK451" i="2"/>
  <c r="AR451" i="2" s="1"/>
  <c r="AK459" i="2"/>
  <c r="AK314" i="2"/>
  <c r="AK546" i="2"/>
  <c r="AK342" i="2"/>
  <c r="AK74" i="2"/>
  <c r="AK139" i="2"/>
  <c r="AK41" i="2"/>
  <c r="AK505" i="2"/>
  <c r="AK448" i="2"/>
  <c r="AR448" i="2" s="1"/>
  <c r="AK468" i="2"/>
  <c r="AK659" i="2"/>
  <c r="AK258" i="2"/>
  <c r="AK46" i="2"/>
  <c r="AK583" i="2"/>
  <c r="AK545" i="2"/>
  <c r="AK182" i="2"/>
  <c r="AK224" i="2"/>
  <c r="AK164" i="2"/>
  <c r="AK27" i="2"/>
  <c r="AK380" i="2"/>
  <c r="AK721" i="2"/>
  <c r="AR721" i="2" s="1"/>
  <c r="AK599" i="2"/>
  <c r="AR599" i="2" s="1"/>
  <c r="AK23" i="2"/>
  <c r="AK358" i="2"/>
  <c r="AK320" i="2"/>
  <c r="AK587" i="2"/>
  <c r="AR587" i="2" s="1"/>
  <c r="AK245" i="2"/>
  <c r="AK397" i="2"/>
  <c r="AK43" i="2"/>
  <c r="AK193" i="2"/>
  <c r="AK508" i="2"/>
  <c r="AK715" i="2"/>
  <c r="AR715" i="2" s="1"/>
  <c r="AK664" i="2"/>
  <c r="AR664" i="2" s="1"/>
  <c r="AK396" i="2"/>
  <c r="AK29" i="2"/>
  <c r="AK522" i="2"/>
  <c r="AR522" i="2" s="1"/>
  <c r="AK643" i="2"/>
  <c r="AR643" i="2" s="1"/>
  <c r="AK95" i="2"/>
  <c r="AK35" i="2"/>
  <c r="AK453" i="2"/>
  <c r="AK464" i="2"/>
  <c r="AK99" i="2"/>
  <c r="AK185" i="2"/>
  <c r="AK189" i="2"/>
  <c r="AK85" i="2"/>
  <c r="AK256" i="2"/>
  <c r="AK487" i="2"/>
  <c r="AK402" i="2"/>
  <c r="AK273" i="2"/>
  <c r="AK58" i="2"/>
  <c r="AK714" i="2"/>
  <c r="AK116" i="2"/>
  <c r="AK712" i="2"/>
  <c r="AR712" i="2" s="1"/>
  <c r="AK373" i="2"/>
  <c r="AK393" i="2"/>
  <c r="AK577" i="2"/>
  <c r="AK352" i="2"/>
  <c r="AK357" i="2"/>
  <c r="AK32" i="2"/>
  <c r="AK690" i="2"/>
  <c r="AR690" i="2" s="1"/>
  <c r="AK383" i="2"/>
  <c r="AK33" i="2"/>
  <c r="AK160" i="2"/>
  <c r="AK531" i="2"/>
  <c r="AK496" i="2"/>
  <c r="AR496" i="2" s="1"/>
  <c r="AK147" i="2"/>
  <c r="AK476" i="2"/>
  <c r="AR476" i="2" s="1"/>
  <c r="AK467" i="2"/>
  <c r="AK239" i="2"/>
  <c r="AK236" i="2"/>
  <c r="AK113" i="2"/>
  <c r="AK649" i="2"/>
  <c r="AR649" i="2" s="1"/>
  <c r="AK482" i="2"/>
  <c r="AR482" i="2" s="1"/>
  <c r="AK477" i="2"/>
  <c r="AK75" i="2"/>
  <c r="AK195" i="2"/>
  <c r="AK348" i="2"/>
  <c r="AK284" i="2"/>
  <c r="AK394" i="2"/>
  <c r="AK76" i="2"/>
  <c r="AK89" i="2"/>
  <c r="AK585" i="2"/>
  <c r="AK31" i="2"/>
  <c r="AK62" i="2"/>
  <c r="AK211" i="2"/>
  <c r="AK542" i="2"/>
  <c r="AR542" i="2" s="1"/>
  <c r="AK682" i="2"/>
  <c r="AK20" i="2"/>
  <c r="AK343" i="2"/>
  <c r="AK530" i="2"/>
  <c r="AK423" i="2"/>
  <c r="AK576" i="2"/>
  <c r="AR576" i="2" s="1"/>
  <c r="AK456" i="2"/>
  <c r="AK100" i="2"/>
  <c r="AR100" i="2" s="1"/>
  <c r="AK481" i="2"/>
  <c r="AK641" i="2"/>
  <c r="AK376" i="2"/>
  <c r="AR376" i="2" s="1"/>
  <c r="AK349" i="2"/>
  <c r="AK679" i="2"/>
  <c r="AK122" i="2"/>
  <c r="AK73" i="2"/>
  <c r="AK204" i="2"/>
  <c r="AK579" i="2"/>
  <c r="AK109" i="2"/>
  <c r="AK61" i="2"/>
  <c r="AK705" i="2"/>
  <c r="AR705" i="2" s="1"/>
  <c r="AK67" i="2"/>
  <c r="AK252" i="2"/>
  <c r="AR252" i="2" s="1"/>
  <c r="AK412" i="2"/>
  <c r="AK518" i="2"/>
  <c r="AK102" i="2"/>
  <c r="AK192" i="2"/>
  <c r="AK166" i="2"/>
  <c r="AK337" i="2"/>
  <c r="AK413" i="2"/>
  <c r="AK444" i="2"/>
  <c r="AK271" i="2"/>
  <c r="AK666" i="2"/>
  <c r="AR666" i="2" s="1"/>
  <c r="AK360" i="2"/>
  <c r="AK463" i="2"/>
  <c r="AK91" i="2"/>
  <c r="AK387" i="2"/>
  <c r="AK112" i="2"/>
  <c r="AK131" i="2"/>
  <c r="AK142" i="2"/>
  <c r="AK305" i="2"/>
  <c r="AK277" i="2"/>
  <c r="AK106" i="2"/>
  <c r="AK540" i="2"/>
  <c r="AK600" i="2"/>
  <c r="AR600" i="2" s="1"/>
  <c r="AK377" i="2"/>
  <c r="AK469" i="2"/>
  <c r="AK334" i="2"/>
  <c r="AR334" i="2" s="1"/>
  <c r="AK458" i="2"/>
  <c r="AK313" i="2"/>
  <c r="AK235" i="2"/>
  <c r="AR235" i="2" s="1"/>
  <c r="AK693" i="2"/>
  <c r="AR693" i="2" s="1"/>
  <c r="AK650" i="2"/>
  <c r="AK266" i="2"/>
  <c r="AK310" i="2"/>
  <c r="AK512" i="2"/>
  <c r="AK708" i="2"/>
  <c r="AR708" i="2" s="1"/>
  <c r="AK340" i="2"/>
  <c r="AK217" i="2"/>
  <c r="AK335" i="2"/>
  <c r="AK492" i="2"/>
  <c r="AK646" i="2"/>
  <c r="AK446" i="2"/>
  <c r="AK272" i="2"/>
  <c r="AK110" i="2"/>
  <c r="AK223" i="2"/>
  <c r="AK215" i="2"/>
  <c r="AK238" i="2"/>
  <c r="AK570" i="2"/>
  <c r="AK460" i="2"/>
  <c r="AK336" i="2"/>
  <c r="AK497" i="2"/>
  <c r="AK107" i="2"/>
  <c r="AK596" i="2"/>
  <c r="AK350" i="2"/>
  <c r="AK37" i="2"/>
  <c r="AK551" i="2"/>
  <c r="AK52" i="2"/>
  <c r="AK190" i="2"/>
  <c r="AK28" i="2"/>
  <c r="AK632" i="2"/>
  <c r="AR632" i="2" s="1"/>
  <c r="AK111" i="2"/>
  <c r="AK199" i="2"/>
  <c r="AK286" i="2"/>
  <c r="AK55" i="2"/>
  <c r="AK552" i="2"/>
  <c r="AK264" i="2"/>
  <c r="AK723" i="2"/>
  <c r="AK283" i="2"/>
  <c r="AK329" i="2"/>
  <c r="AK532" i="2"/>
  <c r="AK6" i="2"/>
  <c r="AK86" i="2"/>
  <c r="AK292" i="2"/>
  <c r="AR292" i="2" s="1"/>
  <c r="AK203" i="2"/>
  <c r="AR203" i="2" s="1"/>
  <c r="AK564" i="2"/>
  <c r="AK426" i="2"/>
  <c r="AK307" i="2"/>
  <c r="AK550" i="2"/>
  <c r="AK536" i="2"/>
  <c r="AK461" i="2"/>
  <c r="AK575" i="2"/>
  <c r="AK140" i="2"/>
  <c r="AK234" i="2"/>
  <c r="AK288" i="2"/>
  <c r="AK722" i="2"/>
  <c r="AR722" i="2" s="1"/>
  <c r="AK179" i="2"/>
  <c r="AK384" i="2"/>
  <c r="AR384" i="2" s="1"/>
  <c r="AK144" i="2"/>
  <c r="AK543" i="2"/>
  <c r="AK524" i="2"/>
  <c r="AK354" i="2"/>
  <c r="AK165" i="2"/>
  <c r="AK648" i="2"/>
  <c r="AR648" i="2" s="1"/>
  <c r="AK395" i="2"/>
  <c r="AK325" i="2"/>
  <c r="AK251" i="2"/>
  <c r="AK101" i="2"/>
  <c r="AK157" i="2"/>
  <c r="AK268" i="2"/>
  <c r="AK119" i="2"/>
  <c r="AK434" i="2"/>
  <c r="AK207" i="2"/>
  <c r="AK84" i="2"/>
  <c r="AK306" i="2"/>
  <c r="AK249" i="2"/>
  <c r="AK436" i="2"/>
  <c r="AK655" i="2"/>
  <c r="AK499" i="2"/>
  <c r="AK175" i="2"/>
  <c r="AK651" i="2"/>
  <c r="AR651" i="2" s="1"/>
  <c r="AK169" i="2"/>
  <c r="AK645" i="2"/>
  <c r="AR645" i="2" s="1"/>
  <c r="AK312" i="2"/>
  <c r="AK526" i="2"/>
  <c r="AK425" i="2"/>
  <c r="AR425" i="2" s="1"/>
  <c r="AK117" i="2"/>
  <c r="AK253" i="2"/>
  <c r="AK259" i="2"/>
  <c r="AR259" i="2" s="1"/>
  <c r="AK574" i="2"/>
  <c r="AK330" i="2"/>
  <c r="AK197" i="2"/>
  <c r="AK378" i="2"/>
  <c r="AK553" i="2"/>
  <c r="AK562" i="2"/>
  <c r="AK227" i="2"/>
  <c r="AK500" i="2"/>
  <c r="AK332" i="2"/>
  <c r="AR332" i="2" s="1"/>
  <c r="AK93" i="2"/>
  <c r="AK560" i="2"/>
  <c r="AK544" i="2"/>
  <c r="AR544" i="2" s="1"/>
  <c r="AK606" i="2"/>
  <c r="AR606" i="2" s="1"/>
  <c r="AK595" i="2"/>
  <c r="AK710" i="2"/>
  <c r="AR710" i="2" s="1"/>
  <c r="AK725" i="2"/>
  <c r="AR725" i="2" s="1"/>
  <c r="AK361" i="2"/>
  <c r="AK184" i="2"/>
  <c r="AK118" i="2"/>
  <c r="AK374" i="2"/>
  <c r="AK547" i="2"/>
  <c r="AK34" i="2"/>
  <c r="AK437" i="2"/>
  <c r="AK697" i="2"/>
  <c r="AR697" i="2" s="1"/>
  <c r="AK366" i="2"/>
  <c r="AK233" i="2"/>
  <c r="AK452" i="2"/>
  <c r="AR452" i="2" s="1"/>
  <c r="AK409" i="2"/>
  <c r="AR409" i="2" s="1"/>
  <c r="AK652" i="2"/>
  <c r="AR652" i="2" s="1"/>
  <c r="AK653" i="2"/>
  <c r="AR653" i="2" s="1"/>
  <c r="AK619" i="2"/>
  <c r="AR619" i="2" s="1"/>
  <c r="AK322" i="2"/>
  <c r="AK297" i="2"/>
  <c r="AK26" i="2"/>
  <c r="AK262" i="2"/>
  <c r="AK392" i="2"/>
  <c r="AR392" i="2" s="1"/>
  <c r="AK433" i="2"/>
  <c r="AK64" i="2"/>
  <c r="AK622" i="2"/>
  <c r="AR622" i="2" s="1"/>
  <c r="AK399" i="2"/>
  <c r="AK205" i="2"/>
  <c r="AK667" i="2"/>
  <c r="AK132" i="2"/>
  <c r="AK188" i="2"/>
  <c r="AK59" i="2"/>
  <c r="AK610" i="2"/>
  <c r="AR610" i="2" s="1"/>
  <c r="AK681" i="2"/>
  <c r="AR681" i="2" s="1"/>
  <c r="AK475" i="2"/>
  <c r="AK293" i="2"/>
  <c r="AR293" i="2" s="1"/>
  <c r="AK527" i="2"/>
  <c r="AR527" i="2" s="1"/>
  <c r="AK389" i="2"/>
  <c r="AK351" i="2"/>
  <c r="AK137" i="2"/>
  <c r="AK66" i="2"/>
  <c r="AK665" i="2"/>
  <c r="AK321" i="2"/>
  <c r="AK339" i="2"/>
  <c r="AK128" i="2"/>
  <c r="AK367" i="2"/>
  <c r="AK676" i="2"/>
  <c r="AR676" i="2" s="1"/>
  <c r="AK108" i="2"/>
  <c r="AK97" i="2"/>
  <c r="AK372" i="2"/>
  <c r="AK311" i="2"/>
  <c r="AK177" i="2"/>
  <c r="AK347" i="2"/>
  <c r="AK691" i="2"/>
  <c r="AK168" i="2"/>
  <c r="AK694" i="2"/>
  <c r="AK324" i="2"/>
  <c r="AK472" i="2"/>
  <c r="AR472" i="2" s="1"/>
  <c r="AK695" i="2"/>
  <c r="AR695" i="2" s="1"/>
  <c r="AK449" i="2"/>
  <c r="AK379" i="2"/>
  <c r="AK295" i="2"/>
  <c r="AK114" i="2"/>
  <c r="AK466" i="2"/>
  <c r="AK702" i="2"/>
  <c r="AR702" i="2" s="1"/>
  <c r="AK151" i="2"/>
  <c r="AK133" i="2"/>
  <c r="AK198" i="2"/>
  <c r="AK611" i="2"/>
  <c r="AK282" i="2"/>
  <c r="AK608" i="2"/>
  <c r="AR608" i="2" s="1"/>
  <c r="AK126" i="2"/>
  <c r="AR126" i="2" s="1"/>
  <c r="AK180" i="2"/>
  <c r="AK566" i="2"/>
  <c r="AR566" i="2" s="1"/>
  <c r="AK308" i="2"/>
  <c r="AR308" i="2" s="1"/>
  <c r="AK327" i="2"/>
  <c r="AK78" i="2"/>
  <c r="AK674" i="2"/>
  <c r="AK450" i="2"/>
  <c r="AK538" i="2"/>
  <c r="AK614" i="2"/>
  <c r="AK711" i="2"/>
  <c r="AK495" i="2"/>
  <c r="AR495" i="2" s="1"/>
  <c r="AK609" i="2"/>
  <c r="AR609" i="2" s="1"/>
  <c r="AK408" i="2"/>
  <c r="AK213" i="2"/>
  <c r="AK401" i="2"/>
  <c r="AK240" i="2"/>
  <c r="AK515" i="2"/>
  <c r="AK163" i="2"/>
  <c r="AK549" i="2"/>
  <c r="AK602" i="2"/>
  <c r="AK135" i="2"/>
  <c r="AK706" i="2"/>
  <c r="AR706" i="2" s="1"/>
  <c r="AK621" i="2"/>
  <c r="AR621" i="2" s="1"/>
  <c r="AK415" i="2"/>
  <c r="AK178" i="2"/>
  <c r="AK225" i="2"/>
  <c r="AK291" i="2"/>
  <c r="AK171" i="2"/>
  <c r="AK571" i="2"/>
  <c r="AK105" i="2"/>
  <c r="AK304" i="2"/>
  <c r="AK633" i="2"/>
  <c r="AR633" i="2" s="1"/>
  <c r="AK594" i="2"/>
  <c r="AK232" i="2"/>
  <c r="AK270" i="2"/>
  <c r="AK285" i="2"/>
  <c r="AK104" i="2"/>
  <c r="AK511" i="2"/>
  <c r="AR511" i="2" s="1"/>
  <c r="AK170" i="2"/>
  <c r="AK96" i="2"/>
  <c r="AK700" i="2"/>
  <c r="AR700" i="2" s="1"/>
  <c r="AK718" i="2"/>
  <c r="AR718" i="2" s="1"/>
  <c r="AK338" i="2"/>
  <c r="AK280" i="2"/>
  <c r="AR280" i="2" s="1"/>
  <c r="AK267" i="2"/>
  <c r="AK471" i="2"/>
  <c r="AR471" i="2" s="1"/>
  <c r="AK673" i="2"/>
  <c r="AR673" i="2" s="1"/>
  <c r="AK247" i="2"/>
  <c r="AK483" i="2"/>
  <c r="AR483" i="2" s="1"/>
  <c r="AK636" i="2"/>
  <c r="AK613" i="2"/>
  <c r="AR613" i="2" s="1"/>
  <c r="AK626" i="2"/>
  <c r="AR626" i="2" s="1"/>
  <c r="AK255" i="2"/>
  <c r="AK276" i="2"/>
  <c r="AK129" i="2"/>
  <c r="AK638" i="2"/>
  <c r="AK578" i="2"/>
  <c r="AK241" i="2"/>
  <c r="AK504" i="2"/>
  <c r="AR504" i="2" s="1"/>
  <c r="AK445" i="2"/>
  <c r="AK680" i="2"/>
  <c r="AR680" i="2" s="1"/>
  <c r="AK315" i="2"/>
  <c r="AK670" i="2"/>
  <c r="AR670" i="2" s="1"/>
  <c r="AK654" i="2"/>
  <c r="AK138" i="2"/>
  <c r="AK519" i="2"/>
  <c r="AK591" i="2"/>
  <c r="AK582" i="2"/>
  <c r="AK630" i="2"/>
  <c r="AK196" i="2"/>
  <c r="AK506" i="2"/>
  <c r="AK143" i="2"/>
  <c r="AK369" i="2"/>
  <c r="AK484" i="2"/>
  <c r="AR484" i="2" s="1"/>
  <c r="AK281" i="2"/>
  <c r="AK563" i="2"/>
  <c r="AK443" i="2"/>
  <c r="AR443" i="2" s="1"/>
  <c r="AK663" i="2"/>
  <c r="AK454" i="2"/>
  <c r="AK490" i="2"/>
  <c r="AK473" i="2"/>
  <c r="AK559" i="2"/>
  <c r="AK517" i="2"/>
  <c r="AK274" i="2"/>
  <c r="AK618" i="2"/>
  <c r="AK370" i="2"/>
  <c r="AK269" i="2"/>
  <c r="AK686" i="2"/>
  <c r="AR686" i="2" s="1"/>
  <c r="AK385" i="2"/>
  <c r="AK510" i="2"/>
  <c r="AK703" i="2"/>
  <c r="AK525" i="2"/>
  <c r="AK237" i="2"/>
  <c r="AK601" i="2"/>
  <c r="AK672" i="2"/>
  <c r="AR672" i="2" s="1"/>
  <c r="AK242" i="2"/>
  <c r="AK478" i="2"/>
  <c r="AK514" i="2"/>
  <c r="AK660" i="2"/>
  <c r="AR660" i="2" s="1"/>
  <c r="AK416" i="2"/>
  <c r="AK398" i="2"/>
  <c r="AR398" i="2" s="1"/>
  <c r="AK557" i="2"/>
  <c r="AK625" i="2"/>
  <c r="AK498" i="2"/>
  <c r="AK707" i="2"/>
  <c r="AK615" i="2"/>
  <c r="AR615" i="2" s="1"/>
  <c r="AK430" i="2"/>
  <c r="AK688" i="2"/>
  <c r="AR688" i="2" s="1"/>
  <c r="AK662" i="2"/>
  <c r="AR662" i="2" s="1"/>
  <c r="AK439" i="2"/>
  <c r="AK440" i="2"/>
  <c r="AR440" i="2" s="1"/>
  <c r="AK474" i="2"/>
  <c r="AK684" i="2"/>
  <c r="AR684" i="2" s="1"/>
  <c r="AK287" i="2"/>
  <c r="AK716" i="2"/>
  <c r="AR716" i="2" s="1"/>
  <c r="AK447" i="2"/>
  <c r="AK642" i="2"/>
  <c r="AR642" i="2" s="1"/>
  <c r="AK623" i="2"/>
  <c r="AK640" i="2"/>
  <c r="AK427" i="2"/>
  <c r="AR427" i="2" s="1"/>
  <c r="AK658" i="2"/>
  <c r="AR658" i="2" s="1"/>
  <c r="AK417" i="2"/>
  <c r="AK677" i="2"/>
  <c r="AR677" i="2" s="1"/>
  <c r="AK503" i="2"/>
  <c r="AK617" i="2"/>
  <c r="AR617" i="2" s="1"/>
  <c r="AK580" i="2"/>
  <c r="AK692" i="2"/>
  <c r="AK704" i="2"/>
  <c r="AR704" i="2" s="1"/>
  <c r="AK629" i="2"/>
  <c r="AR629" i="2" s="1"/>
  <c r="AK501" i="2"/>
  <c r="AR501" i="2" s="1"/>
  <c r="AK669" i="2"/>
  <c r="AR669" i="2" s="1"/>
  <c r="AK554" i="2"/>
  <c r="AK620" i="2"/>
  <c r="AR620" i="2" s="1"/>
  <c r="AK465" i="2"/>
  <c r="AK612" i="2"/>
  <c r="AR612" i="2" s="1"/>
  <c r="AK698" i="2"/>
  <c r="AR698" i="2" s="1"/>
  <c r="AK644" i="2"/>
  <c r="AR644" i="2" s="1"/>
  <c r="AK668" i="2"/>
  <c r="AK678" i="2"/>
  <c r="AK717" i="2"/>
  <c r="AK687" i="2"/>
  <c r="AR687" i="2" s="1"/>
  <c r="AK724" i="2"/>
  <c r="AR724" i="2" s="1"/>
  <c r="B56" i="3"/>
  <c r="H56" i="3" s="1"/>
  <c r="B104" i="3"/>
  <c r="H104" i="3" s="1"/>
  <c r="B92" i="3"/>
  <c r="G92" i="3" s="1"/>
  <c r="B71" i="3"/>
  <c r="H71" i="3" s="1"/>
  <c r="B77" i="3"/>
  <c r="U77" i="3" s="1"/>
  <c r="B93" i="3"/>
  <c r="D93" i="3" s="1"/>
  <c r="B121" i="3"/>
  <c r="I121" i="3" s="1"/>
  <c r="B89" i="3"/>
  <c r="E89" i="3" s="1"/>
  <c r="B28" i="3"/>
  <c r="I28" i="3" s="1"/>
  <c r="B88" i="3"/>
  <c r="G88" i="3" s="1"/>
  <c r="B60" i="3"/>
  <c r="H60" i="3" s="1"/>
  <c r="B87" i="3"/>
  <c r="F87" i="3" s="1"/>
  <c r="B23" i="3"/>
  <c r="H23" i="3" s="1"/>
  <c r="B31" i="3"/>
  <c r="D31" i="3" s="1"/>
  <c r="B10" i="3"/>
  <c r="H10" i="3" s="1"/>
  <c r="B40" i="3"/>
  <c r="B79" i="3"/>
  <c r="H79" i="3" s="1"/>
  <c r="B7" i="3"/>
  <c r="V7" i="3" s="1"/>
  <c r="B81" i="3"/>
  <c r="P81" i="3" s="1"/>
  <c r="B58" i="3"/>
  <c r="H58" i="3" s="1"/>
  <c r="B43" i="3"/>
  <c r="H43" i="3" s="1"/>
  <c r="B72" i="3"/>
  <c r="H72" i="3" s="1"/>
  <c r="B70" i="3"/>
  <c r="H70" i="3" s="1"/>
  <c r="B38" i="3"/>
  <c r="H38" i="3" s="1"/>
  <c r="B122" i="3"/>
  <c r="H122" i="3" s="1"/>
  <c r="B99" i="3"/>
  <c r="U99" i="3" s="1"/>
  <c r="B78" i="3"/>
  <c r="H78" i="3" s="1"/>
  <c r="B112" i="3"/>
  <c r="H112" i="3" s="1"/>
  <c r="B59" i="3"/>
  <c r="V59" i="3" s="1"/>
  <c r="B26" i="3"/>
  <c r="V26" i="3" s="1"/>
  <c r="B82" i="3"/>
  <c r="H82" i="3" s="1"/>
  <c r="B21" i="3"/>
  <c r="H21" i="3" s="1"/>
  <c r="B47" i="3"/>
  <c r="E47" i="3" s="1"/>
  <c r="B32" i="3"/>
  <c r="G32" i="3" s="1"/>
  <c r="B25" i="3"/>
  <c r="I25" i="3" s="1"/>
  <c r="B84" i="3"/>
  <c r="H84" i="3" s="1"/>
  <c r="B39" i="3"/>
  <c r="H39" i="3" s="1"/>
  <c r="B15" i="3"/>
  <c r="H15" i="3" s="1"/>
  <c r="B101" i="3"/>
  <c r="E101" i="3" s="1"/>
  <c r="B41" i="3"/>
  <c r="H41" i="3" s="1"/>
  <c r="B115" i="3"/>
  <c r="H115" i="3" s="1"/>
  <c r="B80" i="3"/>
  <c r="H80" i="3" s="1"/>
  <c r="B24" i="3"/>
  <c r="H24" i="3" s="1"/>
  <c r="B105" i="3"/>
  <c r="H105" i="3" s="1"/>
  <c r="B119" i="3"/>
  <c r="H119" i="3" s="1"/>
  <c r="B57" i="3"/>
  <c r="H57" i="3" s="1"/>
  <c r="B85" i="3"/>
  <c r="H85" i="3" s="1"/>
  <c r="B51" i="3"/>
  <c r="H51" i="3" s="1"/>
  <c r="B102" i="3"/>
  <c r="H102" i="3" s="1"/>
  <c r="B3" i="3"/>
  <c r="H3" i="3" s="1"/>
  <c r="B13" i="3"/>
  <c r="V13" i="3" s="1"/>
  <c r="B36" i="3"/>
  <c r="H36" i="3" s="1"/>
  <c r="B73" i="3"/>
  <c r="Q73" i="3" s="1"/>
  <c r="B45" i="3"/>
  <c r="Q45" i="3" s="1"/>
  <c r="B110" i="3"/>
  <c r="Q110" i="3" s="1"/>
  <c r="B9" i="3"/>
  <c r="G9" i="3" s="1"/>
  <c r="B54" i="3"/>
  <c r="F54" i="3" s="1"/>
  <c r="B63" i="3"/>
  <c r="H63" i="3" s="1"/>
  <c r="B29" i="3"/>
  <c r="D29" i="3" s="1"/>
  <c r="B74" i="3"/>
  <c r="H74" i="3" s="1"/>
  <c r="B30" i="3"/>
  <c r="H30" i="3" s="1"/>
  <c r="B114" i="3"/>
  <c r="E114" i="3" s="1"/>
  <c r="B27" i="3"/>
  <c r="H27" i="3" s="1"/>
  <c r="B44" i="3"/>
  <c r="H44" i="3" s="1"/>
  <c r="B95" i="3"/>
  <c r="H95" i="3" s="1"/>
  <c r="B94" i="3"/>
  <c r="H94" i="3" s="1"/>
  <c r="B97" i="3"/>
  <c r="H97" i="3" s="1"/>
  <c r="B100" i="3"/>
  <c r="H100" i="3" s="1"/>
  <c r="B96" i="3"/>
  <c r="D96" i="3" s="1"/>
  <c r="B120" i="3"/>
  <c r="H120" i="3" s="1"/>
  <c r="B64" i="3"/>
  <c r="E64" i="3" s="1"/>
  <c r="B14" i="3"/>
  <c r="E14" i="3" s="1"/>
  <c r="B52" i="3"/>
  <c r="E52" i="3" s="1"/>
  <c r="B22" i="3"/>
  <c r="H22" i="3" s="1"/>
  <c r="B106" i="3"/>
  <c r="B55" i="3"/>
  <c r="D55" i="3" s="1"/>
  <c r="B20" i="3"/>
  <c r="H20" i="3" s="1"/>
  <c r="B113" i="3"/>
  <c r="H113" i="3" s="1"/>
  <c r="B34" i="3"/>
  <c r="H34" i="3" s="1"/>
  <c r="B117" i="3"/>
  <c r="H117" i="3" s="1"/>
  <c r="B86" i="3"/>
  <c r="U86" i="3" s="1"/>
  <c r="B111" i="3"/>
  <c r="H111" i="3" s="1"/>
  <c r="B118" i="3"/>
  <c r="H118" i="3" s="1"/>
  <c r="B83" i="3"/>
  <c r="F83" i="3" s="1"/>
  <c r="B75" i="3"/>
  <c r="H75" i="3" s="1"/>
  <c r="B50" i="3"/>
  <c r="D50" i="3" s="1"/>
  <c r="B103" i="3"/>
  <c r="B46" i="3"/>
  <c r="H46" i="3" s="1"/>
  <c r="B8" i="3"/>
  <c r="H8" i="3" s="1"/>
  <c r="B35" i="3"/>
  <c r="F35" i="3" s="1"/>
  <c r="B17" i="3"/>
  <c r="H17" i="3" s="1"/>
  <c r="B62" i="3"/>
  <c r="H62" i="3" s="1"/>
  <c r="B18" i="3"/>
  <c r="H18" i="3" s="1"/>
  <c r="B61" i="3"/>
  <c r="H61" i="3" s="1"/>
  <c r="B11" i="3"/>
  <c r="H11" i="3" s="1"/>
  <c r="B108" i="3"/>
  <c r="D108" i="3" s="1"/>
  <c r="B53" i="3"/>
  <c r="H53" i="3" s="1"/>
  <c r="B33" i="3"/>
  <c r="D33" i="3" s="1"/>
  <c r="B4" i="3"/>
  <c r="H4" i="3" s="1"/>
  <c r="B42" i="3"/>
  <c r="H42" i="3" s="1"/>
  <c r="B67" i="3"/>
  <c r="E67" i="3" s="1"/>
  <c r="B37" i="3"/>
  <c r="G37" i="3" s="1"/>
  <c r="B49" i="3"/>
  <c r="H49" i="3" s="1"/>
  <c r="B90" i="3"/>
  <c r="H90" i="3" s="1"/>
  <c r="B91" i="3"/>
  <c r="H91" i="3" s="1"/>
  <c r="B12" i="3"/>
  <c r="G12" i="3" s="1"/>
  <c r="B2" i="3"/>
  <c r="G2" i="3" s="1"/>
  <c r="B116" i="3"/>
  <c r="H116" i="3" s="1"/>
  <c r="B109" i="3"/>
  <c r="F109" i="3" s="1"/>
  <c r="B65" i="3"/>
  <c r="P65" i="3" s="1"/>
  <c r="B5" i="3"/>
  <c r="H5" i="3" s="1"/>
  <c r="B66" i="3"/>
  <c r="H66" i="3" s="1"/>
  <c r="B16" i="3"/>
  <c r="V16" i="3" s="1"/>
  <c r="B98" i="3"/>
  <c r="P98" i="3" s="1"/>
  <c r="B68" i="3"/>
  <c r="H68" i="3" s="1"/>
  <c r="B107" i="3"/>
  <c r="F107" i="3" s="1"/>
  <c r="B19" i="3"/>
  <c r="D19" i="3" s="1"/>
  <c r="B76" i="3"/>
  <c r="H76" i="3" s="1"/>
  <c r="B6" i="3"/>
  <c r="E6" i="3" s="1"/>
  <c r="B48" i="3"/>
  <c r="E48" i="3" s="1"/>
  <c r="B69" i="3"/>
  <c r="H69" i="3" s="1"/>
  <c r="AQ411" i="2"/>
  <c r="AQ589" i="2"/>
  <c r="AQ661" i="2"/>
  <c r="AQ131" i="2"/>
  <c r="AQ331" i="2"/>
  <c r="AQ261" i="2"/>
  <c r="AQ616" i="2"/>
  <c r="AQ419" i="2"/>
  <c r="AQ689" i="2"/>
  <c r="AQ535" i="2"/>
  <c r="AQ341" i="2"/>
  <c r="AQ639" i="2"/>
  <c r="AQ404" i="2"/>
  <c r="AQ548" i="2"/>
  <c r="AQ428" i="2"/>
  <c r="AQ275" i="2"/>
  <c r="AQ375" i="2"/>
  <c r="AU375" i="2" s="1"/>
  <c r="AQ675" i="2"/>
  <c r="AQ151" i="2"/>
  <c r="AQ9" i="2"/>
  <c r="AQ194" i="2"/>
  <c r="AQ61" i="2"/>
  <c r="AQ230" i="2"/>
  <c r="AU230" i="2" s="1"/>
  <c r="AQ422" i="2"/>
  <c r="AQ172" i="2"/>
  <c r="AQ441" i="2"/>
  <c r="AQ181" i="2"/>
  <c r="AQ523" i="2"/>
  <c r="AQ156" i="2"/>
  <c r="AQ303" i="2"/>
  <c r="AQ79" i="2"/>
  <c r="AQ136" i="2"/>
  <c r="AQ713" i="2"/>
  <c r="AQ42" i="2"/>
  <c r="AQ155" i="2"/>
  <c r="AQ581" i="2"/>
  <c r="AQ605" i="2"/>
  <c r="AQ604" i="2"/>
  <c r="AQ208" i="2"/>
  <c r="AQ19" i="2"/>
  <c r="AQ346" i="2"/>
  <c r="AQ29" i="2"/>
  <c r="AQ537" i="2"/>
  <c r="AQ333" i="2"/>
  <c r="AQ111" i="2"/>
  <c r="AQ244" i="2"/>
  <c r="AQ11" i="2"/>
  <c r="AQ55" i="2"/>
  <c r="AQ309" i="2"/>
  <c r="AQ154" i="2"/>
  <c r="AQ231" i="2"/>
  <c r="AQ186" i="2"/>
  <c r="AQ290" i="2"/>
  <c r="AQ489" i="2"/>
  <c r="AQ103" i="2"/>
  <c r="AQ656" i="2"/>
  <c r="AQ159" i="2"/>
  <c r="AQ356" i="2"/>
  <c r="AQ567" i="2"/>
  <c r="AQ247" i="2"/>
  <c r="AQ400" i="2"/>
  <c r="AQ88" i="2"/>
  <c r="AQ162" i="2"/>
  <c r="AQ491" i="2"/>
  <c r="AU491" i="2" s="1"/>
  <c r="AQ135" i="2"/>
  <c r="AQ145" i="2"/>
  <c r="AQ84" i="2"/>
  <c r="AQ173" i="2"/>
  <c r="AQ558" i="2"/>
  <c r="AQ403" i="2"/>
  <c r="AQ317" i="2"/>
  <c r="AQ701" i="2"/>
  <c r="AQ53" i="2"/>
  <c r="AQ167" i="2"/>
  <c r="AQ130" i="2"/>
  <c r="AQ528" i="2"/>
  <c r="AU528" i="2" s="1"/>
  <c r="AQ278" i="2"/>
  <c r="AQ323" i="2"/>
  <c r="AQ405" i="2"/>
  <c r="AQ584" i="2"/>
  <c r="AQ187" i="2"/>
  <c r="AQ191" i="2"/>
  <c r="AQ541" i="2"/>
  <c r="AQ30" i="2"/>
  <c r="AQ222" i="2"/>
  <c r="AQ144" i="2"/>
  <c r="AQ120" i="2"/>
  <c r="AQ221" i="2"/>
  <c r="AQ202" i="2"/>
  <c r="AQ607" i="2"/>
  <c r="AQ176" i="2"/>
  <c r="AQ89" i="2"/>
  <c r="AQ516" i="2"/>
  <c r="AQ33" i="2"/>
  <c r="AQ569" i="2"/>
  <c r="AQ141" i="2"/>
  <c r="AQ87" i="2"/>
  <c r="AQ634" i="2"/>
  <c r="AQ534" i="2"/>
  <c r="AQ161" i="2"/>
  <c r="AQ420" i="2"/>
  <c r="AQ319" i="2"/>
  <c r="AQ139" i="2"/>
  <c r="AQ279" i="2"/>
  <c r="AQ52" i="2"/>
  <c r="AQ488" i="2"/>
  <c r="AQ470" i="2"/>
  <c r="AQ382" i="2"/>
  <c r="AQ301" i="2"/>
  <c r="AQ597" i="2"/>
  <c r="AQ520" i="2"/>
  <c r="AQ220" i="2"/>
  <c r="AQ7" i="2"/>
  <c r="AU107" i="2" s="1"/>
  <c r="AQ150" i="2"/>
  <c r="AQ4" i="2"/>
  <c r="AU4" i="2" s="1"/>
  <c r="AQ72" i="2"/>
  <c r="AU72" i="2" s="1"/>
  <c r="AQ299" i="2"/>
  <c r="AQ555" i="2"/>
  <c r="AQ300" i="2"/>
  <c r="AQ174" i="2"/>
  <c r="AQ24" i="2"/>
  <c r="AQ362" i="2"/>
  <c r="AQ40" i="2"/>
  <c r="AQ391" i="2"/>
  <c r="AQ168" i="2"/>
  <c r="AQ212" i="2"/>
  <c r="AQ226" i="2"/>
  <c r="AQ153" i="2"/>
  <c r="AQ68" i="2"/>
  <c r="AQ371" i="2"/>
  <c r="AQ51" i="2"/>
  <c r="AQ438" i="2"/>
  <c r="AU438" i="2" s="1"/>
  <c r="AQ561" i="2"/>
  <c r="AQ260" i="2"/>
  <c r="AQ254" i="2"/>
  <c r="AQ455" i="2"/>
  <c r="AQ115" i="2"/>
  <c r="AQ699" i="2"/>
  <c r="AU699" i="2" s="1"/>
  <c r="AQ83" i="2"/>
  <c r="AQ250" i="2"/>
  <c r="AQ63" i="2"/>
  <c r="AQ152" i="2"/>
  <c r="AQ210" i="2"/>
  <c r="AU210" i="2" s="1"/>
  <c r="AQ46" i="2"/>
  <c r="AQ183" i="2"/>
  <c r="AQ406" i="2"/>
  <c r="AQ328" i="2"/>
  <c r="AQ298" i="2"/>
  <c r="AQ407" i="2"/>
  <c r="AQ228" i="2"/>
  <c r="AQ121" i="2"/>
  <c r="AQ289" i="2"/>
  <c r="AQ388" i="2"/>
  <c r="AQ494" i="2"/>
  <c r="AQ123" i="2"/>
  <c r="AQ431" i="2"/>
  <c r="AU431" i="2" s="1"/>
  <c r="AQ593" i="2"/>
  <c r="AQ17" i="2"/>
  <c r="AQ2" i="2"/>
  <c r="AQ69" i="2"/>
  <c r="AQ719" i="2"/>
  <c r="AQ588" i="2"/>
  <c r="AQ12" i="2"/>
  <c r="AQ381" i="2"/>
  <c r="AU381" i="2" s="1"/>
  <c r="AQ539" i="2"/>
  <c r="AQ200" i="2"/>
  <c r="AQ248" i="2"/>
  <c r="AQ13" i="2"/>
  <c r="AU211" i="2" s="1"/>
  <c r="AQ502" i="2"/>
  <c r="AQ529" i="2"/>
  <c r="AQ631" i="2"/>
  <c r="AQ486" i="2"/>
  <c r="AU486" i="2" s="1"/>
  <c r="AQ657" i="2"/>
  <c r="AQ521" i="2"/>
  <c r="AQ54" i="2"/>
  <c r="AQ353" i="2"/>
  <c r="AQ624" i="2"/>
  <c r="AQ229" i="2"/>
  <c r="AQ424" i="2"/>
  <c r="AU424" i="2" s="1"/>
  <c r="AQ50" i="2"/>
  <c r="AQ316" i="2"/>
  <c r="AQ65" i="2"/>
  <c r="AQ140" i="2"/>
  <c r="AQ302" i="2"/>
  <c r="AQ138" i="2"/>
  <c r="AQ603" i="2"/>
  <c r="AQ355" i="2"/>
  <c r="AQ507" i="2"/>
  <c r="AQ637" i="2"/>
  <c r="AQ590" i="2"/>
  <c r="AQ218" i="2"/>
  <c r="AU218" i="2" s="1"/>
  <c r="AQ671" i="2"/>
  <c r="AQ344" i="2"/>
  <c r="AQ295" i="2"/>
  <c r="AQ201" i="2"/>
  <c r="AQ696" i="2"/>
  <c r="AQ442" i="2"/>
  <c r="AQ432" i="2"/>
  <c r="AQ480" i="2"/>
  <c r="AU480" i="2" s="1"/>
  <c r="AQ158" i="2"/>
  <c r="AQ102" i="2"/>
  <c r="AQ421" i="2"/>
  <c r="AQ92" i="2"/>
  <c r="AQ364" i="2"/>
  <c r="AQ71" i="2"/>
  <c r="AQ493" i="2"/>
  <c r="AQ485" i="2"/>
  <c r="AQ243" i="2"/>
  <c r="AQ38" i="2"/>
  <c r="AQ647" i="2"/>
  <c r="AQ509" i="2"/>
  <c r="AQ318" i="2"/>
  <c r="AU318" i="2" s="1"/>
  <c r="AQ627" i="2"/>
  <c r="AQ294" i="2"/>
  <c r="AQ169" i="2"/>
  <c r="AQ214" i="2"/>
  <c r="AQ124" i="2"/>
  <c r="AQ125" i="2"/>
  <c r="AQ568" i="2"/>
  <c r="AQ709" i="2"/>
  <c r="AU709" i="2" s="1"/>
  <c r="AQ418" i="2"/>
  <c r="AQ67" i="2"/>
  <c r="AQ41" i="2"/>
  <c r="AQ57" i="2"/>
  <c r="AQ257" i="2"/>
  <c r="AQ598" i="2"/>
  <c r="AU598" i="2" s="1"/>
  <c r="AQ246" i="2"/>
  <c r="AQ429" i="2"/>
  <c r="AQ363" i="2"/>
  <c r="AQ592" i="2"/>
  <c r="AQ720" i="2"/>
  <c r="AQ345" i="2"/>
  <c r="AQ296" i="2"/>
  <c r="AQ265" i="2"/>
  <c r="AQ479" i="2"/>
  <c r="AQ134" i="2"/>
  <c r="AQ206" i="2"/>
  <c r="AQ62" i="2"/>
  <c r="AQ149" i="2"/>
  <c r="AQ359" i="2"/>
  <c r="AQ683" i="2"/>
  <c r="AQ98" i="2"/>
  <c r="AQ386" i="2"/>
  <c r="AQ368" i="2"/>
  <c r="AQ586" i="2"/>
  <c r="AQ410" i="2"/>
  <c r="AQ457" i="2"/>
  <c r="AQ263" i="2"/>
  <c r="AQ565" i="2"/>
  <c r="AQ635" i="2"/>
  <c r="AQ462" i="2"/>
  <c r="AQ390" i="2"/>
  <c r="AQ365" i="2"/>
  <c r="AQ628" i="2"/>
  <c r="AQ47" i="2"/>
  <c r="AQ513" i="2"/>
  <c r="AQ533" i="2"/>
  <c r="AQ3" i="2"/>
  <c r="AU77" i="2" s="1"/>
  <c r="AQ25" i="2"/>
  <c r="AU25" i="2" s="1"/>
  <c r="AQ573" i="2"/>
  <c r="AQ414" i="2"/>
  <c r="AQ70" i="2"/>
  <c r="AQ435" i="2"/>
  <c r="AQ685" i="2"/>
  <c r="AQ726" i="2"/>
  <c r="AQ219" i="2"/>
  <c r="AQ32" i="2"/>
  <c r="AQ326" i="2"/>
  <c r="AU326" i="2" s="1"/>
  <c r="AQ556" i="2"/>
  <c r="AQ95" i="2"/>
  <c r="AQ35" i="2"/>
  <c r="AQ572" i="2"/>
  <c r="AQ127" i="2"/>
  <c r="AQ451" i="2"/>
  <c r="AQ459" i="2"/>
  <c r="AQ314" i="2"/>
  <c r="AQ546" i="2"/>
  <c r="AQ342" i="2"/>
  <c r="AQ5" i="2"/>
  <c r="AQ75" i="2"/>
  <c r="AQ8" i="2"/>
  <c r="AQ505" i="2"/>
  <c r="AQ448" i="2"/>
  <c r="AQ468" i="2"/>
  <c r="AQ659" i="2"/>
  <c r="AQ258" i="2"/>
  <c r="AQ36" i="2"/>
  <c r="AQ583" i="2"/>
  <c r="AQ545" i="2"/>
  <c r="AQ182" i="2"/>
  <c r="AQ224" i="2"/>
  <c r="AQ164" i="2"/>
  <c r="AQ27" i="2"/>
  <c r="AQ380" i="2"/>
  <c r="AQ721" i="2"/>
  <c r="AQ599" i="2"/>
  <c r="AQ10" i="2"/>
  <c r="AU132" i="2" s="1"/>
  <c r="AQ358" i="2"/>
  <c r="AQ320" i="2"/>
  <c r="AQ587" i="2"/>
  <c r="AU587" i="2" s="1"/>
  <c r="AQ245" i="2"/>
  <c r="AQ397" i="2"/>
  <c r="AQ43" i="2"/>
  <c r="AQ193" i="2"/>
  <c r="AQ508" i="2"/>
  <c r="AQ715" i="2"/>
  <c r="AQ664" i="2"/>
  <c r="AU664" i="2" s="1"/>
  <c r="AQ396" i="2"/>
  <c r="AQ14" i="2"/>
  <c r="AQ522" i="2"/>
  <c r="AQ643" i="2"/>
  <c r="AQ90" i="2"/>
  <c r="AQ157" i="2"/>
  <c r="AQ453" i="2"/>
  <c r="AQ464" i="2"/>
  <c r="AQ99" i="2"/>
  <c r="AQ185" i="2"/>
  <c r="AQ189" i="2"/>
  <c r="AQ85" i="2"/>
  <c r="AQ256" i="2"/>
  <c r="AQ487" i="2"/>
  <c r="AQ402" i="2"/>
  <c r="AU402" i="2" s="1"/>
  <c r="AQ273" i="2"/>
  <c r="AQ58" i="2"/>
  <c r="AQ714" i="2"/>
  <c r="AQ116" i="2"/>
  <c r="AQ712" i="2"/>
  <c r="AQ373" i="2"/>
  <c r="AQ393" i="2"/>
  <c r="AQ577" i="2"/>
  <c r="AQ352" i="2"/>
  <c r="AQ357" i="2"/>
  <c r="AQ23" i="2"/>
  <c r="AQ690" i="2"/>
  <c r="AQ383" i="2"/>
  <c r="AQ22" i="2"/>
  <c r="AQ160" i="2"/>
  <c r="AQ531" i="2"/>
  <c r="AQ496" i="2"/>
  <c r="AQ147" i="2"/>
  <c r="AQ476" i="2"/>
  <c r="AQ467" i="2"/>
  <c r="AQ239" i="2"/>
  <c r="AQ236" i="2"/>
  <c r="AQ113" i="2"/>
  <c r="AQ649" i="2"/>
  <c r="AQ482" i="2"/>
  <c r="AQ477" i="2"/>
  <c r="AQ128" i="2"/>
  <c r="AQ195" i="2"/>
  <c r="AQ348" i="2"/>
  <c r="AQ284" i="2"/>
  <c r="AQ394" i="2"/>
  <c r="AQ18" i="2"/>
  <c r="AQ107" i="2"/>
  <c r="AQ585" i="2"/>
  <c r="AQ31" i="2"/>
  <c r="AQ146" i="2"/>
  <c r="AQ211" i="2"/>
  <c r="AQ542" i="2"/>
  <c r="AQ682" i="2"/>
  <c r="AQ20" i="2"/>
  <c r="AQ343" i="2"/>
  <c r="AQ530" i="2"/>
  <c r="AQ423" i="2"/>
  <c r="AQ576" i="2"/>
  <c r="AQ456" i="2"/>
  <c r="AQ100" i="2"/>
  <c r="AQ481" i="2"/>
  <c r="AQ641" i="2"/>
  <c r="AQ376" i="2"/>
  <c r="AQ349" i="2"/>
  <c r="AU349" i="2" s="1"/>
  <c r="AQ679" i="2"/>
  <c r="AQ122" i="2"/>
  <c r="AQ73" i="2"/>
  <c r="AQ49" i="2"/>
  <c r="AQ579" i="2"/>
  <c r="AQ74" i="2"/>
  <c r="AQ184" i="2"/>
  <c r="AQ705" i="2"/>
  <c r="AQ117" i="2"/>
  <c r="AQ252" i="2"/>
  <c r="AQ412" i="2"/>
  <c r="AQ518" i="2"/>
  <c r="AQ137" i="2"/>
  <c r="AQ192" i="2"/>
  <c r="AQ166" i="2"/>
  <c r="AQ337" i="2"/>
  <c r="AQ413" i="2"/>
  <c r="AU413" i="2" s="1"/>
  <c r="AQ444" i="2"/>
  <c r="AU444" i="2" s="1"/>
  <c r="AQ271" i="2"/>
  <c r="AQ666" i="2"/>
  <c r="AQ360" i="2"/>
  <c r="AQ463" i="2"/>
  <c r="AQ91" i="2"/>
  <c r="AQ387" i="2"/>
  <c r="AQ112" i="2"/>
  <c r="AQ132" i="2"/>
  <c r="AQ142" i="2"/>
  <c r="AQ305" i="2"/>
  <c r="AQ277" i="2"/>
  <c r="AQ106" i="2"/>
  <c r="AQ540" i="2"/>
  <c r="AQ600" i="2"/>
  <c r="AQ377" i="2"/>
  <c r="AQ469" i="2"/>
  <c r="AQ334" i="2"/>
  <c r="AQ458" i="2"/>
  <c r="AQ313" i="2"/>
  <c r="AQ235" i="2"/>
  <c r="AQ693" i="2"/>
  <c r="AQ650" i="2"/>
  <c r="AQ266" i="2"/>
  <c r="AQ310" i="2"/>
  <c r="AQ512" i="2"/>
  <c r="AQ708" i="2"/>
  <c r="AQ340" i="2"/>
  <c r="AQ217" i="2"/>
  <c r="AQ335" i="2"/>
  <c r="AQ492" i="2"/>
  <c r="AQ646" i="2"/>
  <c r="AQ446" i="2"/>
  <c r="AQ272" i="2"/>
  <c r="AQ110" i="2"/>
  <c r="AQ223" i="2"/>
  <c r="AQ215" i="2"/>
  <c r="AQ238" i="2"/>
  <c r="AQ570" i="2"/>
  <c r="AQ460" i="2"/>
  <c r="AQ336" i="2"/>
  <c r="AQ497" i="2"/>
  <c r="AQ56" i="2"/>
  <c r="AQ596" i="2"/>
  <c r="AQ350" i="2"/>
  <c r="AQ37" i="2"/>
  <c r="AQ551" i="2"/>
  <c r="AQ16" i="2"/>
  <c r="AU16" i="2" s="1"/>
  <c r="AQ190" i="2"/>
  <c r="AQ28" i="2"/>
  <c r="AQ632" i="2"/>
  <c r="AQ45" i="2"/>
  <c r="AQ199" i="2"/>
  <c r="AQ286" i="2"/>
  <c r="AQ60" i="2"/>
  <c r="AQ552" i="2"/>
  <c r="AQ264" i="2"/>
  <c r="AQ723" i="2"/>
  <c r="AQ283" i="2"/>
  <c r="AQ329" i="2"/>
  <c r="AQ532" i="2"/>
  <c r="AQ6" i="2"/>
  <c r="AQ86" i="2"/>
  <c r="AQ292" i="2"/>
  <c r="AQ203" i="2"/>
  <c r="AQ564" i="2"/>
  <c r="AQ426" i="2"/>
  <c r="AQ307" i="2"/>
  <c r="AQ550" i="2"/>
  <c r="AQ536" i="2"/>
  <c r="AQ461" i="2"/>
  <c r="AQ575" i="2"/>
  <c r="AQ82" i="2"/>
  <c r="AQ234" i="2"/>
  <c r="AQ288" i="2"/>
  <c r="AQ722" i="2"/>
  <c r="AQ179" i="2"/>
  <c r="AQ384" i="2"/>
  <c r="AQ48" i="2"/>
  <c r="AQ543" i="2"/>
  <c r="AQ524" i="2"/>
  <c r="AQ354" i="2"/>
  <c r="AQ165" i="2"/>
  <c r="AQ648" i="2"/>
  <c r="AQ395" i="2"/>
  <c r="AQ325" i="2"/>
  <c r="AQ251" i="2"/>
  <c r="AQ101" i="2"/>
  <c r="AQ64" i="2"/>
  <c r="AQ268" i="2"/>
  <c r="AQ119" i="2"/>
  <c r="AQ434" i="2"/>
  <c r="AQ207" i="2"/>
  <c r="AQ44" i="2"/>
  <c r="AQ306" i="2"/>
  <c r="AQ249" i="2"/>
  <c r="AU249" i="2" s="1"/>
  <c r="AQ436" i="2"/>
  <c r="AQ655" i="2"/>
  <c r="AQ499" i="2"/>
  <c r="AQ175" i="2"/>
  <c r="AQ651" i="2"/>
  <c r="AQ15" i="2"/>
  <c r="AQ645" i="2"/>
  <c r="AQ312" i="2"/>
  <c r="AQ526" i="2"/>
  <c r="AQ425" i="2"/>
  <c r="AQ80" i="2"/>
  <c r="AQ253" i="2"/>
  <c r="AQ259" i="2"/>
  <c r="AQ574" i="2"/>
  <c r="AQ330" i="2"/>
  <c r="AQ197" i="2"/>
  <c r="AQ378" i="2"/>
  <c r="AQ553" i="2"/>
  <c r="AQ562" i="2"/>
  <c r="AQ227" i="2"/>
  <c r="AQ500" i="2"/>
  <c r="AQ332" i="2"/>
  <c r="AQ93" i="2"/>
  <c r="AQ560" i="2"/>
  <c r="AQ544" i="2"/>
  <c r="AQ606" i="2"/>
  <c r="AQ595" i="2"/>
  <c r="AQ710" i="2"/>
  <c r="AQ725" i="2"/>
  <c r="AQ361" i="2"/>
  <c r="AQ21" i="2"/>
  <c r="AQ118" i="2"/>
  <c r="AQ374" i="2"/>
  <c r="AQ547" i="2"/>
  <c r="AQ34" i="2"/>
  <c r="AU34" i="2" s="1"/>
  <c r="AQ437" i="2"/>
  <c r="AQ697" i="2"/>
  <c r="AQ366" i="2"/>
  <c r="AQ233" i="2"/>
  <c r="AQ452" i="2"/>
  <c r="AQ409" i="2"/>
  <c r="AQ652" i="2"/>
  <c r="AQ653" i="2"/>
  <c r="AQ619" i="2"/>
  <c r="AQ322" i="2"/>
  <c r="AQ297" i="2"/>
  <c r="AQ26" i="2"/>
  <c r="AQ262" i="2"/>
  <c r="AQ392" i="2"/>
  <c r="AQ433" i="2"/>
  <c r="AQ213" i="2"/>
  <c r="AQ622" i="2"/>
  <c r="AQ399" i="2"/>
  <c r="AQ205" i="2"/>
  <c r="AQ667" i="2"/>
  <c r="AU667" i="2" s="1"/>
  <c r="AQ39" i="2"/>
  <c r="AQ188" i="2"/>
  <c r="AQ59" i="2"/>
  <c r="AQ610" i="2"/>
  <c r="AQ681" i="2"/>
  <c r="AQ475" i="2"/>
  <c r="AQ293" i="2"/>
  <c r="AQ527" i="2"/>
  <c r="AQ389" i="2"/>
  <c r="AQ351" i="2"/>
  <c r="AQ216" i="2"/>
  <c r="AQ66" i="2"/>
  <c r="AQ665" i="2"/>
  <c r="AQ321" i="2"/>
  <c r="AQ339" i="2"/>
  <c r="AQ77" i="2"/>
  <c r="AQ367" i="2"/>
  <c r="AQ676" i="2"/>
  <c r="AQ108" i="2"/>
  <c r="AQ97" i="2"/>
  <c r="AQ148" i="2"/>
  <c r="AQ311" i="2"/>
  <c r="AQ177" i="2"/>
  <c r="AQ347" i="2"/>
  <c r="AQ691" i="2"/>
  <c r="AQ81" i="2"/>
  <c r="AQ694" i="2"/>
  <c r="AQ324" i="2"/>
  <c r="AQ472" i="2"/>
  <c r="AU472" i="2" s="1"/>
  <c r="AQ695" i="2"/>
  <c r="AQ449" i="2"/>
  <c r="AQ379" i="2"/>
  <c r="AQ204" i="2"/>
  <c r="AQ114" i="2"/>
  <c r="AQ466" i="2"/>
  <c r="AU466" i="2" s="1"/>
  <c r="AQ702" i="2"/>
  <c r="AQ109" i="2"/>
  <c r="AQ94" i="2"/>
  <c r="AQ198" i="2"/>
  <c r="AQ611" i="2"/>
  <c r="AQ282" i="2"/>
  <c r="AU282" i="2" s="1"/>
  <c r="AQ608" i="2"/>
  <c r="AQ126" i="2"/>
  <c r="AQ180" i="2"/>
  <c r="AQ566" i="2"/>
  <c r="AQ308" i="2"/>
  <c r="AQ327" i="2"/>
  <c r="AQ78" i="2"/>
  <c r="AQ674" i="2"/>
  <c r="AQ450" i="2"/>
  <c r="AQ538" i="2"/>
  <c r="AQ614" i="2"/>
  <c r="AQ711" i="2"/>
  <c r="AQ495" i="2"/>
  <c r="AQ609" i="2"/>
  <c r="AQ408" i="2"/>
  <c r="AQ133" i="2"/>
  <c r="AQ401" i="2"/>
  <c r="AU401" i="2" s="1"/>
  <c r="AQ240" i="2"/>
  <c r="AQ515" i="2"/>
  <c r="AQ163" i="2"/>
  <c r="AQ549" i="2"/>
  <c r="AQ602" i="2"/>
  <c r="AQ76" i="2"/>
  <c r="AQ706" i="2"/>
  <c r="AQ621" i="2"/>
  <c r="AQ415" i="2"/>
  <c r="AQ178" i="2"/>
  <c r="AQ225" i="2"/>
  <c r="AQ291" i="2"/>
  <c r="AQ171" i="2"/>
  <c r="AQ571" i="2"/>
  <c r="AQ105" i="2"/>
  <c r="AQ304" i="2"/>
  <c r="AQ633" i="2"/>
  <c r="AQ594" i="2"/>
  <c r="AQ232" i="2"/>
  <c r="AQ270" i="2"/>
  <c r="AQ285" i="2"/>
  <c r="AU285" i="2" s="1"/>
  <c r="AQ104" i="2"/>
  <c r="AQ511" i="2"/>
  <c r="AQ170" i="2"/>
  <c r="AQ96" i="2"/>
  <c r="AQ700" i="2"/>
  <c r="AQ718" i="2"/>
  <c r="AQ338" i="2"/>
  <c r="AQ280" i="2"/>
  <c r="AQ267" i="2"/>
  <c r="AQ471" i="2"/>
  <c r="AQ673" i="2"/>
  <c r="AQ209" i="2"/>
  <c r="AQ483" i="2"/>
  <c r="AQ636" i="2"/>
  <c r="AQ613" i="2"/>
  <c r="AQ626" i="2"/>
  <c r="AQ255" i="2"/>
  <c r="AQ276" i="2"/>
  <c r="AQ129" i="2"/>
  <c r="AQ638" i="2"/>
  <c r="AQ578" i="2"/>
  <c r="AQ241" i="2"/>
  <c r="AQ504" i="2"/>
  <c r="AQ445" i="2"/>
  <c r="AQ680" i="2"/>
  <c r="AQ315" i="2"/>
  <c r="AQ670" i="2"/>
  <c r="AQ654" i="2"/>
  <c r="AQ372" i="2"/>
  <c r="AQ519" i="2"/>
  <c r="AQ591" i="2"/>
  <c r="AQ582" i="2"/>
  <c r="AQ630" i="2"/>
  <c r="AQ196" i="2"/>
  <c r="AU196" i="2" s="1"/>
  <c r="AQ506" i="2"/>
  <c r="AQ143" i="2"/>
  <c r="AQ369" i="2"/>
  <c r="AQ484" i="2"/>
  <c r="AU484" i="2" s="1"/>
  <c r="AQ281" i="2"/>
  <c r="AQ563" i="2"/>
  <c r="AQ443" i="2"/>
  <c r="AQ663" i="2"/>
  <c r="AQ454" i="2"/>
  <c r="AQ490" i="2"/>
  <c r="AQ473" i="2"/>
  <c r="AQ559" i="2"/>
  <c r="AQ517" i="2"/>
  <c r="AQ274" i="2"/>
  <c r="AQ618" i="2"/>
  <c r="AQ370" i="2"/>
  <c r="AQ269" i="2"/>
  <c r="AQ686" i="2"/>
  <c r="AQ385" i="2"/>
  <c r="AU385" i="2" s="1"/>
  <c r="AQ510" i="2"/>
  <c r="AQ703" i="2"/>
  <c r="AQ525" i="2"/>
  <c r="AQ237" i="2"/>
  <c r="AQ601" i="2"/>
  <c r="AQ672" i="2"/>
  <c r="AQ242" i="2"/>
  <c r="AQ478" i="2"/>
  <c r="AQ514" i="2"/>
  <c r="AQ660" i="2"/>
  <c r="AQ416" i="2"/>
  <c r="AQ398" i="2"/>
  <c r="AQ557" i="2"/>
  <c r="AQ625" i="2"/>
  <c r="AQ498" i="2"/>
  <c r="AQ707" i="2"/>
  <c r="AQ615" i="2"/>
  <c r="AQ430" i="2"/>
  <c r="AU430" i="2" s="1"/>
  <c r="AQ688" i="2"/>
  <c r="AQ662" i="2"/>
  <c r="AQ439" i="2"/>
  <c r="AQ440" i="2"/>
  <c r="AQ474" i="2"/>
  <c r="AQ684" i="2"/>
  <c r="AQ287" i="2"/>
  <c r="AQ716" i="2"/>
  <c r="AQ447" i="2"/>
  <c r="AQ642" i="2"/>
  <c r="AU642" i="2" s="1"/>
  <c r="AQ623" i="2"/>
  <c r="AQ640" i="2"/>
  <c r="AQ427" i="2"/>
  <c r="AQ658" i="2"/>
  <c r="AQ417" i="2"/>
  <c r="AQ677" i="2"/>
  <c r="AQ503" i="2"/>
  <c r="AQ617" i="2"/>
  <c r="AU617" i="2" s="1"/>
  <c r="AQ580" i="2"/>
  <c r="AQ692" i="2"/>
  <c r="AQ704" i="2"/>
  <c r="AQ629" i="2"/>
  <c r="AQ501" i="2"/>
  <c r="AQ669" i="2"/>
  <c r="AU669" i="2" s="1"/>
  <c r="AQ554" i="2"/>
  <c r="AQ620" i="2"/>
  <c r="AQ465" i="2"/>
  <c r="AQ612" i="2"/>
  <c r="AU612" i="2" s="1"/>
  <c r="AQ698" i="2"/>
  <c r="AQ644" i="2"/>
  <c r="AU644" i="2" s="1"/>
  <c r="AQ668" i="2"/>
  <c r="AQ678" i="2"/>
  <c r="AQ717" i="2"/>
  <c r="AQ687" i="2"/>
  <c r="AQ724" i="2"/>
  <c r="AR589" i="2"/>
  <c r="AR548" i="2"/>
  <c r="AR523" i="2"/>
  <c r="AR605" i="2"/>
  <c r="AR145" i="2"/>
  <c r="AR534" i="2"/>
  <c r="AR520" i="2"/>
  <c r="AR593" i="2"/>
  <c r="AR502" i="2"/>
  <c r="AR657" i="2"/>
  <c r="AR71" i="2"/>
  <c r="AR124" i="2"/>
  <c r="AR709" i="2"/>
  <c r="AR720" i="2"/>
  <c r="AR683" i="2"/>
  <c r="AR586" i="2"/>
  <c r="AR726" i="2"/>
  <c r="AR464" i="2"/>
  <c r="AR714" i="2"/>
  <c r="AR531" i="2"/>
  <c r="AR682" i="2"/>
  <c r="AR679" i="2"/>
  <c r="AR413" i="2"/>
  <c r="AR313" i="2"/>
  <c r="AR650" i="2"/>
  <c r="AR646" i="2"/>
  <c r="AR551" i="2"/>
  <c r="AR552" i="2"/>
  <c r="AR723" i="2"/>
  <c r="AR655" i="2"/>
  <c r="AR374" i="2"/>
  <c r="AR665" i="2"/>
  <c r="AR321" i="2"/>
  <c r="AR691" i="2"/>
  <c r="AR694" i="2"/>
  <c r="AR674" i="2"/>
  <c r="AR538" i="2"/>
  <c r="AR614" i="2"/>
  <c r="AR711" i="2"/>
  <c r="AR602" i="2"/>
  <c r="AR304" i="2"/>
  <c r="AR129" i="2"/>
  <c r="AR582" i="2"/>
  <c r="AR663" i="2"/>
  <c r="AR703" i="2"/>
  <c r="AR525" i="2"/>
  <c r="AR557" i="2"/>
  <c r="AR498" i="2"/>
  <c r="AR707" i="2"/>
  <c r="AR640" i="2"/>
  <c r="AR580" i="2"/>
  <c r="AR692" i="2"/>
  <c r="AR668" i="2"/>
  <c r="AR678" i="2"/>
  <c r="AR717" i="2"/>
  <c r="AH411" i="2"/>
  <c r="AH589" i="2"/>
  <c r="AH661" i="2"/>
  <c r="AH131" i="2"/>
  <c r="AH331" i="2"/>
  <c r="AH261" i="2"/>
  <c r="AH616" i="2"/>
  <c r="AH419" i="2"/>
  <c r="AH689" i="2"/>
  <c r="AH535" i="2"/>
  <c r="AH341" i="2"/>
  <c r="AH639" i="2"/>
  <c r="AH404" i="2"/>
  <c r="AH548" i="2"/>
  <c r="AH428" i="2"/>
  <c r="AH275" i="2"/>
  <c r="AH375" i="2"/>
  <c r="AH675" i="2"/>
  <c r="AH151" i="2"/>
  <c r="AH9" i="2"/>
  <c r="AH194" i="2"/>
  <c r="AH61" i="2"/>
  <c r="AH230" i="2"/>
  <c r="AH422" i="2"/>
  <c r="AH172" i="2"/>
  <c r="AH441" i="2"/>
  <c r="AH181" i="2"/>
  <c r="AH523" i="2"/>
  <c r="AH156" i="2"/>
  <c r="AH303" i="2"/>
  <c r="AH79" i="2"/>
  <c r="AH136" i="2"/>
  <c r="AH713" i="2"/>
  <c r="AH42" i="2"/>
  <c r="AH155" i="2"/>
  <c r="AH581" i="2"/>
  <c r="AH605" i="2"/>
  <c r="AH604" i="2"/>
  <c r="AH208" i="2"/>
  <c r="AH19" i="2"/>
  <c r="AH346" i="2"/>
  <c r="AH29" i="2"/>
  <c r="AH537" i="2"/>
  <c r="AH333" i="2"/>
  <c r="AH111" i="2"/>
  <c r="AH244" i="2"/>
  <c r="AH11" i="2"/>
  <c r="AH55" i="2"/>
  <c r="AH309" i="2"/>
  <c r="AH154" i="2"/>
  <c r="AH231" i="2"/>
  <c r="AH186" i="2"/>
  <c r="AH290" i="2"/>
  <c r="AH489" i="2"/>
  <c r="AH103" i="2"/>
  <c r="AH656" i="2"/>
  <c r="AH159" i="2"/>
  <c r="AH356" i="2"/>
  <c r="AH567" i="2"/>
  <c r="AH247" i="2"/>
  <c r="AH400" i="2"/>
  <c r="AH88" i="2"/>
  <c r="AH162" i="2"/>
  <c r="AH491" i="2"/>
  <c r="AH135" i="2"/>
  <c r="AH145" i="2"/>
  <c r="AH84" i="2"/>
  <c r="AH173" i="2"/>
  <c r="AH558" i="2"/>
  <c r="AH403" i="2"/>
  <c r="AH317" i="2"/>
  <c r="AH701" i="2"/>
  <c r="AH53" i="2"/>
  <c r="AH167" i="2"/>
  <c r="AH130" i="2"/>
  <c r="AH528" i="2"/>
  <c r="AH278" i="2"/>
  <c r="AH323" i="2"/>
  <c r="AH405" i="2"/>
  <c r="AH584" i="2"/>
  <c r="AH187" i="2"/>
  <c r="AH191" i="2"/>
  <c r="AH541" i="2"/>
  <c r="AH30" i="2"/>
  <c r="AH222" i="2"/>
  <c r="AH144" i="2"/>
  <c r="AH120" i="2"/>
  <c r="AH221" i="2"/>
  <c r="AH202" i="2"/>
  <c r="AH607" i="2"/>
  <c r="AH176" i="2"/>
  <c r="AH89" i="2"/>
  <c r="AH516" i="2"/>
  <c r="AH33" i="2"/>
  <c r="AH569" i="2"/>
  <c r="AH141" i="2"/>
  <c r="AH87" i="2"/>
  <c r="AH634" i="2"/>
  <c r="AH534" i="2"/>
  <c r="AH161" i="2"/>
  <c r="AH420" i="2"/>
  <c r="AH319" i="2"/>
  <c r="AH139" i="2"/>
  <c r="AH279" i="2"/>
  <c r="AH52" i="2"/>
  <c r="AH488" i="2"/>
  <c r="AH470" i="2"/>
  <c r="AH382" i="2"/>
  <c r="AH301" i="2"/>
  <c r="AH597" i="2"/>
  <c r="AH520" i="2"/>
  <c r="AH220" i="2"/>
  <c r="AH7" i="2"/>
  <c r="AH150" i="2"/>
  <c r="AH4" i="2"/>
  <c r="AH72" i="2"/>
  <c r="AH299" i="2"/>
  <c r="AH555" i="2"/>
  <c r="AH300" i="2"/>
  <c r="AH174" i="2"/>
  <c r="AH24" i="2"/>
  <c r="AH362" i="2"/>
  <c r="AH40" i="2"/>
  <c r="AH391" i="2"/>
  <c r="AH168" i="2"/>
  <c r="AH212" i="2"/>
  <c r="AH226" i="2"/>
  <c r="AH153" i="2"/>
  <c r="AH68" i="2"/>
  <c r="AH371" i="2"/>
  <c r="AH51" i="2"/>
  <c r="AH438" i="2"/>
  <c r="AH561" i="2"/>
  <c r="AH260" i="2"/>
  <c r="AH254" i="2"/>
  <c r="AH455" i="2"/>
  <c r="AH115" i="2"/>
  <c r="AH699" i="2"/>
  <c r="AH83" i="2"/>
  <c r="AH250" i="2"/>
  <c r="AH63" i="2"/>
  <c r="AH152" i="2"/>
  <c r="AH210" i="2"/>
  <c r="AH46" i="2"/>
  <c r="AH183" i="2"/>
  <c r="AH406" i="2"/>
  <c r="AH328" i="2"/>
  <c r="AH298" i="2"/>
  <c r="AH407" i="2"/>
  <c r="AH228" i="2"/>
  <c r="AH121" i="2"/>
  <c r="AH289" i="2"/>
  <c r="AH388" i="2"/>
  <c r="AH494" i="2"/>
  <c r="AH123" i="2"/>
  <c r="AH431" i="2"/>
  <c r="AH593" i="2"/>
  <c r="AH17" i="2"/>
  <c r="AH2" i="2"/>
  <c r="AH69" i="2"/>
  <c r="AH719" i="2"/>
  <c r="AH588" i="2"/>
  <c r="AH12" i="2"/>
  <c r="AH381" i="2"/>
  <c r="AH539" i="2"/>
  <c r="AH200" i="2"/>
  <c r="AH248" i="2"/>
  <c r="AH13" i="2"/>
  <c r="AH502" i="2"/>
  <c r="AH529" i="2"/>
  <c r="AH631" i="2"/>
  <c r="AH486" i="2"/>
  <c r="AH657" i="2"/>
  <c r="AH521" i="2"/>
  <c r="AH54" i="2"/>
  <c r="AH353" i="2"/>
  <c r="AH624" i="2"/>
  <c r="AH229" i="2"/>
  <c r="AH424" i="2"/>
  <c r="AH50" i="2"/>
  <c r="AH316" i="2"/>
  <c r="AH65" i="2"/>
  <c r="AH140" i="2"/>
  <c r="AH302" i="2"/>
  <c r="AH138" i="2"/>
  <c r="AH603" i="2"/>
  <c r="AH355" i="2"/>
  <c r="AH507" i="2"/>
  <c r="AH637" i="2"/>
  <c r="AH590" i="2"/>
  <c r="AH218" i="2"/>
  <c r="AH671" i="2"/>
  <c r="AH344" i="2"/>
  <c r="AH295" i="2"/>
  <c r="AH201" i="2"/>
  <c r="AH696" i="2"/>
  <c r="AH442" i="2"/>
  <c r="AH432" i="2"/>
  <c r="AH480" i="2"/>
  <c r="AH158" i="2"/>
  <c r="AH102" i="2"/>
  <c r="AH421" i="2"/>
  <c r="AH92" i="2"/>
  <c r="AH364" i="2"/>
  <c r="AH71" i="2"/>
  <c r="AH493" i="2"/>
  <c r="AH485" i="2"/>
  <c r="AH243" i="2"/>
  <c r="AH38" i="2"/>
  <c r="AH647" i="2"/>
  <c r="AH509" i="2"/>
  <c r="AH318" i="2"/>
  <c r="AH627" i="2"/>
  <c r="AH294" i="2"/>
  <c r="AH169" i="2"/>
  <c r="AH214" i="2"/>
  <c r="AH124" i="2"/>
  <c r="AH125" i="2"/>
  <c r="AH568" i="2"/>
  <c r="AH709" i="2"/>
  <c r="AH418" i="2"/>
  <c r="AH67" i="2"/>
  <c r="AH41" i="2"/>
  <c r="AH57" i="2"/>
  <c r="AH257" i="2"/>
  <c r="AH598" i="2"/>
  <c r="AH246" i="2"/>
  <c r="AH429" i="2"/>
  <c r="AH363" i="2"/>
  <c r="AH592" i="2"/>
  <c r="AH720" i="2"/>
  <c r="AH345" i="2"/>
  <c r="AH296" i="2"/>
  <c r="AH265" i="2"/>
  <c r="AH479" i="2"/>
  <c r="AH134" i="2"/>
  <c r="AH206" i="2"/>
  <c r="AH62" i="2"/>
  <c r="AH149" i="2"/>
  <c r="AH359" i="2"/>
  <c r="AH683" i="2"/>
  <c r="AH98" i="2"/>
  <c r="AH386" i="2"/>
  <c r="AH368" i="2"/>
  <c r="AH586" i="2"/>
  <c r="AH410" i="2"/>
  <c r="AH457" i="2"/>
  <c r="AH263" i="2"/>
  <c r="AH565" i="2"/>
  <c r="AH635" i="2"/>
  <c r="AH462" i="2"/>
  <c r="AH390" i="2"/>
  <c r="AH365" i="2"/>
  <c r="AH628" i="2"/>
  <c r="AH47" i="2"/>
  <c r="AH513" i="2"/>
  <c r="AH533" i="2"/>
  <c r="AH3" i="2"/>
  <c r="AH25" i="2"/>
  <c r="AH573" i="2"/>
  <c r="AH414" i="2"/>
  <c r="AH70" i="2"/>
  <c r="AH435" i="2"/>
  <c r="AH685" i="2"/>
  <c r="AH726" i="2"/>
  <c r="AH219" i="2"/>
  <c r="AH32" i="2"/>
  <c r="AH326" i="2"/>
  <c r="AH556" i="2"/>
  <c r="AH95" i="2"/>
  <c r="AH35" i="2"/>
  <c r="AH572" i="2"/>
  <c r="AH127" i="2"/>
  <c r="AH451" i="2"/>
  <c r="AH459" i="2"/>
  <c r="AH314" i="2"/>
  <c r="AH546" i="2"/>
  <c r="AH342" i="2"/>
  <c r="AH5" i="2"/>
  <c r="AH75" i="2"/>
  <c r="AH8" i="2"/>
  <c r="AH505" i="2"/>
  <c r="AH448" i="2"/>
  <c r="AH468" i="2"/>
  <c r="AH659" i="2"/>
  <c r="AH258" i="2"/>
  <c r="AH36" i="2"/>
  <c r="AH583" i="2"/>
  <c r="AH545" i="2"/>
  <c r="AH182" i="2"/>
  <c r="AH224" i="2"/>
  <c r="AH164" i="2"/>
  <c r="AH27" i="2"/>
  <c r="AH380" i="2"/>
  <c r="AH721" i="2"/>
  <c r="AH599" i="2"/>
  <c r="AH10" i="2"/>
  <c r="AH358" i="2"/>
  <c r="AH320" i="2"/>
  <c r="AH587" i="2"/>
  <c r="AH245" i="2"/>
  <c r="AH397" i="2"/>
  <c r="AH43" i="2"/>
  <c r="AH193" i="2"/>
  <c r="AH508" i="2"/>
  <c r="AH715" i="2"/>
  <c r="AH664" i="2"/>
  <c r="AH396" i="2"/>
  <c r="AH14" i="2"/>
  <c r="AH522" i="2"/>
  <c r="AH643" i="2"/>
  <c r="AH90" i="2"/>
  <c r="AH157" i="2"/>
  <c r="AH453" i="2"/>
  <c r="AH464" i="2"/>
  <c r="AH99" i="2"/>
  <c r="AH185" i="2"/>
  <c r="AH189" i="2"/>
  <c r="AH85" i="2"/>
  <c r="AH256" i="2"/>
  <c r="AH487" i="2"/>
  <c r="AH402" i="2"/>
  <c r="AH273" i="2"/>
  <c r="AH58" i="2"/>
  <c r="AH714" i="2"/>
  <c r="AH116" i="2"/>
  <c r="AH712" i="2"/>
  <c r="AH373" i="2"/>
  <c r="AH393" i="2"/>
  <c r="AH577" i="2"/>
  <c r="AH352" i="2"/>
  <c r="AH357" i="2"/>
  <c r="AH23" i="2"/>
  <c r="AH690" i="2"/>
  <c r="AH383" i="2"/>
  <c r="AH22" i="2"/>
  <c r="AH160" i="2"/>
  <c r="AH531" i="2"/>
  <c r="AH496" i="2"/>
  <c r="AH147" i="2"/>
  <c r="AH476" i="2"/>
  <c r="AH467" i="2"/>
  <c r="AH239" i="2"/>
  <c r="AH236" i="2"/>
  <c r="AH113" i="2"/>
  <c r="AH649" i="2"/>
  <c r="AH482" i="2"/>
  <c r="AH477" i="2"/>
  <c r="AH128" i="2"/>
  <c r="AH195" i="2"/>
  <c r="AH348" i="2"/>
  <c r="AH284" i="2"/>
  <c r="AH394" i="2"/>
  <c r="AH18" i="2"/>
  <c r="AH107" i="2"/>
  <c r="AH585" i="2"/>
  <c r="AH31" i="2"/>
  <c r="AH146" i="2"/>
  <c r="AH211" i="2"/>
  <c r="AH542" i="2"/>
  <c r="AH682" i="2"/>
  <c r="AH20" i="2"/>
  <c r="AH343" i="2"/>
  <c r="AH530" i="2"/>
  <c r="AH423" i="2"/>
  <c r="AH576" i="2"/>
  <c r="AH456" i="2"/>
  <c r="AH100" i="2"/>
  <c r="AH481" i="2"/>
  <c r="AH641" i="2"/>
  <c r="AH376" i="2"/>
  <c r="AH349" i="2"/>
  <c r="AH679" i="2"/>
  <c r="AH122" i="2"/>
  <c r="AH73" i="2"/>
  <c r="AH49" i="2"/>
  <c r="AH579" i="2"/>
  <c r="AH74" i="2"/>
  <c r="AH184" i="2"/>
  <c r="AH705" i="2"/>
  <c r="AH117" i="2"/>
  <c r="AH252" i="2"/>
  <c r="AH412" i="2"/>
  <c r="AH518" i="2"/>
  <c r="AH137" i="2"/>
  <c r="AH192" i="2"/>
  <c r="AH166" i="2"/>
  <c r="AH337" i="2"/>
  <c r="AH413" i="2"/>
  <c r="AH444" i="2"/>
  <c r="AH271" i="2"/>
  <c r="AH666" i="2"/>
  <c r="AH360" i="2"/>
  <c r="AH463" i="2"/>
  <c r="AH91" i="2"/>
  <c r="AH387" i="2"/>
  <c r="AH112" i="2"/>
  <c r="AH132" i="2"/>
  <c r="AH142" i="2"/>
  <c r="AH305" i="2"/>
  <c r="AH277" i="2"/>
  <c r="AH106" i="2"/>
  <c r="AH540" i="2"/>
  <c r="AH600" i="2"/>
  <c r="AH377" i="2"/>
  <c r="AH469" i="2"/>
  <c r="AH334" i="2"/>
  <c r="AH458" i="2"/>
  <c r="AH313" i="2"/>
  <c r="AH235" i="2"/>
  <c r="AH693" i="2"/>
  <c r="AH650" i="2"/>
  <c r="AH266" i="2"/>
  <c r="AH310" i="2"/>
  <c r="AH512" i="2"/>
  <c r="AH708" i="2"/>
  <c r="AH340" i="2"/>
  <c r="AH217" i="2"/>
  <c r="AH335" i="2"/>
  <c r="AH492" i="2"/>
  <c r="AH646" i="2"/>
  <c r="AH446" i="2"/>
  <c r="AH272" i="2"/>
  <c r="AH110" i="2"/>
  <c r="AH223" i="2"/>
  <c r="AH215" i="2"/>
  <c r="AH238" i="2"/>
  <c r="AH570" i="2"/>
  <c r="AH460" i="2"/>
  <c r="AH336" i="2"/>
  <c r="AH497" i="2"/>
  <c r="AH56" i="2"/>
  <c r="AH596" i="2"/>
  <c r="AH350" i="2"/>
  <c r="AH37" i="2"/>
  <c r="AH551" i="2"/>
  <c r="AH16" i="2"/>
  <c r="AH190" i="2"/>
  <c r="AH28" i="2"/>
  <c r="AH632" i="2"/>
  <c r="AH45" i="2"/>
  <c r="AH199" i="2"/>
  <c r="AH286" i="2"/>
  <c r="AH60" i="2"/>
  <c r="AH552" i="2"/>
  <c r="AH264" i="2"/>
  <c r="AH723" i="2"/>
  <c r="AH283" i="2"/>
  <c r="AH329" i="2"/>
  <c r="AH532" i="2"/>
  <c r="AH6" i="2"/>
  <c r="AH86" i="2"/>
  <c r="AH292" i="2"/>
  <c r="AH203" i="2"/>
  <c r="AH564" i="2"/>
  <c r="AH426" i="2"/>
  <c r="AH307" i="2"/>
  <c r="AH550" i="2"/>
  <c r="AH536" i="2"/>
  <c r="AH461" i="2"/>
  <c r="AH575" i="2"/>
  <c r="AH82" i="2"/>
  <c r="AH234" i="2"/>
  <c r="AH288" i="2"/>
  <c r="AH722" i="2"/>
  <c r="AH179" i="2"/>
  <c r="AH384" i="2"/>
  <c r="AH48" i="2"/>
  <c r="AH543" i="2"/>
  <c r="AH524" i="2"/>
  <c r="AH354" i="2"/>
  <c r="AH165" i="2"/>
  <c r="AH648" i="2"/>
  <c r="AH395" i="2"/>
  <c r="AH325" i="2"/>
  <c r="AH251" i="2"/>
  <c r="AH101" i="2"/>
  <c r="AH64" i="2"/>
  <c r="AH268" i="2"/>
  <c r="AH119" i="2"/>
  <c r="AH434" i="2"/>
  <c r="AH207" i="2"/>
  <c r="AH44" i="2"/>
  <c r="AH306" i="2"/>
  <c r="AH249" i="2"/>
  <c r="AH436" i="2"/>
  <c r="AH655" i="2"/>
  <c r="AH499" i="2"/>
  <c r="AH175" i="2"/>
  <c r="AH651" i="2"/>
  <c r="AH15" i="2"/>
  <c r="AH645" i="2"/>
  <c r="AH312" i="2"/>
  <c r="AH526" i="2"/>
  <c r="AH425" i="2"/>
  <c r="AH80" i="2"/>
  <c r="AH253" i="2"/>
  <c r="AH259" i="2"/>
  <c r="AH574" i="2"/>
  <c r="AH330" i="2"/>
  <c r="AH197" i="2"/>
  <c r="AH378" i="2"/>
  <c r="AH553" i="2"/>
  <c r="AH562" i="2"/>
  <c r="AH227" i="2"/>
  <c r="AH500" i="2"/>
  <c r="AH332" i="2"/>
  <c r="AH93" i="2"/>
  <c r="AH560" i="2"/>
  <c r="AH544" i="2"/>
  <c r="AH606" i="2"/>
  <c r="AH595" i="2"/>
  <c r="AH710" i="2"/>
  <c r="AH725" i="2"/>
  <c r="AH361" i="2"/>
  <c r="AH21" i="2"/>
  <c r="AH118" i="2"/>
  <c r="AH374" i="2"/>
  <c r="AH547" i="2"/>
  <c r="AH34" i="2"/>
  <c r="AH437" i="2"/>
  <c r="AH697" i="2"/>
  <c r="AH366" i="2"/>
  <c r="AH233" i="2"/>
  <c r="AH452" i="2"/>
  <c r="AH409" i="2"/>
  <c r="AH652" i="2"/>
  <c r="AH653" i="2"/>
  <c r="AH619" i="2"/>
  <c r="AH322" i="2"/>
  <c r="AH297" i="2"/>
  <c r="AH26" i="2"/>
  <c r="AH262" i="2"/>
  <c r="AH392" i="2"/>
  <c r="AH433" i="2"/>
  <c r="AH213" i="2"/>
  <c r="AH622" i="2"/>
  <c r="AH399" i="2"/>
  <c r="AH205" i="2"/>
  <c r="AH667" i="2"/>
  <c r="AH39" i="2"/>
  <c r="AH188" i="2"/>
  <c r="AH59" i="2"/>
  <c r="AH610" i="2"/>
  <c r="AH681" i="2"/>
  <c r="AH475" i="2"/>
  <c r="AH293" i="2"/>
  <c r="AH527" i="2"/>
  <c r="AH389" i="2"/>
  <c r="AH351" i="2"/>
  <c r="AH216" i="2"/>
  <c r="AH66" i="2"/>
  <c r="AH665" i="2"/>
  <c r="AH321" i="2"/>
  <c r="AH339" i="2"/>
  <c r="AH77" i="2"/>
  <c r="AH367" i="2"/>
  <c r="AH676" i="2"/>
  <c r="AH108" i="2"/>
  <c r="AH97" i="2"/>
  <c r="AH148" i="2"/>
  <c r="AH311" i="2"/>
  <c r="AH177" i="2"/>
  <c r="AH347" i="2"/>
  <c r="AH691" i="2"/>
  <c r="AH81" i="2"/>
  <c r="AH694" i="2"/>
  <c r="AH324" i="2"/>
  <c r="AH472" i="2"/>
  <c r="AH695" i="2"/>
  <c r="AH449" i="2"/>
  <c r="AH379" i="2"/>
  <c r="AH204" i="2"/>
  <c r="AH114" i="2"/>
  <c r="AH466" i="2"/>
  <c r="AH702" i="2"/>
  <c r="AH109" i="2"/>
  <c r="AH94" i="2"/>
  <c r="AH198" i="2"/>
  <c r="AH611" i="2"/>
  <c r="AH282" i="2"/>
  <c r="AH608" i="2"/>
  <c r="AH126" i="2"/>
  <c r="AH180" i="2"/>
  <c r="AH566" i="2"/>
  <c r="AH308" i="2"/>
  <c r="AH327" i="2"/>
  <c r="AH78" i="2"/>
  <c r="AH674" i="2"/>
  <c r="AH450" i="2"/>
  <c r="AH538" i="2"/>
  <c r="AH614" i="2"/>
  <c r="AH711" i="2"/>
  <c r="AH495" i="2"/>
  <c r="AH609" i="2"/>
  <c r="AH408" i="2"/>
  <c r="AH133" i="2"/>
  <c r="AH401" i="2"/>
  <c r="AH240" i="2"/>
  <c r="AH515" i="2"/>
  <c r="AH163" i="2"/>
  <c r="AH549" i="2"/>
  <c r="AH602" i="2"/>
  <c r="AH76" i="2"/>
  <c r="AH706" i="2"/>
  <c r="AH621" i="2"/>
  <c r="AH415" i="2"/>
  <c r="AH178" i="2"/>
  <c r="AH225" i="2"/>
  <c r="AH291" i="2"/>
  <c r="AH171" i="2"/>
  <c r="AH571" i="2"/>
  <c r="AH105" i="2"/>
  <c r="AH304" i="2"/>
  <c r="AH633" i="2"/>
  <c r="AH594" i="2"/>
  <c r="AH232" i="2"/>
  <c r="AH270" i="2"/>
  <c r="AH285" i="2"/>
  <c r="AH104" i="2"/>
  <c r="AH511" i="2"/>
  <c r="AH170" i="2"/>
  <c r="AH96" i="2"/>
  <c r="AH700" i="2"/>
  <c r="AH718" i="2"/>
  <c r="AH338" i="2"/>
  <c r="AH280" i="2"/>
  <c r="AH267" i="2"/>
  <c r="AH471" i="2"/>
  <c r="AH673" i="2"/>
  <c r="AH209" i="2"/>
  <c r="AH483" i="2"/>
  <c r="AH636" i="2"/>
  <c r="AH613" i="2"/>
  <c r="AH626" i="2"/>
  <c r="AH255" i="2"/>
  <c r="AH276" i="2"/>
  <c r="AH129" i="2"/>
  <c r="AH638" i="2"/>
  <c r="AH578" i="2"/>
  <c r="AH241" i="2"/>
  <c r="AH504" i="2"/>
  <c r="AH445" i="2"/>
  <c r="AH680" i="2"/>
  <c r="AH315" i="2"/>
  <c r="AH670" i="2"/>
  <c r="AH654" i="2"/>
  <c r="AH372" i="2"/>
  <c r="AH519" i="2"/>
  <c r="AH591" i="2"/>
  <c r="AH582" i="2"/>
  <c r="AH630" i="2"/>
  <c r="AH196" i="2"/>
  <c r="AH506" i="2"/>
  <c r="AH143" i="2"/>
  <c r="AH369" i="2"/>
  <c r="AH484" i="2"/>
  <c r="AH281" i="2"/>
  <c r="AH563" i="2"/>
  <c r="AH443" i="2"/>
  <c r="AH663" i="2"/>
  <c r="AH454" i="2"/>
  <c r="AH490" i="2"/>
  <c r="AH473" i="2"/>
  <c r="AH559" i="2"/>
  <c r="AH517" i="2"/>
  <c r="AH274" i="2"/>
  <c r="AH618" i="2"/>
  <c r="AH370" i="2"/>
  <c r="AH269" i="2"/>
  <c r="AH686" i="2"/>
  <c r="AH385" i="2"/>
  <c r="AH510" i="2"/>
  <c r="AH703" i="2"/>
  <c r="AH525" i="2"/>
  <c r="AH237" i="2"/>
  <c r="AH601" i="2"/>
  <c r="AH672" i="2"/>
  <c r="AH242" i="2"/>
  <c r="AH478" i="2"/>
  <c r="AH514" i="2"/>
  <c r="AH660" i="2"/>
  <c r="AH416" i="2"/>
  <c r="AH398" i="2"/>
  <c r="AH557" i="2"/>
  <c r="AH625" i="2"/>
  <c r="AH498" i="2"/>
  <c r="AH707" i="2"/>
  <c r="AH615" i="2"/>
  <c r="AH430" i="2"/>
  <c r="AH688" i="2"/>
  <c r="AH662" i="2"/>
  <c r="AH439" i="2"/>
  <c r="AH440" i="2"/>
  <c r="AH474" i="2"/>
  <c r="AH684" i="2"/>
  <c r="AH287" i="2"/>
  <c r="AH716" i="2"/>
  <c r="AH447" i="2"/>
  <c r="AH642" i="2"/>
  <c r="AH623" i="2"/>
  <c r="AH640" i="2"/>
  <c r="AH427" i="2"/>
  <c r="AH658" i="2"/>
  <c r="AH417" i="2"/>
  <c r="AH677" i="2"/>
  <c r="AH503" i="2"/>
  <c r="AH617" i="2"/>
  <c r="AH580" i="2"/>
  <c r="AH692" i="2"/>
  <c r="AH704" i="2"/>
  <c r="AH629" i="2"/>
  <c r="AH501" i="2"/>
  <c r="AH669" i="2"/>
  <c r="AH554" i="2"/>
  <c r="AH620" i="2"/>
  <c r="AH465" i="2"/>
  <c r="AH612" i="2"/>
  <c r="AH698" i="2"/>
  <c r="AH644" i="2"/>
  <c r="AH668" i="2"/>
  <c r="AH678" i="2"/>
  <c r="AH717" i="2"/>
  <c r="AH687" i="2"/>
  <c r="AH724" i="2"/>
  <c r="AG411" i="2"/>
  <c r="AG589" i="2"/>
  <c r="AG661" i="2"/>
  <c r="AG131" i="2"/>
  <c r="AG331" i="2"/>
  <c r="AG261" i="2"/>
  <c r="AG616" i="2"/>
  <c r="AG419" i="2"/>
  <c r="AG689" i="2"/>
  <c r="AG535" i="2"/>
  <c r="AG341" i="2"/>
  <c r="AG639" i="2"/>
  <c r="AG404" i="2"/>
  <c r="AG548" i="2"/>
  <c r="AG428" i="2"/>
  <c r="AG275" i="2"/>
  <c r="AG375" i="2"/>
  <c r="AG675" i="2"/>
  <c r="AG151" i="2"/>
  <c r="AG9" i="2"/>
  <c r="AG194" i="2"/>
  <c r="AG61" i="2"/>
  <c r="AG230" i="2"/>
  <c r="AG422" i="2"/>
  <c r="AG172" i="2"/>
  <c r="AG441" i="2"/>
  <c r="AG181" i="2"/>
  <c r="AG523" i="2"/>
  <c r="AG156" i="2"/>
  <c r="AG303" i="2"/>
  <c r="AG79" i="2"/>
  <c r="AG136" i="2"/>
  <c r="AG713" i="2"/>
  <c r="AG42" i="2"/>
  <c r="AG155" i="2"/>
  <c r="AG581" i="2"/>
  <c r="AG605" i="2"/>
  <c r="AG604" i="2"/>
  <c r="AG208" i="2"/>
  <c r="AG19" i="2"/>
  <c r="AG346" i="2"/>
  <c r="AG29" i="2"/>
  <c r="AG537" i="2"/>
  <c r="AG333" i="2"/>
  <c r="AG111" i="2"/>
  <c r="AG244" i="2"/>
  <c r="AG11" i="2"/>
  <c r="AG55" i="2"/>
  <c r="AG309" i="2"/>
  <c r="AG154" i="2"/>
  <c r="AG231" i="2"/>
  <c r="AG186" i="2"/>
  <c r="AG290" i="2"/>
  <c r="AG489" i="2"/>
  <c r="AG103" i="2"/>
  <c r="AG656" i="2"/>
  <c r="AG159" i="2"/>
  <c r="AG356" i="2"/>
  <c r="AG567" i="2"/>
  <c r="AG247" i="2"/>
  <c r="AG400" i="2"/>
  <c r="AG88" i="2"/>
  <c r="AG162" i="2"/>
  <c r="AG491" i="2"/>
  <c r="AG135" i="2"/>
  <c r="AG145" i="2"/>
  <c r="AG84" i="2"/>
  <c r="AG173" i="2"/>
  <c r="AG558" i="2"/>
  <c r="AG403" i="2"/>
  <c r="AG317" i="2"/>
  <c r="AG701" i="2"/>
  <c r="AG53" i="2"/>
  <c r="AG167" i="2"/>
  <c r="AG130" i="2"/>
  <c r="AG528" i="2"/>
  <c r="AG278" i="2"/>
  <c r="AG323" i="2"/>
  <c r="AG405" i="2"/>
  <c r="AG584" i="2"/>
  <c r="AG187" i="2"/>
  <c r="AG191" i="2"/>
  <c r="AG541" i="2"/>
  <c r="AG30" i="2"/>
  <c r="AG222" i="2"/>
  <c r="AG144" i="2"/>
  <c r="AG120" i="2"/>
  <c r="AG221" i="2"/>
  <c r="AG202" i="2"/>
  <c r="AG607" i="2"/>
  <c r="AG176" i="2"/>
  <c r="AG89" i="2"/>
  <c r="AG516" i="2"/>
  <c r="AG33" i="2"/>
  <c r="AG569" i="2"/>
  <c r="AG141" i="2"/>
  <c r="AG87" i="2"/>
  <c r="AG634" i="2"/>
  <c r="AG534" i="2"/>
  <c r="AG161" i="2"/>
  <c r="AG420" i="2"/>
  <c r="AG319" i="2"/>
  <c r="AG139" i="2"/>
  <c r="AG279" i="2"/>
  <c r="AG52" i="2"/>
  <c r="AG488" i="2"/>
  <c r="AG470" i="2"/>
  <c r="AG382" i="2"/>
  <c r="AG301" i="2"/>
  <c r="AG597" i="2"/>
  <c r="AG520" i="2"/>
  <c r="AG220" i="2"/>
  <c r="AG7" i="2"/>
  <c r="AG150" i="2"/>
  <c r="AG4" i="2"/>
  <c r="AG72" i="2"/>
  <c r="AG299" i="2"/>
  <c r="AG555" i="2"/>
  <c r="AG300" i="2"/>
  <c r="AG174" i="2"/>
  <c r="AG24" i="2"/>
  <c r="AG362" i="2"/>
  <c r="AG40" i="2"/>
  <c r="AG391" i="2"/>
  <c r="AG168" i="2"/>
  <c r="AG212" i="2"/>
  <c r="AG226" i="2"/>
  <c r="AG153" i="2"/>
  <c r="AG68" i="2"/>
  <c r="AG371" i="2"/>
  <c r="AG51" i="2"/>
  <c r="AG438" i="2"/>
  <c r="AG561" i="2"/>
  <c r="AG260" i="2"/>
  <c r="AG254" i="2"/>
  <c r="AG455" i="2"/>
  <c r="AG115" i="2"/>
  <c r="AG699" i="2"/>
  <c r="AG83" i="2"/>
  <c r="AG250" i="2"/>
  <c r="AG63" i="2"/>
  <c r="AG152" i="2"/>
  <c r="AG210" i="2"/>
  <c r="AG46" i="2"/>
  <c r="AG183" i="2"/>
  <c r="AG406" i="2"/>
  <c r="AG328" i="2"/>
  <c r="AG298" i="2"/>
  <c r="AG407" i="2"/>
  <c r="AG228" i="2"/>
  <c r="AG121" i="2"/>
  <c r="AG289" i="2"/>
  <c r="AG388" i="2"/>
  <c r="AG494" i="2"/>
  <c r="AG123" i="2"/>
  <c r="AG431" i="2"/>
  <c r="AG593" i="2"/>
  <c r="AG17" i="2"/>
  <c r="AG2" i="2"/>
  <c r="AG69" i="2"/>
  <c r="AG719" i="2"/>
  <c r="AG588" i="2"/>
  <c r="AG12" i="2"/>
  <c r="AG381" i="2"/>
  <c r="AG539" i="2"/>
  <c r="AG200" i="2"/>
  <c r="AG248" i="2"/>
  <c r="AG13" i="2"/>
  <c r="AG502" i="2"/>
  <c r="AG529" i="2"/>
  <c r="AG631" i="2"/>
  <c r="AG486" i="2"/>
  <c r="AG657" i="2"/>
  <c r="AG521" i="2"/>
  <c r="AG54" i="2"/>
  <c r="AG353" i="2"/>
  <c r="AG624" i="2"/>
  <c r="AG229" i="2"/>
  <c r="AG424" i="2"/>
  <c r="AG50" i="2"/>
  <c r="AG316" i="2"/>
  <c r="AG65" i="2"/>
  <c r="AG140" i="2"/>
  <c r="AG302" i="2"/>
  <c r="AG138" i="2"/>
  <c r="AG603" i="2"/>
  <c r="AG355" i="2"/>
  <c r="AG507" i="2"/>
  <c r="AG637" i="2"/>
  <c r="AG590" i="2"/>
  <c r="AG218" i="2"/>
  <c r="AG671" i="2"/>
  <c r="AG344" i="2"/>
  <c r="AG295" i="2"/>
  <c r="AG201" i="2"/>
  <c r="AG696" i="2"/>
  <c r="AG442" i="2"/>
  <c r="AG432" i="2"/>
  <c r="AG480" i="2"/>
  <c r="AG158" i="2"/>
  <c r="AG102" i="2"/>
  <c r="AG421" i="2"/>
  <c r="AG92" i="2"/>
  <c r="AG364" i="2"/>
  <c r="AG71" i="2"/>
  <c r="AG493" i="2"/>
  <c r="AG485" i="2"/>
  <c r="AG243" i="2"/>
  <c r="AG38" i="2"/>
  <c r="AG647" i="2"/>
  <c r="AG509" i="2"/>
  <c r="AG318" i="2"/>
  <c r="AG627" i="2"/>
  <c r="AG294" i="2"/>
  <c r="AG169" i="2"/>
  <c r="AG214" i="2"/>
  <c r="AG124" i="2"/>
  <c r="AG125" i="2"/>
  <c r="AG568" i="2"/>
  <c r="AG709" i="2"/>
  <c r="AG418" i="2"/>
  <c r="AG67" i="2"/>
  <c r="AG41" i="2"/>
  <c r="AG57" i="2"/>
  <c r="AG257" i="2"/>
  <c r="AG598" i="2"/>
  <c r="AG246" i="2"/>
  <c r="AG429" i="2"/>
  <c r="AG363" i="2"/>
  <c r="AG592" i="2"/>
  <c r="AG720" i="2"/>
  <c r="AG345" i="2"/>
  <c r="AG296" i="2"/>
  <c r="AG265" i="2"/>
  <c r="AG479" i="2"/>
  <c r="AG134" i="2"/>
  <c r="AG206" i="2"/>
  <c r="AG62" i="2"/>
  <c r="AG149" i="2"/>
  <c r="AG359" i="2"/>
  <c r="AG683" i="2"/>
  <c r="AG98" i="2"/>
  <c r="AG386" i="2"/>
  <c r="AG368" i="2"/>
  <c r="AG586" i="2"/>
  <c r="AG410" i="2"/>
  <c r="AG457" i="2"/>
  <c r="AG263" i="2"/>
  <c r="AG565" i="2"/>
  <c r="AG635" i="2"/>
  <c r="AG462" i="2"/>
  <c r="AG390" i="2"/>
  <c r="AG365" i="2"/>
  <c r="AG628" i="2"/>
  <c r="AG47" i="2"/>
  <c r="AG513" i="2"/>
  <c r="AG533" i="2"/>
  <c r="AG3" i="2"/>
  <c r="AG25" i="2"/>
  <c r="AG573" i="2"/>
  <c r="AG414" i="2"/>
  <c r="AG70" i="2"/>
  <c r="AG435" i="2"/>
  <c r="AG685" i="2"/>
  <c r="AG726" i="2"/>
  <c r="AG219" i="2"/>
  <c r="AG32" i="2"/>
  <c r="AG326" i="2"/>
  <c r="AG556" i="2"/>
  <c r="AG95" i="2"/>
  <c r="AG35" i="2"/>
  <c r="AG572" i="2"/>
  <c r="AG127" i="2"/>
  <c r="AG451" i="2"/>
  <c r="AG459" i="2"/>
  <c r="AG314" i="2"/>
  <c r="AG546" i="2"/>
  <c r="AG342" i="2"/>
  <c r="AG5" i="2"/>
  <c r="AG75" i="2"/>
  <c r="AG8" i="2"/>
  <c r="AG505" i="2"/>
  <c r="AG448" i="2"/>
  <c r="AG468" i="2"/>
  <c r="AG659" i="2"/>
  <c r="AG258" i="2"/>
  <c r="AG36" i="2"/>
  <c r="AG583" i="2"/>
  <c r="AG545" i="2"/>
  <c r="AG182" i="2"/>
  <c r="AG224" i="2"/>
  <c r="AG164" i="2"/>
  <c r="AG27" i="2"/>
  <c r="AG380" i="2"/>
  <c r="AG721" i="2"/>
  <c r="AG599" i="2"/>
  <c r="AG10" i="2"/>
  <c r="AG358" i="2"/>
  <c r="AG320" i="2"/>
  <c r="AG587" i="2"/>
  <c r="AG245" i="2"/>
  <c r="AG397" i="2"/>
  <c r="AG43" i="2"/>
  <c r="AG193" i="2"/>
  <c r="AG508" i="2"/>
  <c r="AG715" i="2"/>
  <c r="AG664" i="2"/>
  <c r="AG396" i="2"/>
  <c r="AG14" i="2"/>
  <c r="AG522" i="2"/>
  <c r="AG643" i="2"/>
  <c r="AG90" i="2"/>
  <c r="AG157" i="2"/>
  <c r="AG453" i="2"/>
  <c r="AG464" i="2"/>
  <c r="AG99" i="2"/>
  <c r="AG185" i="2"/>
  <c r="AG189" i="2"/>
  <c r="AG85" i="2"/>
  <c r="AG256" i="2"/>
  <c r="AG487" i="2"/>
  <c r="AG402" i="2"/>
  <c r="AG273" i="2"/>
  <c r="AG58" i="2"/>
  <c r="AG714" i="2"/>
  <c r="AG116" i="2"/>
  <c r="AG712" i="2"/>
  <c r="AG373" i="2"/>
  <c r="AG393" i="2"/>
  <c r="AG577" i="2"/>
  <c r="AG352" i="2"/>
  <c r="AG357" i="2"/>
  <c r="AG23" i="2"/>
  <c r="AG690" i="2"/>
  <c r="AG383" i="2"/>
  <c r="AG22" i="2"/>
  <c r="AG160" i="2"/>
  <c r="AG531" i="2"/>
  <c r="AG496" i="2"/>
  <c r="AG147" i="2"/>
  <c r="AG476" i="2"/>
  <c r="AG467" i="2"/>
  <c r="AG239" i="2"/>
  <c r="AG236" i="2"/>
  <c r="AG113" i="2"/>
  <c r="AG649" i="2"/>
  <c r="AG482" i="2"/>
  <c r="AG477" i="2"/>
  <c r="AG128" i="2"/>
  <c r="AG195" i="2"/>
  <c r="AG348" i="2"/>
  <c r="AG284" i="2"/>
  <c r="AG394" i="2"/>
  <c r="AG18" i="2"/>
  <c r="AG107" i="2"/>
  <c r="AG585" i="2"/>
  <c r="AG31" i="2"/>
  <c r="AG146" i="2"/>
  <c r="AG211" i="2"/>
  <c r="AG542" i="2"/>
  <c r="AG682" i="2"/>
  <c r="AG20" i="2"/>
  <c r="AG343" i="2"/>
  <c r="AG530" i="2"/>
  <c r="AG423" i="2"/>
  <c r="AG576" i="2"/>
  <c r="AG456" i="2"/>
  <c r="AG100" i="2"/>
  <c r="AG481" i="2"/>
  <c r="AG641" i="2"/>
  <c r="AG376" i="2"/>
  <c r="AG349" i="2"/>
  <c r="AG679" i="2"/>
  <c r="AG122" i="2"/>
  <c r="AG73" i="2"/>
  <c r="AG49" i="2"/>
  <c r="AG579" i="2"/>
  <c r="AG74" i="2"/>
  <c r="AG184" i="2"/>
  <c r="AG705" i="2"/>
  <c r="AG117" i="2"/>
  <c r="AG252" i="2"/>
  <c r="AG412" i="2"/>
  <c r="AG518" i="2"/>
  <c r="AG137" i="2"/>
  <c r="AG192" i="2"/>
  <c r="AG166" i="2"/>
  <c r="AG337" i="2"/>
  <c r="AG413" i="2"/>
  <c r="AG444" i="2"/>
  <c r="AG271" i="2"/>
  <c r="AG666" i="2"/>
  <c r="AG360" i="2"/>
  <c r="AG463" i="2"/>
  <c r="AG91" i="2"/>
  <c r="AG387" i="2"/>
  <c r="AG112" i="2"/>
  <c r="AG132" i="2"/>
  <c r="AG142" i="2"/>
  <c r="AG305" i="2"/>
  <c r="AG277" i="2"/>
  <c r="AG106" i="2"/>
  <c r="AG540" i="2"/>
  <c r="AG600" i="2"/>
  <c r="AG377" i="2"/>
  <c r="AG469" i="2"/>
  <c r="AG334" i="2"/>
  <c r="AG458" i="2"/>
  <c r="AG313" i="2"/>
  <c r="AG235" i="2"/>
  <c r="AG693" i="2"/>
  <c r="AG650" i="2"/>
  <c r="AG266" i="2"/>
  <c r="AG310" i="2"/>
  <c r="AG512" i="2"/>
  <c r="AG708" i="2"/>
  <c r="AG340" i="2"/>
  <c r="AG217" i="2"/>
  <c r="AG335" i="2"/>
  <c r="AG492" i="2"/>
  <c r="AG646" i="2"/>
  <c r="AG446" i="2"/>
  <c r="AG272" i="2"/>
  <c r="AG110" i="2"/>
  <c r="AG223" i="2"/>
  <c r="AG215" i="2"/>
  <c r="AG238" i="2"/>
  <c r="AG570" i="2"/>
  <c r="AG460" i="2"/>
  <c r="AG336" i="2"/>
  <c r="AG497" i="2"/>
  <c r="AG56" i="2"/>
  <c r="AG596" i="2"/>
  <c r="AG350" i="2"/>
  <c r="AG37" i="2"/>
  <c r="AG551" i="2"/>
  <c r="AG16" i="2"/>
  <c r="AG190" i="2"/>
  <c r="AG28" i="2"/>
  <c r="AG632" i="2"/>
  <c r="AG45" i="2"/>
  <c r="AG199" i="2"/>
  <c r="AG286" i="2"/>
  <c r="AG60" i="2"/>
  <c r="AG552" i="2"/>
  <c r="AG264" i="2"/>
  <c r="AG723" i="2"/>
  <c r="AG283" i="2"/>
  <c r="AG329" i="2"/>
  <c r="AG532" i="2"/>
  <c r="AG6" i="2"/>
  <c r="AG86" i="2"/>
  <c r="AG292" i="2"/>
  <c r="AG203" i="2"/>
  <c r="AG564" i="2"/>
  <c r="AG426" i="2"/>
  <c r="AG307" i="2"/>
  <c r="AG550" i="2"/>
  <c r="AG536" i="2"/>
  <c r="AG461" i="2"/>
  <c r="AG575" i="2"/>
  <c r="AG82" i="2"/>
  <c r="AG234" i="2"/>
  <c r="AG288" i="2"/>
  <c r="AG722" i="2"/>
  <c r="AG179" i="2"/>
  <c r="AG384" i="2"/>
  <c r="AG48" i="2"/>
  <c r="AG543" i="2"/>
  <c r="AG524" i="2"/>
  <c r="AG354" i="2"/>
  <c r="AG165" i="2"/>
  <c r="AG648" i="2"/>
  <c r="AG395" i="2"/>
  <c r="AG325" i="2"/>
  <c r="AG251" i="2"/>
  <c r="AG101" i="2"/>
  <c r="AG64" i="2"/>
  <c r="AG268" i="2"/>
  <c r="AG119" i="2"/>
  <c r="AG434" i="2"/>
  <c r="AG207" i="2"/>
  <c r="AG44" i="2"/>
  <c r="AG306" i="2"/>
  <c r="AG249" i="2"/>
  <c r="AG436" i="2"/>
  <c r="AG655" i="2"/>
  <c r="AG499" i="2"/>
  <c r="AG175" i="2"/>
  <c r="AG651" i="2"/>
  <c r="AG15" i="2"/>
  <c r="AG645" i="2"/>
  <c r="AG312" i="2"/>
  <c r="AG526" i="2"/>
  <c r="AG425" i="2"/>
  <c r="AG80" i="2"/>
  <c r="AG253" i="2"/>
  <c r="AG259" i="2"/>
  <c r="AG574" i="2"/>
  <c r="AG330" i="2"/>
  <c r="AG197" i="2"/>
  <c r="AG378" i="2"/>
  <c r="AG553" i="2"/>
  <c r="AG562" i="2"/>
  <c r="AG227" i="2"/>
  <c r="AG500" i="2"/>
  <c r="AG332" i="2"/>
  <c r="AG93" i="2"/>
  <c r="AG560" i="2"/>
  <c r="AG544" i="2"/>
  <c r="AG606" i="2"/>
  <c r="AG595" i="2"/>
  <c r="AG710" i="2"/>
  <c r="AG725" i="2"/>
  <c r="AG361" i="2"/>
  <c r="AG21" i="2"/>
  <c r="AG118" i="2"/>
  <c r="AG374" i="2"/>
  <c r="AG547" i="2"/>
  <c r="AG34" i="2"/>
  <c r="AG437" i="2"/>
  <c r="AG697" i="2"/>
  <c r="AG366" i="2"/>
  <c r="AG233" i="2"/>
  <c r="AG452" i="2"/>
  <c r="AG409" i="2"/>
  <c r="AG652" i="2"/>
  <c r="AG653" i="2"/>
  <c r="AG619" i="2"/>
  <c r="AG322" i="2"/>
  <c r="AG297" i="2"/>
  <c r="AG26" i="2"/>
  <c r="AG262" i="2"/>
  <c r="AG392" i="2"/>
  <c r="AG433" i="2"/>
  <c r="AG213" i="2"/>
  <c r="AG622" i="2"/>
  <c r="AG399" i="2"/>
  <c r="AG205" i="2"/>
  <c r="AG667" i="2"/>
  <c r="AG39" i="2"/>
  <c r="AG188" i="2"/>
  <c r="AG59" i="2"/>
  <c r="AG610" i="2"/>
  <c r="AG681" i="2"/>
  <c r="AG475" i="2"/>
  <c r="AG293" i="2"/>
  <c r="AG527" i="2"/>
  <c r="AG389" i="2"/>
  <c r="AG351" i="2"/>
  <c r="AG216" i="2"/>
  <c r="AG66" i="2"/>
  <c r="AG665" i="2"/>
  <c r="AG321" i="2"/>
  <c r="AG339" i="2"/>
  <c r="AG77" i="2"/>
  <c r="AG367" i="2"/>
  <c r="AG676" i="2"/>
  <c r="AG108" i="2"/>
  <c r="AG97" i="2"/>
  <c r="AG148" i="2"/>
  <c r="AG311" i="2"/>
  <c r="AG177" i="2"/>
  <c r="AG347" i="2"/>
  <c r="AG691" i="2"/>
  <c r="AG81" i="2"/>
  <c r="AG694" i="2"/>
  <c r="AG324" i="2"/>
  <c r="AG472" i="2"/>
  <c r="AG695" i="2"/>
  <c r="AG449" i="2"/>
  <c r="AG379" i="2"/>
  <c r="AG204" i="2"/>
  <c r="AG114" i="2"/>
  <c r="AG466" i="2"/>
  <c r="AG702" i="2"/>
  <c r="AG109" i="2"/>
  <c r="AG94" i="2"/>
  <c r="AG198" i="2"/>
  <c r="AG611" i="2"/>
  <c r="AG282" i="2"/>
  <c r="AG608" i="2"/>
  <c r="AG126" i="2"/>
  <c r="AG180" i="2"/>
  <c r="AG566" i="2"/>
  <c r="AG308" i="2"/>
  <c r="AG327" i="2"/>
  <c r="AG78" i="2"/>
  <c r="AG674" i="2"/>
  <c r="AG450" i="2"/>
  <c r="AG538" i="2"/>
  <c r="AG614" i="2"/>
  <c r="AG711" i="2"/>
  <c r="AG495" i="2"/>
  <c r="AG609" i="2"/>
  <c r="AG408" i="2"/>
  <c r="AG133" i="2"/>
  <c r="AG401" i="2"/>
  <c r="AG240" i="2"/>
  <c r="AG515" i="2"/>
  <c r="AG163" i="2"/>
  <c r="AG549" i="2"/>
  <c r="AG602" i="2"/>
  <c r="AG76" i="2"/>
  <c r="AG706" i="2"/>
  <c r="AG621" i="2"/>
  <c r="AG415" i="2"/>
  <c r="AG178" i="2"/>
  <c r="AG225" i="2"/>
  <c r="AG291" i="2"/>
  <c r="AG171" i="2"/>
  <c r="AG571" i="2"/>
  <c r="AG105" i="2"/>
  <c r="AG304" i="2"/>
  <c r="AG633" i="2"/>
  <c r="AG594" i="2"/>
  <c r="AG232" i="2"/>
  <c r="AG270" i="2"/>
  <c r="AG285" i="2"/>
  <c r="AG104" i="2"/>
  <c r="AG511" i="2"/>
  <c r="AG170" i="2"/>
  <c r="AG96" i="2"/>
  <c r="AG700" i="2"/>
  <c r="AG718" i="2"/>
  <c r="AG338" i="2"/>
  <c r="AG280" i="2"/>
  <c r="AG267" i="2"/>
  <c r="AG471" i="2"/>
  <c r="AG673" i="2"/>
  <c r="AG209" i="2"/>
  <c r="AG483" i="2"/>
  <c r="AG636" i="2"/>
  <c r="AG613" i="2"/>
  <c r="AG626" i="2"/>
  <c r="AG255" i="2"/>
  <c r="AG276" i="2"/>
  <c r="AG129" i="2"/>
  <c r="AG638" i="2"/>
  <c r="AG578" i="2"/>
  <c r="AG241" i="2"/>
  <c r="AG504" i="2"/>
  <c r="AG445" i="2"/>
  <c r="AG680" i="2"/>
  <c r="AG315" i="2"/>
  <c r="AG670" i="2"/>
  <c r="AG654" i="2"/>
  <c r="AG372" i="2"/>
  <c r="AG519" i="2"/>
  <c r="AG591" i="2"/>
  <c r="AG582" i="2"/>
  <c r="AG630" i="2"/>
  <c r="AG196" i="2"/>
  <c r="AG506" i="2"/>
  <c r="AG143" i="2"/>
  <c r="AG369" i="2"/>
  <c r="AG484" i="2"/>
  <c r="AG281" i="2"/>
  <c r="AG563" i="2"/>
  <c r="AG443" i="2"/>
  <c r="AG663" i="2"/>
  <c r="AG454" i="2"/>
  <c r="AG490" i="2"/>
  <c r="AG473" i="2"/>
  <c r="AG559" i="2"/>
  <c r="AG517" i="2"/>
  <c r="AG274" i="2"/>
  <c r="AG618" i="2"/>
  <c r="AG370" i="2"/>
  <c r="AG269" i="2"/>
  <c r="AG686" i="2"/>
  <c r="AG385" i="2"/>
  <c r="AG510" i="2"/>
  <c r="AG703" i="2"/>
  <c r="AG525" i="2"/>
  <c r="AG237" i="2"/>
  <c r="AG601" i="2"/>
  <c r="AG672" i="2"/>
  <c r="AG242" i="2"/>
  <c r="AG478" i="2"/>
  <c r="AG514" i="2"/>
  <c r="AG660" i="2"/>
  <c r="AG416" i="2"/>
  <c r="AG398" i="2"/>
  <c r="AG557" i="2"/>
  <c r="AG625" i="2"/>
  <c r="AG498" i="2"/>
  <c r="AG707" i="2"/>
  <c r="AG615" i="2"/>
  <c r="AG430" i="2"/>
  <c r="AG688" i="2"/>
  <c r="AG662" i="2"/>
  <c r="AG439" i="2"/>
  <c r="AG440" i="2"/>
  <c r="AG474" i="2"/>
  <c r="AG684" i="2"/>
  <c r="AG287" i="2"/>
  <c r="AG716" i="2"/>
  <c r="AG447" i="2"/>
  <c r="AG642" i="2"/>
  <c r="AG623" i="2"/>
  <c r="AG640" i="2"/>
  <c r="AG427" i="2"/>
  <c r="AG658" i="2"/>
  <c r="AG417" i="2"/>
  <c r="AG677" i="2"/>
  <c r="AG503" i="2"/>
  <c r="AG617" i="2"/>
  <c r="AG580" i="2"/>
  <c r="AG692" i="2"/>
  <c r="AG704" i="2"/>
  <c r="AG629" i="2"/>
  <c r="AG501" i="2"/>
  <c r="AG669" i="2"/>
  <c r="AG554" i="2"/>
  <c r="AG620" i="2"/>
  <c r="AG465" i="2"/>
  <c r="AG612" i="2"/>
  <c r="AG698" i="2"/>
  <c r="AG644" i="2"/>
  <c r="AG668" i="2"/>
  <c r="AG678" i="2"/>
  <c r="AG717" i="2"/>
  <c r="AG687" i="2"/>
  <c r="AG724" i="2"/>
  <c r="AF411" i="2"/>
  <c r="AF589" i="2"/>
  <c r="AF661" i="2"/>
  <c r="AF131" i="2"/>
  <c r="AF331" i="2"/>
  <c r="AF261" i="2"/>
  <c r="AF616" i="2"/>
  <c r="AF419" i="2"/>
  <c r="AF689" i="2"/>
  <c r="AF535" i="2"/>
  <c r="AF341" i="2"/>
  <c r="AF639" i="2"/>
  <c r="AF404" i="2"/>
  <c r="AF548" i="2"/>
  <c r="AF428" i="2"/>
  <c r="AF275" i="2"/>
  <c r="AF375" i="2"/>
  <c r="AF675" i="2"/>
  <c r="AF151" i="2"/>
  <c r="AF9" i="2"/>
  <c r="AF194" i="2"/>
  <c r="AF61" i="2"/>
  <c r="AF230" i="2"/>
  <c r="AF422" i="2"/>
  <c r="AF172" i="2"/>
  <c r="AF441" i="2"/>
  <c r="AF181" i="2"/>
  <c r="AF523" i="2"/>
  <c r="AF156" i="2"/>
  <c r="AF303" i="2"/>
  <c r="AF79" i="2"/>
  <c r="AF136" i="2"/>
  <c r="AF713" i="2"/>
  <c r="AF42" i="2"/>
  <c r="AF155" i="2"/>
  <c r="AF581" i="2"/>
  <c r="AF605" i="2"/>
  <c r="AF604" i="2"/>
  <c r="AF208" i="2"/>
  <c r="AF19" i="2"/>
  <c r="AF346" i="2"/>
  <c r="AF29" i="2"/>
  <c r="AF537" i="2"/>
  <c r="AF333" i="2"/>
  <c r="AF111" i="2"/>
  <c r="AF244" i="2"/>
  <c r="AF11" i="2"/>
  <c r="AF55" i="2"/>
  <c r="AF309" i="2"/>
  <c r="AF154" i="2"/>
  <c r="AF231" i="2"/>
  <c r="AF186" i="2"/>
  <c r="AF290" i="2"/>
  <c r="AF489" i="2"/>
  <c r="AF103" i="2"/>
  <c r="AF656" i="2"/>
  <c r="AF159" i="2"/>
  <c r="AF356" i="2"/>
  <c r="AF567" i="2"/>
  <c r="AF247" i="2"/>
  <c r="AF400" i="2"/>
  <c r="AF88" i="2"/>
  <c r="AF162" i="2"/>
  <c r="AF491" i="2"/>
  <c r="AF135" i="2"/>
  <c r="AF145" i="2"/>
  <c r="AF84" i="2"/>
  <c r="AF173" i="2"/>
  <c r="AF558" i="2"/>
  <c r="AF403" i="2"/>
  <c r="AF317" i="2"/>
  <c r="AF701" i="2"/>
  <c r="AF53" i="2"/>
  <c r="AF167" i="2"/>
  <c r="AF130" i="2"/>
  <c r="AF528" i="2"/>
  <c r="AF278" i="2"/>
  <c r="AF323" i="2"/>
  <c r="AF405" i="2"/>
  <c r="AF584" i="2"/>
  <c r="AF187" i="2"/>
  <c r="AF191" i="2"/>
  <c r="AF541" i="2"/>
  <c r="AF30" i="2"/>
  <c r="AF222" i="2"/>
  <c r="AF144" i="2"/>
  <c r="AF120" i="2"/>
  <c r="AF221" i="2"/>
  <c r="AF202" i="2"/>
  <c r="AF607" i="2"/>
  <c r="AF176" i="2"/>
  <c r="AF89" i="2"/>
  <c r="AF516" i="2"/>
  <c r="AF33" i="2"/>
  <c r="AF569" i="2"/>
  <c r="AF141" i="2"/>
  <c r="AF87" i="2"/>
  <c r="AF634" i="2"/>
  <c r="AF534" i="2"/>
  <c r="AF161" i="2"/>
  <c r="AF420" i="2"/>
  <c r="AF319" i="2"/>
  <c r="AF139" i="2"/>
  <c r="AF279" i="2"/>
  <c r="AF52" i="2"/>
  <c r="AF488" i="2"/>
  <c r="AF470" i="2"/>
  <c r="AF382" i="2"/>
  <c r="AF301" i="2"/>
  <c r="AF597" i="2"/>
  <c r="AF520" i="2"/>
  <c r="AF220" i="2"/>
  <c r="AF7" i="2"/>
  <c r="AF150" i="2"/>
  <c r="AF4" i="2"/>
  <c r="AF72" i="2"/>
  <c r="AF299" i="2"/>
  <c r="AF555" i="2"/>
  <c r="AF300" i="2"/>
  <c r="AF174" i="2"/>
  <c r="AF24" i="2"/>
  <c r="AF362" i="2"/>
  <c r="AF40" i="2"/>
  <c r="AF391" i="2"/>
  <c r="AF168" i="2"/>
  <c r="AF212" i="2"/>
  <c r="AF226" i="2"/>
  <c r="AF153" i="2"/>
  <c r="AF68" i="2"/>
  <c r="AF371" i="2"/>
  <c r="AF51" i="2"/>
  <c r="AF438" i="2"/>
  <c r="AF561" i="2"/>
  <c r="AF260" i="2"/>
  <c r="AF254" i="2"/>
  <c r="AF455" i="2"/>
  <c r="AF115" i="2"/>
  <c r="AF699" i="2"/>
  <c r="AF83" i="2"/>
  <c r="AF250" i="2"/>
  <c r="AF63" i="2"/>
  <c r="AF152" i="2"/>
  <c r="AF210" i="2"/>
  <c r="AF46" i="2"/>
  <c r="AF183" i="2"/>
  <c r="AF406" i="2"/>
  <c r="AF328" i="2"/>
  <c r="AF298" i="2"/>
  <c r="AF407" i="2"/>
  <c r="AF228" i="2"/>
  <c r="AF121" i="2"/>
  <c r="AF289" i="2"/>
  <c r="AF388" i="2"/>
  <c r="AF494" i="2"/>
  <c r="AF123" i="2"/>
  <c r="AF431" i="2"/>
  <c r="AF593" i="2"/>
  <c r="AF17" i="2"/>
  <c r="AF2" i="2"/>
  <c r="AF69" i="2"/>
  <c r="AF719" i="2"/>
  <c r="AF588" i="2"/>
  <c r="AF12" i="2"/>
  <c r="AF381" i="2"/>
  <c r="AF539" i="2"/>
  <c r="AF200" i="2"/>
  <c r="AF248" i="2"/>
  <c r="AF13" i="2"/>
  <c r="AF502" i="2"/>
  <c r="AF529" i="2"/>
  <c r="AF631" i="2"/>
  <c r="AF486" i="2"/>
  <c r="AF657" i="2"/>
  <c r="AF521" i="2"/>
  <c r="AF54" i="2"/>
  <c r="AF353" i="2"/>
  <c r="AF624" i="2"/>
  <c r="AF229" i="2"/>
  <c r="AF424" i="2"/>
  <c r="AF50" i="2"/>
  <c r="AF316" i="2"/>
  <c r="AF65" i="2"/>
  <c r="AF140" i="2"/>
  <c r="AF302" i="2"/>
  <c r="AF138" i="2"/>
  <c r="AF603" i="2"/>
  <c r="AF355" i="2"/>
  <c r="AF507" i="2"/>
  <c r="AF637" i="2"/>
  <c r="AF590" i="2"/>
  <c r="AF218" i="2"/>
  <c r="AF671" i="2"/>
  <c r="AF344" i="2"/>
  <c r="AF295" i="2"/>
  <c r="AF201" i="2"/>
  <c r="AF696" i="2"/>
  <c r="AF442" i="2"/>
  <c r="AF432" i="2"/>
  <c r="AF480" i="2"/>
  <c r="AF158" i="2"/>
  <c r="AF102" i="2"/>
  <c r="AF421" i="2"/>
  <c r="AF92" i="2"/>
  <c r="AF364" i="2"/>
  <c r="AF71" i="2"/>
  <c r="AF493" i="2"/>
  <c r="AF485" i="2"/>
  <c r="AF243" i="2"/>
  <c r="AF38" i="2"/>
  <c r="AF647" i="2"/>
  <c r="AF509" i="2"/>
  <c r="AF318" i="2"/>
  <c r="AF627" i="2"/>
  <c r="AF294" i="2"/>
  <c r="AF169" i="2"/>
  <c r="AF214" i="2"/>
  <c r="AF124" i="2"/>
  <c r="AF125" i="2"/>
  <c r="AF568" i="2"/>
  <c r="AF709" i="2"/>
  <c r="AF418" i="2"/>
  <c r="AF67" i="2"/>
  <c r="AF41" i="2"/>
  <c r="AF57" i="2"/>
  <c r="AF257" i="2"/>
  <c r="AF598" i="2"/>
  <c r="AF246" i="2"/>
  <c r="AF429" i="2"/>
  <c r="AF363" i="2"/>
  <c r="AF592" i="2"/>
  <c r="AF720" i="2"/>
  <c r="AF345" i="2"/>
  <c r="AF296" i="2"/>
  <c r="AF265" i="2"/>
  <c r="AF479" i="2"/>
  <c r="AF134" i="2"/>
  <c r="AF206" i="2"/>
  <c r="AF62" i="2"/>
  <c r="AF149" i="2"/>
  <c r="AF359" i="2"/>
  <c r="AF683" i="2"/>
  <c r="AF98" i="2"/>
  <c r="AF386" i="2"/>
  <c r="AF368" i="2"/>
  <c r="AF586" i="2"/>
  <c r="AF410" i="2"/>
  <c r="AF457" i="2"/>
  <c r="AF263" i="2"/>
  <c r="AF565" i="2"/>
  <c r="AF635" i="2"/>
  <c r="AF462" i="2"/>
  <c r="AF390" i="2"/>
  <c r="AF365" i="2"/>
  <c r="AF628" i="2"/>
  <c r="AF47" i="2"/>
  <c r="AF513" i="2"/>
  <c r="AF533" i="2"/>
  <c r="AF3" i="2"/>
  <c r="AF25" i="2"/>
  <c r="AF573" i="2"/>
  <c r="AF414" i="2"/>
  <c r="AF70" i="2"/>
  <c r="AF435" i="2"/>
  <c r="AF685" i="2"/>
  <c r="AF726" i="2"/>
  <c r="AF219" i="2"/>
  <c r="AF32" i="2"/>
  <c r="AF326" i="2"/>
  <c r="AF556" i="2"/>
  <c r="AF95" i="2"/>
  <c r="AF35" i="2"/>
  <c r="AF572" i="2"/>
  <c r="AF127" i="2"/>
  <c r="AF451" i="2"/>
  <c r="AF459" i="2"/>
  <c r="AF314" i="2"/>
  <c r="AF546" i="2"/>
  <c r="AF342" i="2"/>
  <c r="AF5" i="2"/>
  <c r="AF75" i="2"/>
  <c r="AF8" i="2"/>
  <c r="AF505" i="2"/>
  <c r="AF448" i="2"/>
  <c r="AF468" i="2"/>
  <c r="AF659" i="2"/>
  <c r="AF258" i="2"/>
  <c r="AF36" i="2"/>
  <c r="AF583" i="2"/>
  <c r="AF545" i="2"/>
  <c r="AF182" i="2"/>
  <c r="AF224" i="2"/>
  <c r="AF164" i="2"/>
  <c r="AF27" i="2"/>
  <c r="AF380" i="2"/>
  <c r="AF721" i="2"/>
  <c r="AF599" i="2"/>
  <c r="AF10" i="2"/>
  <c r="AF358" i="2"/>
  <c r="AF320" i="2"/>
  <c r="AF587" i="2"/>
  <c r="AF245" i="2"/>
  <c r="AF397" i="2"/>
  <c r="AF43" i="2"/>
  <c r="AF193" i="2"/>
  <c r="AF508" i="2"/>
  <c r="AF715" i="2"/>
  <c r="AF664" i="2"/>
  <c r="AF396" i="2"/>
  <c r="AF14" i="2"/>
  <c r="AF522" i="2"/>
  <c r="AF643" i="2"/>
  <c r="AF90" i="2"/>
  <c r="AF157" i="2"/>
  <c r="AF453" i="2"/>
  <c r="AF464" i="2"/>
  <c r="AF99" i="2"/>
  <c r="AF185" i="2"/>
  <c r="AF189" i="2"/>
  <c r="AF85" i="2"/>
  <c r="AF256" i="2"/>
  <c r="AF487" i="2"/>
  <c r="AF402" i="2"/>
  <c r="AF273" i="2"/>
  <c r="AF58" i="2"/>
  <c r="AF714" i="2"/>
  <c r="AF116" i="2"/>
  <c r="AF712" i="2"/>
  <c r="AF373" i="2"/>
  <c r="AF393" i="2"/>
  <c r="AF577" i="2"/>
  <c r="AF352" i="2"/>
  <c r="AF357" i="2"/>
  <c r="AF23" i="2"/>
  <c r="AF690" i="2"/>
  <c r="AF383" i="2"/>
  <c r="AF22" i="2"/>
  <c r="AF160" i="2"/>
  <c r="AF531" i="2"/>
  <c r="AF496" i="2"/>
  <c r="AF147" i="2"/>
  <c r="AF476" i="2"/>
  <c r="AF467" i="2"/>
  <c r="AF239" i="2"/>
  <c r="AF236" i="2"/>
  <c r="AF113" i="2"/>
  <c r="AF649" i="2"/>
  <c r="AF482" i="2"/>
  <c r="AF477" i="2"/>
  <c r="AF128" i="2"/>
  <c r="AF195" i="2"/>
  <c r="AF348" i="2"/>
  <c r="AF284" i="2"/>
  <c r="AF394" i="2"/>
  <c r="AF18" i="2"/>
  <c r="AF107" i="2"/>
  <c r="AF585" i="2"/>
  <c r="AF31" i="2"/>
  <c r="AF146" i="2"/>
  <c r="AF211" i="2"/>
  <c r="AF542" i="2"/>
  <c r="AF682" i="2"/>
  <c r="AF20" i="2"/>
  <c r="AF343" i="2"/>
  <c r="AF530" i="2"/>
  <c r="AF423" i="2"/>
  <c r="AF576" i="2"/>
  <c r="AF456" i="2"/>
  <c r="AF100" i="2"/>
  <c r="AF481" i="2"/>
  <c r="AF641" i="2"/>
  <c r="AF376" i="2"/>
  <c r="AF349" i="2"/>
  <c r="AF679" i="2"/>
  <c r="AF122" i="2"/>
  <c r="AF73" i="2"/>
  <c r="AF49" i="2"/>
  <c r="AF579" i="2"/>
  <c r="AF74" i="2"/>
  <c r="AF184" i="2"/>
  <c r="AF705" i="2"/>
  <c r="AF117" i="2"/>
  <c r="AF252" i="2"/>
  <c r="AF412" i="2"/>
  <c r="AF518" i="2"/>
  <c r="AF137" i="2"/>
  <c r="AF192" i="2"/>
  <c r="AF166" i="2"/>
  <c r="AF337" i="2"/>
  <c r="AF413" i="2"/>
  <c r="AF444" i="2"/>
  <c r="AF271" i="2"/>
  <c r="AF666" i="2"/>
  <c r="AF360" i="2"/>
  <c r="AF463" i="2"/>
  <c r="AF91" i="2"/>
  <c r="AF387" i="2"/>
  <c r="AF112" i="2"/>
  <c r="AF132" i="2"/>
  <c r="AF142" i="2"/>
  <c r="AF305" i="2"/>
  <c r="AF277" i="2"/>
  <c r="AF106" i="2"/>
  <c r="AF540" i="2"/>
  <c r="AF600" i="2"/>
  <c r="AF377" i="2"/>
  <c r="AF469" i="2"/>
  <c r="AF334" i="2"/>
  <c r="AF458" i="2"/>
  <c r="AF313" i="2"/>
  <c r="AF235" i="2"/>
  <c r="AF693" i="2"/>
  <c r="AF650" i="2"/>
  <c r="AF266" i="2"/>
  <c r="AF310" i="2"/>
  <c r="AF512" i="2"/>
  <c r="AF708" i="2"/>
  <c r="AF340" i="2"/>
  <c r="AF217" i="2"/>
  <c r="AF335" i="2"/>
  <c r="AF492" i="2"/>
  <c r="AF646" i="2"/>
  <c r="AF446" i="2"/>
  <c r="AF272" i="2"/>
  <c r="AF110" i="2"/>
  <c r="AF223" i="2"/>
  <c r="AF215" i="2"/>
  <c r="AF238" i="2"/>
  <c r="AF570" i="2"/>
  <c r="AF460" i="2"/>
  <c r="AF336" i="2"/>
  <c r="AF497" i="2"/>
  <c r="AF56" i="2"/>
  <c r="AF596" i="2"/>
  <c r="AF350" i="2"/>
  <c r="AF37" i="2"/>
  <c r="AF551" i="2"/>
  <c r="AF16" i="2"/>
  <c r="AF190" i="2"/>
  <c r="AF28" i="2"/>
  <c r="AF632" i="2"/>
  <c r="AF45" i="2"/>
  <c r="AF199" i="2"/>
  <c r="AF286" i="2"/>
  <c r="AF60" i="2"/>
  <c r="AF552" i="2"/>
  <c r="AF264" i="2"/>
  <c r="AF723" i="2"/>
  <c r="AF283" i="2"/>
  <c r="AF329" i="2"/>
  <c r="AF532" i="2"/>
  <c r="AF6" i="2"/>
  <c r="AF86" i="2"/>
  <c r="AF292" i="2"/>
  <c r="AF203" i="2"/>
  <c r="AF564" i="2"/>
  <c r="AF426" i="2"/>
  <c r="AF307" i="2"/>
  <c r="AF550" i="2"/>
  <c r="AF536" i="2"/>
  <c r="AF461" i="2"/>
  <c r="AF575" i="2"/>
  <c r="AF82" i="2"/>
  <c r="AF234" i="2"/>
  <c r="AF288" i="2"/>
  <c r="AF722" i="2"/>
  <c r="AF179" i="2"/>
  <c r="AF384" i="2"/>
  <c r="AF48" i="2"/>
  <c r="AF543" i="2"/>
  <c r="AF524" i="2"/>
  <c r="AF354" i="2"/>
  <c r="AF165" i="2"/>
  <c r="AF648" i="2"/>
  <c r="AF395" i="2"/>
  <c r="AF325" i="2"/>
  <c r="AF251" i="2"/>
  <c r="AF101" i="2"/>
  <c r="AF64" i="2"/>
  <c r="AF268" i="2"/>
  <c r="AF119" i="2"/>
  <c r="AF434" i="2"/>
  <c r="AF207" i="2"/>
  <c r="AF44" i="2"/>
  <c r="AF306" i="2"/>
  <c r="AF249" i="2"/>
  <c r="AF436" i="2"/>
  <c r="AF655" i="2"/>
  <c r="AF499" i="2"/>
  <c r="AF175" i="2"/>
  <c r="AF651" i="2"/>
  <c r="AF15" i="2"/>
  <c r="AF645" i="2"/>
  <c r="AF312" i="2"/>
  <c r="AF526" i="2"/>
  <c r="AF425" i="2"/>
  <c r="AF80" i="2"/>
  <c r="AF253" i="2"/>
  <c r="AF259" i="2"/>
  <c r="AF574" i="2"/>
  <c r="AF330" i="2"/>
  <c r="AF197" i="2"/>
  <c r="AF378" i="2"/>
  <c r="AF553" i="2"/>
  <c r="AF562" i="2"/>
  <c r="AF227" i="2"/>
  <c r="AF500" i="2"/>
  <c r="AF332" i="2"/>
  <c r="AF93" i="2"/>
  <c r="AF560" i="2"/>
  <c r="AF544" i="2"/>
  <c r="AF606" i="2"/>
  <c r="AF595" i="2"/>
  <c r="AF710" i="2"/>
  <c r="AF725" i="2"/>
  <c r="AF361" i="2"/>
  <c r="AF21" i="2"/>
  <c r="AF118" i="2"/>
  <c r="AF374" i="2"/>
  <c r="AF547" i="2"/>
  <c r="AF34" i="2"/>
  <c r="AF437" i="2"/>
  <c r="AF697" i="2"/>
  <c r="AF366" i="2"/>
  <c r="AF233" i="2"/>
  <c r="AF452" i="2"/>
  <c r="AF409" i="2"/>
  <c r="AF652" i="2"/>
  <c r="AF653" i="2"/>
  <c r="AF619" i="2"/>
  <c r="AF322" i="2"/>
  <c r="AF297" i="2"/>
  <c r="AF26" i="2"/>
  <c r="AF262" i="2"/>
  <c r="AF392" i="2"/>
  <c r="AF433" i="2"/>
  <c r="AF213" i="2"/>
  <c r="AF622" i="2"/>
  <c r="AF399" i="2"/>
  <c r="AF205" i="2"/>
  <c r="AF667" i="2"/>
  <c r="AF39" i="2"/>
  <c r="AF188" i="2"/>
  <c r="AF59" i="2"/>
  <c r="AF610" i="2"/>
  <c r="AF681" i="2"/>
  <c r="AF475" i="2"/>
  <c r="AF293" i="2"/>
  <c r="AF527" i="2"/>
  <c r="AF389" i="2"/>
  <c r="AF351" i="2"/>
  <c r="AF216" i="2"/>
  <c r="AF66" i="2"/>
  <c r="AF665" i="2"/>
  <c r="AF321" i="2"/>
  <c r="AF339" i="2"/>
  <c r="AF77" i="2"/>
  <c r="AF367" i="2"/>
  <c r="AF676" i="2"/>
  <c r="AF108" i="2"/>
  <c r="AF97" i="2"/>
  <c r="AF148" i="2"/>
  <c r="AF311" i="2"/>
  <c r="AF177" i="2"/>
  <c r="AF347" i="2"/>
  <c r="AF691" i="2"/>
  <c r="AF81" i="2"/>
  <c r="AF694" i="2"/>
  <c r="AF324" i="2"/>
  <c r="AF472" i="2"/>
  <c r="AF695" i="2"/>
  <c r="AF449" i="2"/>
  <c r="AF379" i="2"/>
  <c r="AF204" i="2"/>
  <c r="AF114" i="2"/>
  <c r="AF466" i="2"/>
  <c r="AF702" i="2"/>
  <c r="AF109" i="2"/>
  <c r="AF94" i="2"/>
  <c r="AF198" i="2"/>
  <c r="AF611" i="2"/>
  <c r="AF282" i="2"/>
  <c r="AF608" i="2"/>
  <c r="AF126" i="2"/>
  <c r="AF180" i="2"/>
  <c r="AF566" i="2"/>
  <c r="AF308" i="2"/>
  <c r="AF327" i="2"/>
  <c r="AF78" i="2"/>
  <c r="AF674" i="2"/>
  <c r="AF450" i="2"/>
  <c r="AF538" i="2"/>
  <c r="AF614" i="2"/>
  <c r="AF711" i="2"/>
  <c r="AF495" i="2"/>
  <c r="AF609" i="2"/>
  <c r="AF408" i="2"/>
  <c r="AF133" i="2"/>
  <c r="AF401" i="2"/>
  <c r="AF240" i="2"/>
  <c r="AF515" i="2"/>
  <c r="AF163" i="2"/>
  <c r="AF549" i="2"/>
  <c r="AF602" i="2"/>
  <c r="AF76" i="2"/>
  <c r="AF706" i="2"/>
  <c r="AF621" i="2"/>
  <c r="AF415" i="2"/>
  <c r="AF178" i="2"/>
  <c r="AF225" i="2"/>
  <c r="AF291" i="2"/>
  <c r="AF171" i="2"/>
  <c r="AF571" i="2"/>
  <c r="AF105" i="2"/>
  <c r="AF304" i="2"/>
  <c r="AF633" i="2"/>
  <c r="AF594" i="2"/>
  <c r="AF232" i="2"/>
  <c r="AF270" i="2"/>
  <c r="AF285" i="2"/>
  <c r="AF104" i="2"/>
  <c r="AF511" i="2"/>
  <c r="AF170" i="2"/>
  <c r="AF96" i="2"/>
  <c r="AF700" i="2"/>
  <c r="AF718" i="2"/>
  <c r="AF338" i="2"/>
  <c r="AF280" i="2"/>
  <c r="AF267" i="2"/>
  <c r="AF471" i="2"/>
  <c r="AF673" i="2"/>
  <c r="AF209" i="2"/>
  <c r="AF483" i="2"/>
  <c r="AF636" i="2"/>
  <c r="AF613" i="2"/>
  <c r="AF626" i="2"/>
  <c r="AF255" i="2"/>
  <c r="AF276" i="2"/>
  <c r="AF129" i="2"/>
  <c r="AF638" i="2"/>
  <c r="AF578" i="2"/>
  <c r="AF241" i="2"/>
  <c r="AF504" i="2"/>
  <c r="AF445" i="2"/>
  <c r="AF680" i="2"/>
  <c r="AF315" i="2"/>
  <c r="AF670" i="2"/>
  <c r="AF654" i="2"/>
  <c r="AF372" i="2"/>
  <c r="AF519" i="2"/>
  <c r="AF591" i="2"/>
  <c r="AF582" i="2"/>
  <c r="AF630" i="2"/>
  <c r="AF196" i="2"/>
  <c r="AF506" i="2"/>
  <c r="AF143" i="2"/>
  <c r="AF369" i="2"/>
  <c r="AF484" i="2"/>
  <c r="AF281" i="2"/>
  <c r="AF563" i="2"/>
  <c r="AF443" i="2"/>
  <c r="AF663" i="2"/>
  <c r="AF454" i="2"/>
  <c r="AF490" i="2"/>
  <c r="AF473" i="2"/>
  <c r="AF559" i="2"/>
  <c r="AF517" i="2"/>
  <c r="AF274" i="2"/>
  <c r="AF618" i="2"/>
  <c r="AF370" i="2"/>
  <c r="AF269" i="2"/>
  <c r="AF686" i="2"/>
  <c r="AF385" i="2"/>
  <c r="AF510" i="2"/>
  <c r="AF703" i="2"/>
  <c r="AF525" i="2"/>
  <c r="AF237" i="2"/>
  <c r="AF601" i="2"/>
  <c r="AF672" i="2"/>
  <c r="AF242" i="2"/>
  <c r="AF478" i="2"/>
  <c r="AF514" i="2"/>
  <c r="AF660" i="2"/>
  <c r="AF416" i="2"/>
  <c r="AF398" i="2"/>
  <c r="AF557" i="2"/>
  <c r="AF625" i="2"/>
  <c r="AF498" i="2"/>
  <c r="AF707" i="2"/>
  <c r="AF615" i="2"/>
  <c r="AF430" i="2"/>
  <c r="AF688" i="2"/>
  <c r="AF662" i="2"/>
  <c r="AF439" i="2"/>
  <c r="AF440" i="2"/>
  <c r="AF474" i="2"/>
  <c r="AF684" i="2"/>
  <c r="AF287" i="2"/>
  <c r="AF716" i="2"/>
  <c r="AF447" i="2"/>
  <c r="AF642" i="2"/>
  <c r="AF623" i="2"/>
  <c r="AF640" i="2"/>
  <c r="AF427" i="2"/>
  <c r="AF658" i="2"/>
  <c r="AF417" i="2"/>
  <c r="AF677" i="2"/>
  <c r="AF503" i="2"/>
  <c r="AF617" i="2"/>
  <c r="AF580" i="2"/>
  <c r="AF692" i="2"/>
  <c r="AF704" i="2"/>
  <c r="AF629" i="2"/>
  <c r="AF501" i="2"/>
  <c r="AF669" i="2"/>
  <c r="AF554" i="2"/>
  <c r="AF620" i="2"/>
  <c r="AF465" i="2"/>
  <c r="AF612" i="2"/>
  <c r="AF698" i="2"/>
  <c r="AF644" i="2"/>
  <c r="AF668" i="2"/>
  <c r="AF678" i="2"/>
  <c r="AF717" i="2"/>
  <c r="AF687" i="2"/>
  <c r="AF724" i="2"/>
  <c r="AE411" i="2"/>
  <c r="AE589" i="2"/>
  <c r="AE661" i="2"/>
  <c r="AE131" i="2"/>
  <c r="AE331" i="2"/>
  <c r="AE261" i="2"/>
  <c r="AE616" i="2"/>
  <c r="AE419" i="2"/>
  <c r="AE689" i="2"/>
  <c r="AE535" i="2"/>
  <c r="AE341" i="2"/>
  <c r="AE639" i="2"/>
  <c r="AE404" i="2"/>
  <c r="AE548" i="2"/>
  <c r="AE428" i="2"/>
  <c r="AE275" i="2"/>
  <c r="AE375" i="2"/>
  <c r="AE675" i="2"/>
  <c r="AE151" i="2"/>
  <c r="AE9" i="2"/>
  <c r="AE194" i="2"/>
  <c r="AE61" i="2"/>
  <c r="AE230" i="2"/>
  <c r="AE422" i="2"/>
  <c r="AE172" i="2"/>
  <c r="AE441" i="2"/>
  <c r="AE181" i="2"/>
  <c r="AE523" i="2"/>
  <c r="AE156" i="2"/>
  <c r="AE303" i="2"/>
  <c r="AE79" i="2"/>
  <c r="AE136" i="2"/>
  <c r="AE713" i="2"/>
  <c r="AE42" i="2"/>
  <c r="AE155" i="2"/>
  <c r="AE581" i="2"/>
  <c r="AE605" i="2"/>
  <c r="AE604" i="2"/>
  <c r="AE208" i="2"/>
  <c r="AE19" i="2"/>
  <c r="AE346" i="2"/>
  <c r="AE29" i="2"/>
  <c r="AE537" i="2"/>
  <c r="AE333" i="2"/>
  <c r="AE111" i="2"/>
  <c r="AE244" i="2"/>
  <c r="AE11" i="2"/>
  <c r="AE55" i="2"/>
  <c r="AE309" i="2"/>
  <c r="AE154" i="2"/>
  <c r="AE231" i="2"/>
  <c r="AE186" i="2"/>
  <c r="AE290" i="2"/>
  <c r="AE489" i="2"/>
  <c r="AE103" i="2"/>
  <c r="AE656" i="2"/>
  <c r="AE159" i="2"/>
  <c r="AE356" i="2"/>
  <c r="AE567" i="2"/>
  <c r="AE247" i="2"/>
  <c r="AE400" i="2"/>
  <c r="AE88" i="2"/>
  <c r="AE162" i="2"/>
  <c r="AE491" i="2"/>
  <c r="AE135" i="2"/>
  <c r="AE145" i="2"/>
  <c r="AE84" i="2"/>
  <c r="AE173" i="2"/>
  <c r="AE558" i="2"/>
  <c r="AE403" i="2"/>
  <c r="AE317" i="2"/>
  <c r="AE701" i="2"/>
  <c r="AE53" i="2"/>
  <c r="AE167" i="2"/>
  <c r="AE130" i="2"/>
  <c r="AE528" i="2"/>
  <c r="AE278" i="2"/>
  <c r="AE323" i="2"/>
  <c r="AE405" i="2"/>
  <c r="AE584" i="2"/>
  <c r="AE187" i="2"/>
  <c r="AE191" i="2"/>
  <c r="AE541" i="2"/>
  <c r="AE30" i="2"/>
  <c r="AE222" i="2"/>
  <c r="AE144" i="2"/>
  <c r="AE120" i="2"/>
  <c r="AE221" i="2"/>
  <c r="AE202" i="2"/>
  <c r="AE607" i="2"/>
  <c r="AE176" i="2"/>
  <c r="AE89" i="2"/>
  <c r="AE516" i="2"/>
  <c r="AE33" i="2"/>
  <c r="AE569" i="2"/>
  <c r="AE141" i="2"/>
  <c r="AE87" i="2"/>
  <c r="AE634" i="2"/>
  <c r="AE534" i="2"/>
  <c r="AE161" i="2"/>
  <c r="AE420" i="2"/>
  <c r="AE319" i="2"/>
  <c r="AE139" i="2"/>
  <c r="AE279" i="2"/>
  <c r="AE52" i="2"/>
  <c r="AE488" i="2"/>
  <c r="AE470" i="2"/>
  <c r="AE382" i="2"/>
  <c r="AE301" i="2"/>
  <c r="AE597" i="2"/>
  <c r="AE520" i="2"/>
  <c r="AE220" i="2"/>
  <c r="AE7" i="2"/>
  <c r="AE150" i="2"/>
  <c r="AE4" i="2"/>
  <c r="AE72" i="2"/>
  <c r="AE299" i="2"/>
  <c r="AE555" i="2"/>
  <c r="AE300" i="2"/>
  <c r="AE174" i="2"/>
  <c r="AE24" i="2"/>
  <c r="AE362" i="2"/>
  <c r="AE40" i="2"/>
  <c r="AE391" i="2"/>
  <c r="AE168" i="2"/>
  <c r="AE212" i="2"/>
  <c r="AE226" i="2"/>
  <c r="AE153" i="2"/>
  <c r="AE68" i="2"/>
  <c r="AE371" i="2"/>
  <c r="AE51" i="2"/>
  <c r="AE438" i="2"/>
  <c r="AE561" i="2"/>
  <c r="AE260" i="2"/>
  <c r="AE254" i="2"/>
  <c r="AE455" i="2"/>
  <c r="AE115" i="2"/>
  <c r="AE699" i="2"/>
  <c r="AE83" i="2"/>
  <c r="AE250" i="2"/>
  <c r="AE63" i="2"/>
  <c r="AE152" i="2"/>
  <c r="AE210" i="2"/>
  <c r="AE46" i="2"/>
  <c r="AE183" i="2"/>
  <c r="AE406" i="2"/>
  <c r="AE328" i="2"/>
  <c r="AE298" i="2"/>
  <c r="AE407" i="2"/>
  <c r="AE228" i="2"/>
  <c r="AE121" i="2"/>
  <c r="AE289" i="2"/>
  <c r="AE388" i="2"/>
  <c r="AE494" i="2"/>
  <c r="AE123" i="2"/>
  <c r="AE431" i="2"/>
  <c r="AE593" i="2"/>
  <c r="AE17" i="2"/>
  <c r="AE2" i="2"/>
  <c r="AE69" i="2"/>
  <c r="AE719" i="2"/>
  <c r="AE588" i="2"/>
  <c r="AE12" i="2"/>
  <c r="AE381" i="2"/>
  <c r="AE539" i="2"/>
  <c r="AE200" i="2"/>
  <c r="AE248" i="2"/>
  <c r="AE13" i="2"/>
  <c r="AE502" i="2"/>
  <c r="AE529" i="2"/>
  <c r="AE631" i="2"/>
  <c r="AE486" i="2"/>
  <c r="AE657" i="2"/>
  <c r="AE521" i="2"/>
  <c r="AE54" i="2"/>
  <c r="AE353" i="2"/>
  <c r="AE624" i="2"/>
  <c r="AE229" i="2"/>
  <c r="AE424" i="2"/>
  <c r="AE50" i="2"/>
  <c r="AE316" i="2"/>
  <c r="AE65" i="2"/>
  <c r="AE140" i="2"/>
  <c r="AE302" i="2"/>
  <c r="AE138" i="2"/>
  <c r="AE603" i="2"/>
  <c r="AE355" i="2"/>
  <c r="AE507" i="2"/>
  <c r="AE637" i="2"/>
  <c r="AE590" i="2"/>
  <c r="AE218" i="2"/>
  <c r="AE671" i="2"/>
  <c r="AE344" i="2"/>
  <c r="AE295" i="2"/>
  <c r="AE201" i="2"/>
  <c r="AE696" i="2"/>
  <c r="AE442" i="2"/>
  <c r="AE432" i="2"/>
  <c r="AE480" i="2"/>
  <c r="AE158" i="2"/>
  <c r="AE102" i="2"/>
  <c r="AE421" i="2"/>
  <c r="AE92" i="2"/>
  <c r="AE364" i="2"/>
  <c r="AE71" i="2"/>
  <c r="AE493" i="2"/>
  <c r="AE485" i="2"/>
  <c r="AE243" i="2"/>
  <c r="AE38" i="2"/>
  <c r="AE647" i="2"/>
  <c r="AE509" i="2"/>
  <c r="AE318" i="2"/>
  <c r="AE627" i="2"/>
  <c r="AE294" i="2"/>
  <c r="AE169" i="2"/>
  <c r="AE214" i="2"/>
  <c r="AE124" i="2"/>
  <c r="AE125" i="2"/>
  <c r="AE568" i="2"/>
  <c r="AE709" i="2"/>
  <c r="AE418" i="2"/>
  <c r="AE67" i="2"/>
  <c r="AE41" i="2"/>
  <c r="AE57" i="2"/>
  <c r="AE257" i="2"/>
  <c r="AE598" i="2"/>
  <c r="AE246" i="2"/>
  <c r="AE429" i="2"/>
  <c r="AE363" i="2"/>
  <c r="AE592" i="2"/>
  <c r="AE720" i="2"/>
  <c r="AE345" i="2"/>
  <c r="AE296" i="2"/>
  <c r="AE265" i="2"/>
  <c r="AE479" i="2"/>
  <c r="AE134" i="2"/>
  <c r="AE206" i="2"/>
  <c r="AE62" i="2"/>
  <c r="AE149" i="2"/>
  <c r="AE359" i="2"/>
  <c r="AE683" i="2"/>
  <c r="AE98" i="2"/>
  <c r="AE386" i="2"/>
  <c r="AE368" i="2"/>
  <c r="AE586" i="2"/>
  <c r="AE410" i="2"/>
  <c r="AE457" i="2"/>
  <c r="AE263" i="2"/>
  <c r="AE565" i="2"/>
  <c r="AE635" i="2"/>
  <c r="AE462" i="2"/>
  <c r="AE390" i="2"/>
  <c r="AE365" i="2"/>
  <c r="AE628" i="2"/>
  <c r="AE47" i="2"/>
  <c r="AE513" i="2"/>
  <c r="AE533" i="2"/>
  <c r="AE3" i="2"/>
  <c r="AE25" i="2"/>
  <c r="AE573" i="2"/>
  <c r="AE414" i="2"/>
  <c r="AE70" i="2"/>
  <c r="AE435" i="2"/>
  <c r="AE685" i="2"/>
  <c r="AE726" i="2"/>
  <c r="AE219" i="2"/>
  <c r="AE32" i="2"/>
  <c r="AE326" i="2"/>
  <c r="AE556" i="2"/>
  <c r="AE95" i="2"/>
  <c r="AE35" i="2"/>
  <c r="AE572" i="2"/>
  <c r="AE127" i="2"/>
  <c r="AE451" i="2"/>
  <c r="AE459" i="2"/>
  <c r="AE314" i="2"/>
  <c r="AE546" i="2"/>
  <c r="AE342" i="2"/>
  <c r="AE5" i="2"/>
  <c r="AE75" i="2"/>
  <c r="AE8" i="2"/>
  <c r="AE505" i="2"/>
  <c r="AE448" i="2"/>
  <c r="AE468" i="2"/>
  <c r="AE659" i="2"/>
  <c r="AE258" i="2"/>
  <c r="AE36" i="2"/>
  <c r="AE583" i="2"/>
  <c r="AE545" i="2"/>
  <c r="AE182" i="2"/>
  <c r="AE224" i="2"/>
  <c r="AE164" i="2"/>
  <c r="AE27" i="2"/>
  <c r="AE380" i="2"/>
  <c r="AE721" i="2"/>
  <c r="AE599" i="2"/>
  <c r="AE10" i="2"/>
  <c r="AE358" i="2"/>
  <c r="AE320" i="2"/>
  <c r="AE587" i="2"/>
  <c r="AE245" i="2"/>
  <c r="AE397" i="2"/>
  <c r="AE43" i="2"/>
  <c r="AE193" i="2"/>
  <c r="AE508" i="2"/>
  <c r="AE715" i="2"/>
  <c r="AE664" i="2"/>
  <c r="AE396" i="2"/>
  <c r="AE14" i="2"/>
  <c r="AE522" i="2"/>
  <c r="AE643" i="2"/>
  <c r="AE90" i="2"/>
  <c r="AE157" i="2"/>
  <c r="AE453" i="2"/>
  <c r="AE464" i="2"/>
  <c r="AE99" i="2"/>
  <c r="AE185" i="2"/>
  <c r="AE189" i="2"/>
  <c r="AE85" i="2"/>
  <c r="AE256" i="2"/>
  <c r="AE487" i="2"/>
  <c r="AE402" i="2"/>
  <c r="AE273" i="2"/>
  <c r="AE58" i="2"/>
  <c r="AE714" i="2"/>
  <c r="AE116" i="2"/>
  <c r="AE712" i="2"/>
  <c r="AE373" i="2"/>
  <c r="AE393" i="2"/>
  <c r="AE577" i="2"/>
  <c r="AE352" i="2"/>
  <c r="AE357" i="2"/>
  <c r="AE23" i="2"/>
  <c r="AE690" i="2"/>
  <c r="AE383" i="2"/>
  <c r="AE22" i="2"/>
  <c r="AE160" i="2"/>
  <c r="AE531" i="2"/>
  <c r="AE496" i="2"/>
  <c r="AE147" i="2"/>
  <c r="AE476" i="2"/>
  <c r="AE467" i="2"/>
  <c r="AE239" i="2"/>
  <c r="AE236" i="2"/>
  <c r="AE113" i="2"/>
  <c r="AE649" i="2"/>
  <c r="AE482" i="2"/>
  <c r="AE477" i="2"/>
  <c r="AE128" i="2"/>
  <c r="AE195" i="2"/>
  <c r="AE348" i="2"/>
  <c r="AE284" i="2"/>
  <c r="AE394" i="2"/>
  <c r="AE18" i="2"/>
  <c r="AE107" i="2"/>
  <c r="AE585" i="2"/>
  <c r="AE31" i="2"/>
  <c r="AE146" i="2"/>
  <c r="AE211" i="2"/>
  <c r="AE542" i="2"/>
  <c r="AE682" i="2"/>
  <c r="AE20" i="2"/>
  <c r="AE343" i="2"/>
  <c r="AE530" i="2"/>
  <c r="AE423" i="2"/>
  <c r="AE576" i="2"/>
  <c r="AE456" i="2"/>
  <c r="AE100" i="2"/>
  <c r="AE481" i="2"/>
  <c r="AE641" i="2"/>
  <c r="AE376" i="2"/>
  <c r="AE349" i="2"/>
  <c r="AE679" i="2"/>
  <c r="AE122" i="2"/>
  <c r="AE73" i="2"/>
  <c r="AE49" i="2"/>
  <c r="AE579" i="2"/>
  <c r="AE74" i="2"/>
  <c r="AE184" i="2"/>
  <c r="AE705" i="2"/>
  <c r="AE117" i="2"/>
  <c r="AE252" i="2"/>
  <c r="AE412" i="2"/>
  <c r="AE518" i="2"/>
  <c r="AE137" i="2"/>
  <c r="AE192" i="2"/>
  <c r="AE166" i="2"/>
  <c r="AE337" i="2"/>
  <c r="AE413" i="2"/>
  <c r="AE444" i="2"/>
  <c r="AE271" i="2"/>
  <c r="AE666" i="2"/>
  <c r="AE360" i="2"/>
  <c r="AE463" i="2"/>
  <c r="AE91" i="2"/>
  <c r="AE387" i="2"/>
  <c r="AE112" i="2"/>
  <c r="AE132" i="2"/>
  <c r="AE142" i="2"/>
  <c r="AE305" i="2"/>
  <c r="AE277" i="2"/>
  <c r="AE106" i="2"/>
  <c r="AE540" i="2"/>
  <c r="AE600" i="2"/>
  <c r="AE377" i="2"/>
  <c r="AE469" i="2"/>
  <c r="AE334" i="2"/>
  <c r="AE458" i="2"/>
  <c r="AE313" i="2"/>
  <c r="AE235" i="2"/>
  <c r="AE693" i="2"/>
  <c r="AE650" i="2"/>
  <c r="AE266" i="2"/>
  <c r="AE310" i="2"/>
  <c r="AE512" i="2"/>
  <c r="AE708" i="2"/>
  <c r="AE340" i="2"/>
  <c r="AE217" i="2"/>
  <c r="AE335" i="2"/>
  <c r="AE492" i="2"/>
  <c r="AE646" i="2"/>
  <c r="AE446" i="2"/>
  <c r="AE272" i="2"/>
  <c r="AE110" i="2"/>
  <c r="AE223" i="2"/>
  <c r="AE215" i="2"/>
  <c r="AE238" i="2"/>
  <c r="AE570" i="2"/>
  <c r="AE460" i="2"/>
  <c r="AE336" i="2"/>
  <c r="AE497" i="2"/>
  <c r="AE56" i="2"/>
  <c r="AE596" i="2"/>
  <c r="AE350" i="2"/>
  <c r="AE37" i="2"/>
  <c r="AE551" i="2"/>
  <c r="AE16" i="2"/>
  <c r="AE190" i="2"/>
  <c r="AE28" i="2"/>
  <c r="AE632" i="2"/>
  <c r="AE45" i="2"/>
  <c r="AE199" i="2"/>
  <c r="AE286" i="2"/>
  <c r="AE60" i="2"/>
  <c r="AE552" i="2"/>
  <c r="AE264" i="2"/>
  <c r="AE723" i="2"/>
  <c r="AE283" i="2"/>
  <c r="AE329" i="2"/>
  <c r="AE532" i="2"/>
  <c r="AE6" i="2"/>
  <c r="AE86" i="2"/>
  <c r="AE292" i="2"/>
  <c r="AE203" i="2"/>
  <c r="AE564" i="2"/>
  <c r="AE426" i="2"/>
  <c r="AE307" i="2"/>
  <c r="AE550" i="2"/>
  <c r="AE536" i="2"/>
  <c r="AE461" i="2"/>
  <c r="AE575" i="2"/>
  <c r="AE82" i="2"/>
  <c r="AE234" i="2"/>
  <c r="AE288" i="2"/>
  <c r="AE722" i="2"/>
  <c r="AE179" i="2"/>
  <c r="AE384" i="2"/>
  <c r="AE48" i="2"/>
  <c r="AE543" i="2"/>
  <c r="AE524" i="2"/>
  <c r="AE354" i="2"/>
  <c r="AE165" i="2"/>
  <c r="AE648" i="2"/>
  <c r="AE395" i="2"/>
  <c r="AE325" i="2"/>
  <c r="AE251" i="2"/>
  <c r="AE101" i="2"/>
  <c r="AE64" i="2"/>
  <c r="AE268" i="2"/>
  <c r="AE119" i="2"/>
  <c r="AE434" i="2"/>
  <c r="AE207" i="2"/>
  <c r="AE44" i="2"/>
  <c r="AE306" i="2"/>
  <c r="AE249" i="2"/>
  <c r="AE436" i="2"/>
  <c r="AE655" i="2"/>
  <c r="AE499" i="2"/>
  <c r="AE175" i="2"/>
  <c r="AE651" i="2"/>
  <c r="AE15" i="2"/>
  <c r="AE645" i="2"/>
  <c r="AE312" i="2"/>
  <c r="AE526" i="2"/>
  <c r="AE425" i="2"/>
  <c r="AE80" i="2"/>
  <c r="AE253" i="2"/>
  <c r="AE259" i="2"/>
  <c r="AE574" i="2"/>
  <c r="AE330" i="2"/>
  <c r="AE197" i="2"/>
  <c r="AE378" i="2"/>
  <c r="AE553" i="2"/>
  <c r="AE562" i="2"/>
  <c r="AE227" i="2"/>
  <c r="AE500" i="2"/>
  <c r="AE332" i="2"/>
  <c r="AE93" i="2"/>
  <c r="AE560" i="2"/>
  <c r="AE544" i="2"/>
  <c r="AE606" i="2"/>
  <c r="AE595" i="2"/>
  <c r="AE710" i="2"/>
  <c r="AE725" i="2"/>
  <c r="AE361" i="2"/>
  <c r="AE21" i="2"/>
  <c r="AE118" i="2"/>
  <c r="AE374" i="2"/>
  <c r="AE547" i="2"/>
  <c r="AE34" i="2"/>
  <c r="AE437" i="2"/>
  <c r="AE697" i="2"/>
  <c r="AE366" i="2"/>
  <c r="AE233" i="2"/>
  <c r="AE452" i="2"/>
  <c r="AE409" i="2"/>
  <c r="AE652" i="2"/>
  <c r="AE653" i="2"/>
  <c r="AE619" i="2"/>
  <c r="AE322" i="2"/>
  <c r="AE297" i="2"/>
  <c r="AE26" i="2"/>
  <c r="AE262" i="2"/>
  <c r="AE392" i="2"/>
  <c r="AE433" i="2"/>
  <c r="AE213" i="2"/>
  <c r="AE622" i="2"/>
  <c r="AE399" i="2"/>
  <c r="AE205" i="2"/>
  <c r="AE667" i="2"/>
  <c r="AE39" i="2"/>
  <c r="AE188" i="2"/>
  <c r="AE59" i="2"/>
  <c r="AE610" i="2"/>
  <c r="AE681" i="2"/>
  <c r="AE475" i="2"/>
  <c r="AE293" i="2"/>
  <c r="AE527" i="2"/>
  <c r="AE389" i="2"/>
  <c r="AE351" i="2"/>
  <c r="AE216" i="2"/>
  <c r="AE66" i="2"/>
  <c r="AE665" i="2"/>
  <c r="AE321" i="2"/>
  <c r="AE339" i="2"/>
  <c r="AE77" i="2"/>
  <c r="AE367" i="2"/>
  <c r="AE676" i="2"/>
  <c r="AE108" i="2"/>
  <c r="AE97" i="2"/>
  <c r="AE148" i="2"/>
  <c r="AE311" i="2"/>
  <c r="AE177" i="2"/>
  <c r="AE347" i="2"/>
  <c r="AE691" i="2"/>
  <c r="AE81" i="2"/>
  <c r="AE694" i="2"/>
  <c r="AE324" i="2"/>
  <c r="AE472" i="2"/>
  <c r="AE695" i="2"/>
  <c r="AE449" i="2"/>
  <c r="AE379" i="2"/>
  <c r="AE204" i="2"/>
  <c r="AE114" i="2"/>
  <c r="AE466" i="2"/>
  <c r="AE702" i="2"/>
  <c r="AE109" i="2"/>
  <c r="AE94" i="2"/>
  <c r="AE198" i="2"/>
  <c r="AE611" i="2"/>
  <c r="AE282" i="2"/>
  <c r="AE608" i="2"/>
  <c r="AE126" i="2"/>
  <c r="AE180" i="2"/>
  <c r="AE566" i="2"/>
  <c r="AE308" i="2"/>
  <c r="AE327" i="2"/>
  <c r="AE78" i="2"/>
  <c r="AE674" i="2"/>
  <c r="AE450" i="2"/>
  <c r="AE538" i="2"/>
  <c r="AE614" i="2"/>
  <c r="AE711" i="2"/>
  <c r="AE495" i="2"/>
  <c r="AE609" i="2"/>
  <c r="AE408" i="2"/>
  <c r="AE133" i="2"/>
  <c r="AE401" i="2"/>
  <c r="AE240" i="2"/>
  <c r="AE515" i="2"/>
  <c r="AE163" i="2"/>
  <c r="AE549" i="2"/>
  <c r="AE602" i="2"/>
  <c r="AE76" i="2"/>
  <c r="AE706" i="2"/>
  <c r="AE621" i="2"/>
  <c r="AE415" i="2"/>
  <c r="AE178" i="2"/>
  <c r="AE225" i="2"/>
  <c r="AE291" i="2"/>
  <c r="AE171" i="2"/>
  <c r="AE571" i="2"/>
  <c r="AE105" i="2"/>
  <c r="AE304" i="2"/>
  <c r="AE633" i="2"/>
  <c r="AE594" i="2"/>
  <c r="AE232" i="2"/>
  <c r="AE270" i="2"/>
  <c r="AE285" i="2"/>
  <c r="AE104" i="2"/>
  <c r="AE511" i="2"/>
  <c r="AE170" i="2"/>
  <c r="AE96" i="2"/>
  <c r="AE700" i="2"/>
  <c r="AE718" i="2"/>
  <c r="AE338" i="2"/>
  <c r="AE280" i="2"/>
  <c r="AE267" i="2"/>
  <c r="AE471" i="2"/>
  <c r="AE673" i="2"/>
  <c r="AE209" i="2"/>
  <c r="AE483" i="2"/>
  <c r="AE636" i="2"/>
  <c r="AE613" i="2"/>
  <c r="AE626" i="2"/>
  <c r="AE255" i="2"/>
  <c r="AE276" i="2"/>
  <c r="AE129" i="2"/>
  <c r="AE638" i="2"/>
  <c r="AE578" i="2"/>
  <c r="AE241" i="2"/>
  <c r="AE504" i="2"/>
  <c r="AE445" i="2"/>
  <c r="AE680" i="2"/>
  <c r="AE315" i="2"/>
  <c r="AE670" i="2"/>
  <c r="AE654" i="2"/>
  <c r="AE372" i="2"/>
  <c r="AE519" i="2"/>
  <c r="AE591" i="2"/>
  <c r="AE582" i="2"/>
  <c r="AE630" i="2"/>
  <c r="AE196" i="2"/>
  <c r="AE506" i="2"/>
  <c r="AE143" i="2"/>
  <c r="AE369" i="2"/>
  <c r="AE484" i="2"/>
  <c r="AE281" i="2"/>
  <c r="AE563" i="2"/>
  <c r="AE443" i="2"/>
  <c r="AE663" i="2"/>
  <c r="AE454" i="2"/>
  <c r="AE490" i="2"/>
  <c r="AE473" i="2"/>
  <c r="AE559" i="2"/>
  <c r="AE517" i="2"/>
  <c r="AE274" i="2"/>
  <c r="AE618" i="2"/>
  <c r="AE370" i="2"/>
  <c r="AE269" i="2"/>
  <c r="AE686" i="2"/>
  <c r="AE385" i="2"/>
  <c r="AE510" i="2"/>
  <c r="AE703" i="2"/>
  <c r="AE525" i="2"/>
  <c r="AE237" i="2"/>
  <c r="AE601" i="2"/>
  <c r="AE672" i="2"/>
  <c r="AE242" i="2"/>
  <c r="AE478" i="2"/>
  <c r="AE514" i="2"/>
  <c r="AE660" i="2"/>
  <c r="AE416" i="2"/>
  <c r="AE398" i="2"/>
  <c r="AE557" i="2"/>
  <c r="AE625" i="2"/>
  <c r="AE498" i="2"/>
  <c r="AE707" i="2"/>
  <c r="AE615" i="2"/>
  <c r="AE430" i="2"/>
  <c r="AE688" i="2"/>
  <c r="AE662" i="2"/>
  <c r="AE439" i="2"/>
  <c r="AE440" i="2"/>
  <c r="AE474" i="2"/>
  <c r="AE684" i="2"/>
  <c r="AE287" i="2"/>
  <c r="AE716" i="2"/>
  <c r="AE447" i="2"/>
  <c r="AE642" i="2"/>
  <c r="AE623" i="2"/>
  <c r="AE640" i="2"/>
  <c r="AE427" i="2"/>
  <c r="AE658" i="2"/>
  <c r="AE417" i="2"/>
  <c r="AE677" i="2"/>
  <c r="AE503" i="2"/>
  <c r="AE617" i="2"/>
  <c r="AE580" i="2"/>
  <c r="AE692" i="2"/>
  <c r="AE704" i="2"/>
  <c r="AE629" i="2"/>
  <c r="AE501" i="2"/>
  <c r="AE669" i="2"/>
  <c r="AE554" i="2"/>
  <c r="AE620" i="2"/>
  <c r="AE465" i="2"/>
  <c r="AE612" i="2"/>
  <c r="AE698" i="2"/>
  <c r="AE644" i="2"/>
  <c r="AE668" i="2"/>
  <c r="AE678" i="2"/>
  <c r="AE717" i="2"/>
  <c r="AE687" i="2"/>
  <c r="AE724" i="2"/>
  <c r="AD411" i="2"/>
  <c r="AD589" i="2"/>
  <c r="AD661" i="2"/>
  <c r="AD131" i="2"/>
  <c r="AD331" i="2"/>
  <c r="AD261" i="2"/>
  <c r="AD616" i="2"/>
  <c r="AD419" i="2"/>
  <c r="AD689" i="2"/>
  <c r="AD535" i="2"/>
  <c r="AD341" i="2"/>
  <c r="AD639" i="2"/>
  <c r="AD404" i="2"/>
  <c r="AD548" i="2"/>
  <c r="AD428" i="2"/>
  <c r="AD275" i="2"/>
  <c r="AD375" i="2"/>
  <c r="AD675" i="2"/>
  <c r="AD151" i="2"/>
  <c r="AD9" i="2"/>
  <c r="AD194" i="2"/>
  <c r="AD61" i="2"/>
  <c r="AD230" i="2"/>
  <c r="AD422" i="2"/>
  <c r="AD172" i="2"/>
  <c r="AD441" i="2"/>
  <c r="AD181" i="2"/>
  <c r="AD523" i="2"/>
  <c r="AD156" i="2"/>
  <c r="AD303" i="2"/>
  <c r="AD79" i="2"/>
  <c r="AD136" i="2"/>
  <c r="AD713" i="2"/>
  <c r="AD42" i="2"/>
  <c r="AD155" i="2"/>
  <c r="AD581" i="2"/>
  <c r="AD605" i="2"/>
  <c r="AD604" i="2"/>
  <c r="AD208" i="2"/>
  <c r="AD19" i="2"/>
  <c r="AD346" i="2"/>
  <c r="AD29" i="2"/>
  <c r="AD537" i="2"/>
  <c r="AD333" i="2"/>
  <c r="AD111" i="2"/>
  <c r="AD244" i="2"/>
  <c r="AD11" i="2"/>
  <c r="AD55" i="2"/>
  <c r="AD309" i="2"/>
  <c r="AD154" i="2"/>
  <c r="AD231" i="2"/>
  <c r="AD186" i="2"/>
  <c r="AD290" i="2"/>
  <c r="AD489" i="2"/>
  <c r="AD103" i="2"/>
  <c r="AD656" i="2"/>
  <c r="AD159" i="2"/>
  <c r="AD356" i="2"/>
  <c r="AD567" i="2"/>
  <c r="AD247" i="2"/>
  <c r="AD400" i="2"/>
  <c r="AD88" i="2"/>
  <c r="AD162" i="2"/>
  <c r="AD491" i="2"/>
  <c r="AD135" i="2"/>
  <c r="AD145" i="2"/>
  <c r="AD84" i="2"/>
  <c r="AD173" i="2"/>
  <c r="AD558" i="2"/>
  <c r="AD403" i="2"/>
  <c r="AD317" i="2"/>
  <c r="AD701" i="2"/>
  <c r="AD53" i="2"/>
  <c r="AD167" i="2"/>
  <c r="AD130" i="2"/>
  <c r="AD528" i="2"/>
  <c r="AD278" i="2"/>
  <c r="AD323" i="2"/>
  <c r="AD405" i="2"/>
  <c r="AD584" i="2"/>
  <c r="AD187" i="2"/>
  <c r="AD191" i="2"/>
  <c r="AD541" i="2"/>
  <c r="AD30" i="2"/>
  <c r="AD222" i="2"/>
  <c r="AD144" i="2"/>
  <c r="AD120" i="2"/>
  <c r="AD221" i="2"/>
  <c r="AD202" i="2"/>
  <c r="AD607" i="2"/>
  <c r="AD176" i="2"/>
  <c r="AD89" i="2"/>
  <c r="AD516" i="2"/>
  <c r="AD33" i="2"/>
  <c r="AD569" i="2"/>
  <c r="AD141" i="2"/>
  <c r="AD87" i="2"/>
  <c r="AD634" i="2"/>
  <c r="AD534" i="2"/>
  <c r="AD161" i="2"/>
  <c r="AD420" i="2"/>
  <c r="AD319" i="2"/>
  <c r="AD139" i="2"/>
  <c r="AD279" i="2"/>
  <c r="AD52" i="2"/>
  <c r="AD488" i="2"/>
  <c r="AD470" i="2"/>
  <c r="AD382" i="2"/>
  <c r="AD301" i="2"/>
  <c r="AD597" i="2"/>
  <c r="AD520" i="2"/>
  <c r="AD220" i="2"/>
  <c r="AD7" i="2"/>
  <c r="AD150" i="2"/>
  <c r="AD4" i="2"/>
  <c r="AD72" i="2"/>
  <c r="AD299" i="2"/>
  <c r="AD555" i="2"/>
  <c r="AD300" i="2"/>
  <c r="AD174" i="2"/>
  <c r="AD24" i="2"/>
  <c r="AD362" i="2"/>
  <c r="AD40" i="2"/>
  <c r="AD391" i="2"/>
  <c r="AD168" i="2"/>
  <c r="AD212" i="2"/>
  <c r="AD226" i="2"/>
  <c r="AD153" i="2"/>
  <c r="AD68" i="2"/>
  <c r="AD371" i="2"/>
  <c r="AD51" i="2"/>
  <c r="AD438" i="2"/>
  <c r="AD561" i="2"/>
  <c r="AD260" i="2"/>
  <c r="AD254" i="2"/>
  <c r="AD455" i="2"/>
  <c r="AD115" i="2"/>
  <c r="AD699" i="2"/>
  <c r="AD83" i="2"/>
  <c r="AD250" i="2"/>
  <c r="AD63" i="2"/>
  <c r="AD152" i="2"/>
  <c r="AD210" i="2"/>
  <c r="AD46" i="2"/>
  <c r="AD183" i="2"/>
  <c r="AD406" i="2"/>
  <c r="AD328" i="2"/>
  <c r="AD298" i="2"/>
  <c r="AD407" i="2"/>
  <c r="AD228" i="2"/>
  <c r="AD121" i="2"/>
  <c r="AD289" i="2"/>
  <c r="AD388" i="2"/>
  <c r="AD494" i="2"/>
  <c r="AD123" i="2"/>
  <c r="AD431" i="2"/>
  <c r="AD593" i="2"/>
  <c r="AD17" i="2"/>
  <c r="AD2" i="2"/>
  <c r="AD69" i="2"/>
  <c r="AD719" i="2"/>
  <c r="AD588" i="2"/>
  <c r="AD12" i="2"/>
  <c r="AD381" i="2"/>
  <c r="AD539" i="2"/>
  <c r="AD200" i="2"/>
  <c r="AD248" i="2"/>
  <c r="AD13" i="2"/>
  <c r="AD502" i="2"/>
  <c r="AD529" i="2"/>
  <c r="AD631" i="2"/>
  <c r="AD486" i="2"/>
  <c r="AD657" i="2"/>
  <c r="AD521" i="2"/>
  <c r="AD54" i="2"/>
  <c r="AD353" i="2"/>
  <c r="AD624" i="2"/>
  <c r="AD229" i="2"/>
  <c r="AD424" i="2"/>
  <c r="AD50" i="2"/>
  <c r="AD316" i="2"/>
  <c r="AD65" i="2"/>
  <c r="AD140" i="2"/>
  <c r="AD302" i="2"/>
  <c r="AD138" i="2"/>
  <c r="AD603" i="2"/>
  <c r="AD355" i="2"/>
  <c r="AD507" i="2"/>
  <c r="AD637" i="2"/>
  <c r="AD590" i="2"/>
  <c r="AD218" i="2"/>
  <c r="AD671" i="2"/>
  <c r="AD344" i="2"/>
  <c r="AD295" i="2"/>
  <c r="AD201" i="2"/>
  <c r="AD696" i="2"/>
  <c r="AD442" i="2"/>
  <c r="AD432" i="2"/>
  <c r="AD480" i="2"/>
  <c r="AD158" i="2"/>
  <c r="AD102" i="2"/>
  <c r="AD421" i="2"/>
  <c r="AD92" i="2"/>
  <c r="AD364" i="2"/>
  <c r="AD71" i="2"/>
  <c r="AD493" i="2"/>
  <c r="AD485" i="2"/>
  <c r="AD243" i="2"/>
  <c r="AD38" i="2"/>
  <c r="AD647" i="2"/>
  <c r="AD509" i="2"/>
  <c r="AD318" i="2"/>
  <c r="AD627" i="2"/>
  <c r="AD294" i="2"/>
  <c r="AD169" i="2"/>
  <c r="AD214" i="2"/>
  <c r="AD124" i="2"/>
  <c r="AD125" i="2"/>
  <c r="AD568" i="2"/>
  <c r="AD709" i="2"/>
  <c r="AD418" i="2"/>
  <c r="AD67" i="2"/>
  <c r="AD41" i="2"/>
  <c r="AD57" i="2"/>
  <c r="AD257" i="2"/>
  <c r="AD598" i="2"/>
  <c r="AD246" i="2"/>
  <c r="AD429" i="2"/>
  <c r="AD363" i="2"/>
  <c r="AD592" i="2"/>
  <c r="AD720" i="2"/>
  <c r="AD345" i="2"/>
  <c r="AD296" i="2"/>
  <c r="AD265" i="2"/>
  <c r="AD479" i="2"/>
  <c r="AD134" i="2"/>
  <c r="AD206" i="2"/>
  <c r="AD62" i="2"/>
  <c r="AD149" i="2"/>
  <c r="AD359" i="2"/>
  <c r="AD683" i="2"/>
  <c r="AD98" i="2"/>
  <c r="AD386" i="2"/>
  <c r="AD368" i="2"/>
  <c r="AD586" i="2"/>
  <c r="AD410" i="2"/>
  <c r="AD457" i="2"/>
  <c r="AD263" i="2"/>
  <c r="AD565" i="2"/>
  <c r="AD635" i="2"/>
  <c r="AD462" i="2"/>
  <c r="AD390" i="2"/>
  <c r="AD365" i="2"/>
  <c r="AD628" i="2"/>
  <c r="AD47" i="2"/>
  <c r="AD513" i="2"/>
  <c r="AD533" i="2"/>
  <c r="AD3" i="2"/>
  <c r="AD25" i="2"/>
  <c r="AD573" i="2"/>
  <c r="AD414" i="2"/>
  <c r="AD70" i="2"/>
  <c r="AD435" i="2"/>
  <c r="AD685" i="2"/>
  <c r="AD726" i="2"/>
  <c r="AD219" i="2"/>
  <c r="AD32" i="2"/>
  <c r="AD326" i="2"/>
  <c r="AD556" i="2"/>
  <c r="AD95" i="2"/>
  <c r="AD35" i="2"/>
  <c r="AD572" i="2"/>
  <c r="AD127" i="2"/>
  <c r="AD451" i="2"/>
  <c r="AD459" i="2"/>
  <c r="AD314" i="2"/>
  <c r="AD546" i="2"/>
  <c r="AD342" i="2"/>
  <c r="AD5" i="2"/>
  <c r="AD75" i="2"/>
  <c r="AD8" i="2"/>
  <c r="AD505" i="2"/>
  <c r="AD448" i="2"/>
  <c r="AD468" i="2"/>
  <c r="AD659" i="2"/>
  <c r="AD258" i="2"/>
  <c r="AD36" i="2"/>
  <c r="AD583" i="2"/>
  <c r="AD545" i="2"/>
  <c r="AD182" i="2"/>
  <c r="AD224" i="2"/>
  <c r="AD164" i="2"/>
  <c r="AD27" i="2"/>
  <c r="AD380" i="2"/>
  <c r="AD721" i="2"/>
  <c r="AD599" i="2"/>
  <c r="AD10" i="2"/>
  <c r="AD358" i="2"/>
  <c r="AD320" i="2"/>
  <c r="AD587" i="2"/>
  <c r="AD245" i="2"/>
  <c r="AD397" i="2"/>
  <c r="AD43" i="2"/>
  <c r="AD193" i="2"/>
  <c r="AD508" i="2"/>
  <c r="AD715" i="2"/>
  <c r="AD664" i="2"/>
  <c r="AD396" i="2"/>
  <c r="AD14" i="2"/>
  <c r="AD522" i="2"/>
  <c r="AD643" i="2"/>
  <c r="AD90" i="2"/>
  <c r="AD157" i="2"/>
  <c r="AD453" i="2"/>
  <c r="AD464" i="2"/>
  <c r="AD99" i="2"/>
  <c r="AD185" i="2"/>
  <c r="AD189" i="2"/>
  <c r="AD85" i="2"/>
  <c r="AD256" i="2"/>
  <c r="AD487" i="2"/>
  <c r="AD402" i="2"/>
  <c r="AD273" i="2"/>
  <c r="AD58" i="2"/>
  <c r="AD714" i="2"/>
  <c r="AD116" i="2"/>
  <c r="AD712" i="2"/>
  <c r="AD373" i="2"/>
  <c r="AD393" i="2"/>
  <c r="AD577" i="2"/>
  <c r="AD352" i="2"/>
  <c r="AD357" i="2"/>
  <c r="AD23" i="2"/>
  <c r="AD690" i="2"/>
  <c r="AD383" i="2"/>
  <c r="AD22" i="2"/>
  <c r="AD160" i="2"/>
  <c r="AD531" i="2"/>
  <c r="AD496" i="2"/>
  <c r="AD147" i="2"/>
  <c r="AD476" i="2"/>
  <c r="AD467" i="2"/>
  <c r="AD239" i="2"/>
  <c r="AD236" i="2"/>
  <c r="AD113" i="2"/>
  <c r="AD649" i="2"/>
  <c r="AD482" i="2"/>
  <c r="AD477" i="2"/>
  <c r="AD128" i="2"/>
  <c r="AD195" i="2"/>
  <c r="AD348" i="2"/>
  <c r="AD284" i="2"/>
  <c r="AD394" i="2"/>
  <c r="AD18" i="2"/>
  <c r="AD107" i="2"/>
  <c r="AD585" i="2"/>
  <c r="AD31" i="2"/>
  <c r="AD146" i="2"/>
  <c r="AD211" i="2"/>
  <c r="AD542" i="2"/>
  <c r="AD682" i="2"/>
  <c r="AD20" i="2"/>
  <c r="AD343" i="2"/>
  <c r="AD530" i="2"/>
  <c r="AD423" i="2"/>
  <c r="AD576" i="2"/>
  <c r="AD456" i="2"/>
  <c r="AD100" i="2"/>
  <c r="AD481" i="2"/>
  <c r="AD641" i="2"/>
  <c r="AD376" i="2"/>
  <c r="AD349" i="2"/>
  <c r="AD679" i="2"/>
  <c r="AD122" i="2"/>
  <c r="AD73" i="2"/>
  <c r="AD49" i="2"/>
  <c r="AD579" i="2"/>
  <c r="AD74" i="2"/>
  <c r="AD184" i="2"/>
  <c r="AD705" i="2"/>
  <c r="AD117" i="2"/>
  <c r="AD252" i="2"/>
  <c r="AD412" i="2"/>
  <c r="AD518" i="2"/>
  <c r="AD137" i="2"/>
  <c r="AD192" i="2"/>
  <c r="AD166" i="2"/>
  <c r="AD337" i="2"/>
  <c r="AD413" i="2"/>
  <c r="AD444" i="2"/>
  <c r="AD271" i="2"/>
  <c r="AD666" i="2"/>
  <c r="AD360" i="2"/>
  <c r="AD463" i="2"/>
  <c r="AD91" i="2"/>
  <c r="AD387" i="2"/>
  <c r="AD112" i="2"/>
  <c r="AD132" i="2"/>
  <c r="AD142" i="2"/>
  <c r="AD305" i="2"/>
  <c r="AD277" i="2"/>
  <c r="AD106" i="2"/>
  <c r="AD540" i="2"/>
  <c r="AD600" i="2"/>
  <c r="AD377" i="2"/>
  <c r="AD469" i="2"/>
  <c r="AD334" i="2"/>
  <c r="AD458" i="2"/>
  <c r="AD313" i="2"/>
  <c r="AD235" i="2"/>
  <c r="AD693" i="2"/>
  <c r="AD650" i="2"/>
  <c r="AD266" i="2"/>
  <c r="AD310" i="2"/>
  <c r="AD512" i="2"/>
  <c r="AD708" i="2"/>
  <c r="AD340" i="2"/>
  <c r="AD217" i="2"/>
  <c r="AD335" i="2"/>
  <c r="AD492" i="2"/>
  <c r="AD646" i="2"/>
  <c r="AD446" i="2"/>
  <c r="AD272" i="2"/>
  <c r="AD110" i="2"/>
  <c r="AD223" i="2"/>
  <c r="AD215" i="2"/>
  <c r="AD238" i="2"/>
  <c r="AD570" i="2"/>
  <c r="AD460" i="2"/>
  <c r="AD336" i="2"/>
  <c r="AD497" i="2"/>
  <c r="AD56" i="2"/>
  <c r="AD596" i="2"/>
  <c r="AD350" i="2"/>
  <c r="AD37" i="2"/>
  <c r="AD551" i="2"/>
  <c r="AD16" i="2"/>
  <c r="AD190" i="2"/>
  <c r="AD28" i="2"/>
  <c r="AD632" i="2"/>
  <c r="AD45" i="2"/>
  <c r="AD199" i="2"/>
  <c r="AD286" i="2"/>
  <c r="AD60" i="2"/>
  <c r="AD552" i="2"/>
  <c r="AD264" i="2"/>
  <c r="AD723" i="2"/>
  <c r="AD283" i="2"/>
  <c r="AD329" i="2"/>
  <c r="AD532" i="2"/>
  <c r="AD6" i="2"/>
  <c r="AD86" i="2"/>
  <c r="AD292" i="2"/>
  <c r="AD203" i="2"/>
  <c r="AD564" i="2"/>
  <c r="AD426" i="2"/>
  <c r="AD307" i="2"/>
  <c r="AD550" i="2"/>
  <c r="AD536" i="2"/>
  <c r="AD461" i="2"/>
  <c r="AD575" i="2"/>
  <c r="AD82" i="2"/>
  <c r="AD234" i="2"/>
  <c r="AD288" i="2"/>
  <c r="AD722" i="2"/>
  <c r="AD179" i="2"/>
  <c r="AD384" i="2"/>
  <c r="AD48" i="2"/>
  <c r="AD543" i="2"/>
  <c r="AD524" i="2"/>
  <c r="AD354" i="2"/>
  <c r="AD165" i="2"/>
  <c r="AD648" i="2"/>
  <c r="AD395" i="2"/>
  <c r="AD325" i="2"/>
  <c r="AD251" i="2"/>
  <c r="AD101" i="2"/>
  <c r="AD64" i="2"/>
  <c r="AD268" i="2"/>
  <c r="AD119" i="2"/>
  <c r="AD434" i="2"/>
  <c r="AD207" i="2"/>
  <c r="AD44" i="2"/>
  <c r="AD306" i="2"/>
  <c r="AD249" i="2"/>
  <c r="AD436" i="2"/>
  <c r="AD655" i="2"/>
  <c r="AD499" i="2"/>
  <c r="AD175" i="2"/>
  <c r="AD651" i="2"/>
  <c r="AD15" i="2"/>
  <c r="AD645" i="2"/>
  <c r="AD312" i="2"/>
  <c r="AD526" i="2"/>
  <c r="AD425" i="2"/>
  <c r="AD80" i="2"/>
  <c r="AD253" i="2"/>
  <c r="AD259" i="2"/>
  <c r="AD574" i="2"/>
  <c r="AD330" i="2"/>
  <c r="AD197" i="2"/>
  <c r="AD378" i="2"/>
  <c r="AD553" i="2"/>
  <c r="AD562" i="2"/>
  <c r="AD227" i="2"/>
  <c r="AD500" i="2"/>
  <c r="AD332" i="2"/>
  <c r="AD93" i="2"/>
  <c r="AD560" i="2"/>
  <c r="AD544" i="2"/>
  <c r="AD606" i="2"/>
  <c r="AD595" i="2"/>
  <c r="AD710" i="2"/>
  <c r="AD725" i="2"/>
  <c r="AD361" i="2"/>
  <c r="AD21" i="2"/>
  <c r="AD118" i="2"/>
  <c r="AD374" i="2"/>
  <c r="AD547" i="2"/>
  <c r="AD34" i="2"/>
  <c r="AD437" i="2"/>
  <c r="AD697" i="2"/>
  <c r="AD366" i="2"/>
  <c r="AD233" i="2"/>
  <c r="AD452" i="2"/>
  <c r="AD409" i="2"/>
  <c r="AD652" i="2"/>
  <c r="AD653" i="2"/>
  <c r="AD619" i="2"/>
  <c r="AD322" i="2"/>
  <c r="AD297" i="2"/>
  <c r="AD26" i="2"/>
  <c r="AD262" i="2"/>
  <c r="AD392" i="2"/>
  <c r="AD433" i="2"/>
  <c r="AD213" i="2"/>
  <c r="AD622" i="2"/>
  <c r="AD399" i="2"/>
  <c r="AD205" i="2"/>
  <c r="AD667" i="2"/>
  <c r="AD39" i="2"/>
  <c r="AD188" i="2"/>
  <c r="AD59" i="2"/>
  <c r="AD610" i="2"/>
  <c r="AD681" i="2"/>
  <c r="AD475" i="2"/>
  <c r="AD293" i="2"/>
  <c r="AD527" i="2"/>
  <c r="AD389" i="2"/>
  <c r="AD351" i="2"/>
  <c r="AD216" i="2"/>
  <c r="AD66" i="2"/>
  <c r="AD665" i="2"/>
  <c r="AD321" i="2"/>
  <c r="AD339" i="2"/>
  <c r="AD77" i="2"/>
  <c r="AD367" i="2"/>
  <c r="AD676" i="2"/>
  <c r="AD108" i="2"/>
  <c r="AD97" i="2"/>
  <c r="AD148" i="2"/>
  <c r="AD311" i="2"/>
  <c r="AD177" i="2"/>
  <c r="AD347" i="2"/>
  <c r="AD691" i="2"/>
  <c r="AD81" i="2"/>
  <c r="AD694" i="2"/>
  <c r="AD324" i="2"/>
  <c r="AD472" i="2"/>
  <c r="AD695" i="2"/>
  <c r="AD449" i="2"/>
  <c r="AD379" i="2"/>
  <c r="AD204" i="2"/>
  <c r="AD114" i="2"/>
  <c r="AD466" i="2"/>
  <c r="AD702" i="2"/>
  <c r="AD109" i="2"/>
  <c r="AD94" i="2"/>
  <c r="AD198" i="2"/>
  <c r="AD611" i="2"/>
  <c r="AD282" i="2"/>
  <c r="AD608" i="2"/>
  <c r="AD126" i="2"/>
  <c r="AD180" i="2"/>
  <c r="AD566" i="2"/>
  <c r="AD308" i="2"/>
  <c r="AD327" i="2"/>
  <c r="AD78" i="2"/>
  <c r="AD674" i="2"/>
  <c r="AD450" i="2"/>
  <c r="AD538" i="2"/>
  <c r="AD614" i="2"/>
  <c r="AD711" i="2"/>
  <c r="AD495" i="2"/>
  <c r="AD609" i="2"/>
  <c r="AD408" i="2"/>
  <c r="AD133" i="2"/>
  <c r="AD401" i="2"/>
  <c r="AD240" i="2"/>
  <c r="AD515" i="2"/>
  <c r="AD163" i="2"/>
  <c r="AD549" i="2"/>
  <c r="AD602" i="2"/>
  <c r="AD76" i="2"/>
  <c r="AD706" i="2"/>
  <c r="AD621" i="2"/>
  <c r="AD415" i="2"/>
  <c r="AD178" i="2"/>
  <c r="AD225" i="2"/>
  <c r="AD291" i="2"/>
  <c r="AD171" i="2"/>
  <c r="AD571" i="2"/>
  <c r="AD105" i="2"/>
  <c r="AD304" i="2"/>
  <c r="AD633" i="2"/>
  <c r="AD594" i="2"/>
  <c r="AD232" i="2"/>
  <c r="AD270" i="2"/>
  <c r="AD285" i="2"/>
  <c r="AD104" i="2"/>
  <c r="AD511" i="2"/>
  <c r="AD170" i="2"/>
  <c r="AD96" i="2"/>
  <c r="AD700" i="2"/>
  <c r="AD718" i="2"/>
  <c r="AD338" i="2"/>
  <c r="AD280" i="2"/>
  <c r="AD267" i="2"/>
  <c r="AD471" i="2"/>
  <c r="AD673" i="2"/>
  <c r="AD209" i="2"/>
  <c r="AD483" i="2"/>
  <c r="AD636" i="2"/>
  <c r="AD613" i="2"/>
  <c r="AD626" i="2"/>
  <c r="AD255" i="2"/>
  <c r="AD276" i="2"/>
  <c r="AD129" i="2"/>
  <c r="AD638" i="2"/>
  <c r="AD578" i="2"/>
  <c r="AD241" i="2"/>
  <c r="AD504" i="2"/>
  <c r="AD445" i="2"/>
  <c r="AD680" i="2"/>
  <c r="AD315" i="2"/>
  <c r="AD670" i="2"/>
  <c r="AD654" i="2"/>
  <c r="AD372" i="2"/>
  <c r="AD519" i="2"/>
  <c r="AD591" i="2"/>
  <c r="AD582" i="2"/>
  <c r="AD630" i="2"/>
  <c r="AD196" i="2"/>
  <c r="AD506" i="2"/>
  <c r="AD143" i="2"/>
  <c r="AD369" i="2"/>
  <c r="AD484" i="2"/>
  <c r="AD281" i="2"/>
  <c r="AD563" i="2"/>
  <c r="AD443" i="2"/>
  <c r="AD663" i="2"/>
  <c r="AD454" i="2"/>
  <c r="AD490" i="2"/>
  <c r="AD473" i="2"/>
  <c r="AD559" i="2"/>
  <c r="AD517" i="2"/>
  <c r="AD274" i="2"/>
  <c r="AD618" i="2"/>
  <c r="AD370" i="2"/>
  <c r="AD269" i="2"/>
  <c r="AD686" i="2"/>
  <c r="AD385" i="2"/>
  <c r="AD510" i="2"/>
  <c r="AD703" i="2"/>
  <c r="AD525" i="2"/>
  <c r="AD237" i="2"/>
  <c r="AD601" i="2"/>
  <c r="AD672" i="2"/>
  <c r="AD242" i="2"/>
  <c r="AD478" i="2"/>
  <c r="AD514" i="2"/>
  <c r="AD660" i="2"/>
  <c r="AD416" i="2"/>
  <c r="AD398" i="2"/>
  <c r="AD557" i="2"/>
  <c r="AD625" i="2"/>
  <c r="AD498" i="2"/>
  <c r="AD707" i="2"/>
  <c r="AD615" i="2"/>
  <c r="AD430" i="2"/>
  <c r="AD688" i="2"/>
  <c r="AD662" i="2"/>
  <c r="AD439" i="2"/>
  <c r="AD440" i="2"/>
  <c r="AD474" i="2"/>
  <c r="AD684" i="2"/>
  <c r="AD287" i="2"/>
  <c r="AD716" i="2"/>
  <c r="AD447" i="2"/>
  <c r="AD642" i="2"/>
  <c r="AD623" i="2"/>
  <c r="AD640" i="2"/>
  <c r="AD427" i="2"/>
  <c r="AD658" i="2"/>
  <c r="AD417" i="2"/>
  <c r="AD677" i="2"/>
  <c r="AD503" i="2"/>
  <c r="AD617" i="2"/>
  <c r="AD580" i="2"/>
  <c r="AD692" i="2"/>
  <c r="AD704" i="2"/>
  <c r="AD629" i="2"/>
  <c r="AD501" i="2"/>
  <c r="AD669" i="2"/>
  <c r="AD554" i="2"/>
  <c r="AD620" i="2"/>
  <c r="AD465" i="2"/>
  <c r="AD612" i="2"/>
  <c r="AD698" i="2"/>
  <c r="AD644" i="2"/>
  <c r="AD668" i="2"/>
  <c r="AD678" i="2"/>
  <c r="AD717" i="2"/>
  <c r="AD687" i="2"/>
  <c r="AD724" i="2"/>
  <c r="AC411" i="2"/>
  <c r="AC589" i="2"/>
  <c r="AC661" i="2"/>
  <c r="AC131" i="2"/>
  <c r="AC331" i="2"/>
  <c r="AC261" i="2"/>
  <c r="AC616" i="2"/>
  <c r="AC419" i="2"/>
  <c r="AC689" i="2"/>
  <c r="AC535" i="2"/>
  <c r="AC341" i="2"/>
  <c r="AC639" i="2"/>
  <c r="AC404" i="2"/>
  <c r="AC548" i="2"/>
  <c r="AC428" i="2"/>
  <c r="AC275" i="2"/>
  <c r="AC375" i="2"/>
  <c r="AC675" i="2"/>
  <c r="AC151" i="2"/>
  <c r="AC9" i="2"/>
  <c r="AC194" i="2"/>
  <c r="AC61" i="2"/>
  <c r="AC230" i="2"/>
  <c r="AC422" i="2"/>
  <c r="AC172" i="2"/>
  <c r="AC441" i="2"/>
  <c r="AC181" i="2"/>
  <c r="AC523" i="2"/>
  <c r="AC156" i="2"/>
  <c r="AC303" i="2"/>
  <c r="AC79" i="2"/>
  <c r="AC136" i="2"/>
  <c r="AC713" i="2"/>
  <c r="AC42" i="2"/>
  <c r="AC155" i="2"/>
  <c r="AC581" i="2"/>
  <c r="AC605" i="2"/>
  <c r="AC604" i="2"/>
  <c r="AC208" i="2"/>
  <c r="AC19" i="2"/>
  <c r="AC346" i="2"/>
  <c r="AC29" i="2"/>
  <c r="AC537" i="2"/>
  <c r="AC333" i="2"/>
  <c r="AC111" i="2"/>
  <c r="AC244" i="2"/>
  <c r="AC11" i="2"/>
  <c r="AC55" i="2"/>
  <c r="AC309" i="2"/>
  <c r="AC154" i="2"/>
  <c r="AC231" i="2"/>
  <c r="AC186" i="2"/>
  <c r="AC290" i="2"/>
  <c r="AC489" i="2"/>
  <c r="AC103" i="2"/>
  <c r="AC656" i="2"/>
  <c r="AC159" i="2"/>
  <c r="AC356" i="2"/>
  <c r="AC567" i="2"/>
  <c r="AC247" i="2"/>
  <c r="AC400" i="2"/>
  <c r="AC88" i="2"/>
  <c r="AC162" i="2"/>
  <c r="AC491" i="2"/>
  <c r="AC135" i="2"/>
  <c r="AC145" i="2"/>
  <c r="AC84" i="2"/>
  <c r="AC173" i="2"/>
  <c r="AC558" i="2"/>
  <c r="AC403" i="2"/>
  <c r="AC317" i="2"/>
  <c r="AC701" i="2"/>
  <c r="AC53" i="2"/>
  <c r="AC167" i="2"/>
  <c r="AC130" i="2"/>
  <c r="AC528" i="2"/>
  <c r="AC278" i="2"/>
  <c r="AC323" i="2"/>
  <c r="AC405" i="2"/>
  <c r="AC584" i="2"/>
  <c r="AC187" i="2"/>
  <c r="AC191" i="2"/>
  <c r="AC541" i="2"/>
  <c r="AC30" i="2"/>
  <c r="AC222" i="2"/>
  <c r="AC144" i="2"/>
  <c r="AC120" i="2"/>
  <c r="AC221" i="2"/>
  <c r="AC202" i="2"/>
  <c r="AC607" i="2"/>
  <c r="AC176" i="2"/>
  <c r="AC89" i="2"/>
  <c r="AC516" i="2"/>
  <c r="AC33" i="2"/>
  <c r="AC569" i="2"/>
  <c r="AC141" i="2"/>
  <c r="AC87" i="2"/>
  <c r="AC634" i="2"/>
  <c r="AC534" i="2"/>
  <c r="AC161" i="2"/>
  <c r="AC420" i="2"/>
  <c r="AC319" i="2"/>
  <c r="AC139" i="2"/>
  <c r="AC279" i="2"/>
  <c r="AC52" i="2"/>
  <c r="AC488" i="2"/>
  <c r="AC470" i="2"/>
  <c r="AC382" i="2"/>
  <c r="AC301" i="2"/>
  <c r="AC597" i="2"/>
  <c r="AC520" i="2"/>
  <c r="AC220" i="2"/>
  <c r="AC7" i="2"/>
  <c r="AC150" i="2"/>
  <c r="AC4" i="2"/>
  <c r="AC72" i="2"/>
  <c r="AC299" i="2"/>
  <c r="AC555" i="2"/>
  <c r="AC300" i="2"/>
  <c r="AC174" i="2"/>
  <c r="AC24" i="2"/>
  <c r="AC362" i="2"/>
  <c r="AC40" i="2"/>
  <c r="AC391" i="2"/>
  <c r="AC168" i="2"/>
  <c r="AC212" i="2"/>
  <c r="AC226" i="2"/>
  <c r="AC153" i="2"/>
  <c r="AC68" i="2"/>
  <c r="AC371" i="2"/>
  <c r="AC51" i="2"/>
  <c r="AC438" i="2"/>
  <c r="AC561" i="2"/>
  <c r="AC260" i="2"/>
  <c r="AC254" i="2"/>
  <c r="AC455" i="2"/>
  <c r="AC115" i="2"/>
  <c r="AC699" i="2"/>
  <c r="AC83" i="2"/>
  <c r="AC250" i="2"/>
  <c r="AC63" i="2"/>
  <c r="AC152" i="2"/>
  <c r="AC210" i="2"/>
  <c r="AC46" i="2"/>
  <c r="AC183" i="2"/>
  <c r="AC406" i="2"/>
  <c r="AC328" i="2"/>
  <c r="AC298" i="2"/>
  <c r="AC407" i="2"/>
  <c r="AC228" i="2"/>
  <c r="AC121" i="2"/>
  <c r="AC289" i="2"/>
  <c r="AC388" i="2"/>
  <c r="AC494" i="2"/>
  <c r="AC123" i="2"/>
  <c r="AC431" i="2"/>
  <c r="AC593" i="2"/>
  <c r="AC17" i="2"/>
  <c r="AC2" i="2"/>
  <c r="AC69" i="2"/>
  <c r="AC719" i="2"/>
  <c r="AC588" i="2"/>
  <c r="AC12" i="2"/>
  <c r="AC381" i="2"/>
  <c r="AC539" i="2"/>
  <c r="AC200" i="2"/>
  <c r="AC248" i="2"/>
  <c r="AC13" i="2"/>
  <c r="AC502" i="2"/>
  <c r="AC529" i="2"/>
  <c r="AC631" i="2"/>
  <c r="AC486" i="2"/>
  <c r="AC657" i="2"/>
  <c r="AC521" i="2"/>
  <c r="AC54" i="2"/>
  <c r="AC353" i="2"/>
  <c r="AC624" i="2"/>
  <c r="AC229" i="2"/>
  <c r="AC424" i="2"/>
  <c r="AC50" i="2"/>
  <c r="AC316" i="2"/>
  <c r="AC65" i="2"/>
  <c r="AC140" i="2"/>
  <c r="AC302" i="2"/>
  <c r="AC138" i="2"/>
  <c r="AC603" i="2"/>
  <c r="AC355" i="2"/>
  <c r="AC507" i="2"/>
  <c r="AC637" i="2"/>
  <c r="AC590" i="2"/>
  <c r="AC218" i="2"/>
  <c r="AC671" i="2"/>
  <c r="AC344" i="2"/>
  <c r="AC295" i="2"/>
  <c r="AC201" i="2"/>
  <c r="AC696" i="2"/>
  <c r="AC442" i="2"/>
  <c r="AC432" i="2"/>
  <c r="AC480" i="2"/>
  <c r="AC158" i="2"/>
  <c r="AC102" i="2"/>
  <c r="AC421" i="2"/>
  <c r="AC92" i="2"/>
  <c r="AC364" i="2"/>
  <c r="AC71" i="2"/>
  <c r="AC493" i="2"/>
  <c r="AC485" i="2"/>
  <c r="AC243" i="2"/>
  <c r="AC38" i="2"/>
  <c r="AC647" i="2"/>
  <c r="AC509" i="2"/>
  <c r="AC318" i="2"/>
  <c r="AC627" i="2"/>
  <c r="AC294" i="2"/>
  <c r="AC169" i="2"/>
  <c r="AC214" i="2"/>
  <c r="AC124" i="2"/>
  <c r="AC125" i="2"/>
  <c r="AC568" i="2"/>
  <c r="AC709" i="2"/>
  <c r="AC418" i="2"/>
  <c r="AC67" i="2"/>
  <c r="AC41" i="2"/>
  <c r="AC57" i="2"/>
  <c r="AC257" i="2"/>
  <c r="AC598" i="2"/>
  <c r="AC246" i="2"/>
  <c r="AC429" i="2"/>
  <c r="AC363" i="2"/>
  <c r="AC592" i="2"/>
  <c r="AC720" i="2"/>
  <c r="AC345" i="2"/>
  <c r="AC296" i="2"/>
  <c r="AC265" i="2"/>
  <c r="AC479" i="2"/>
  <c r="AC134" i="2"/>
  <c r="AC206" i="2"/>
  <c r="AC62" i="2"/>
  <c r="AC149" i="2"/>
  <c r="AC359" i="2"/>
  <c r="AC683" i="2"/>
  <c r="AC98" i="2"/>
  <c r="AC386" i="2"/>
  <c r="AC368" i="2"/>
  <c r="AC586" i="2"/>
  <c r="AC410" i="2"/>
  <c r="AC457" i="2"/>
  <c r="AC263" i="2"/>
  <c r="AC565" i="2"/>
  <c r="AC635" i="2"/>
  <c r="AC462" i="2"/>
  <c r="AC390" i="2"/>
  <c r="AC365" i="2"/>
  <c r="AC628" i="2"/>
  <c r="AC47" i="2"/>
  <c r="AC513" i="2"/>
  <c r="AC533" i="2"/>
  <c r="AC3" i="2"/>
  <c r="AC25" i="2"/>
  <c r="AC573" i="2"/>
  <c r="AC414" i="2"/>
  <c r="AC70" i="2"/>
  <c r="AC435" i="2"/>
  <c r="AC685" i="2"/>
  <c r="AC726" i="2"/>
  <c r="AC219" i="2"/>
  <c r="AC32" i="2"/>
  <c r="AC326" i="2"/>
  <c r="AC556" i="2"/>
  <c r="AC95" i="2"/>
  <c r="AC35" i="2"/>
  <c r="AC572" i="2"/>
  <c r="AC127" i="2"/>
  <c r="AC451" i="2"/>
  <c r="AC459" i="2"/>
  <c r="AC314" i="2"/>
  <c r="AC546" i="2"/>
  <c r="AC342" i="2"/>
  <c r="AC5" i="2"/>
  <c r="AC75" i="2"/>
  <c r="AC8" i="2"/>
  <c r="AC505" i="2"/>
  <c r="AC448" i="2"/>
  <c r="AC468" i="2"/>
  <c r="AC659" i="2"/>
  <c r="AC258" i="2"/>
  <c r="AC36" i="2"/>
  <c r="AC583" i="2"/>
  <c r="AC545" i="2"/>
  <c r="AC182" i="2"/>
  <c r="AC224" i="2"/>
  <c r="AC164" i="2"/>
  <c r="AC27" i="2"/>
  <c r="AC380" i="2"/>
  <c r="AC721" i="2"/>
  <c r="AC599" i="2"/>
  <c r="AC10" i="2"/>
  <c r="AC358" i="2"/>
  <c r="AC320" i="2"/>
  <c r="AC587" i="2"/>
  <c r="AC245" i="2"/>
  <c r="AC397" i="2"/>
  <c r="AC43" i="2"/>
  <c r="AC193" i="2"/>
  <c r="AC508" i="2"/>
  <c r="AC715" i="2"/>
  <c r="AC664" i="2"/>
  <c r="AC396" i="2"/>
  <c r="AC14" i="2"/>
  <c r="AC522" i="2"/>
  <c r="AC643" i="2"/>
  <c r="AC90" i="2"/>
  <c r="AC157" i="2"/>
  <c r="AC453" i="2"/>
  <c r="AC464" i="2"/>
  <c r="AC99" i="2"/>
  <c r="AC185" i="2"/>
  <c r="AC189" i="2"/>
  <c r="AC85" i="2"/>
  <c r="AC256" i="2"/>
  <c r="AC487" i="2"/>
  <c r="AC402" i="2"/>
  <c r="AC273" i="2"/>
  <c r="AC58" i="2"/>
  <c r="AC714" i="2"/>
  <c r="AC116" i="2"/>
  <c r="AC712" i="2"/>
  <c r="AC373" i="2"/>
  <c r="AC393" i="2"/>
  <c r="AC577" i="2"/>
  <c r="AC352" i="2"/>
  <c r="AC357" i="2"/>
  <c r="AC23" i="2"/>
  <c r="AC690" i="2"/>
  <c r="AC383" i="2"/>
  <c r="AC22" i="2"/>
  <c r="AC160" i="2"/>
  <c r="AC531" i="2"/>
  <c r="AC496" i="2"/>
  <c r="AC147" i="2"/>
  <c r="AC476" i="2"/>
  <c r="AC467" i="2"/>
  <c r="AC239" i="2"/>
  <c r="AC236" i="2"/>
  <c r="AC113" i="2"/>
  <c r="AC649" i="2"/>
  <c r="AC482" i="2"/>
  <c r="AC477" i="2"/>
  <c r="AC128" i="2"/>
  <c r="AC195" i="2"/>
  <c r="AC348" i="2"/>
  <c r="AC284" i="2"/>
  <c r="AC394" i="2"/>
  <c r="AC18" i="2"/>
  <c r="AC107" i="2"/>
  <c r="AC585" i="2"/>
  <c r="AC31" i="2"/>
  <c r="AC146" i="2"/>
  <c r="AC211" i="2"/>
  <c r="AC542" i="2"/>
  <c r="AC682" i="2"/>
  <c r="AC20" i="2"/>
  <c r="AC343" i="2"/>
  <c r="AC530" i="2"/>
  <c r="AC423" i="2"/>
  <c r="AC576" i="2"/>
  <c r="AC456" i="2"/>
  <c r="AC100" i="2"/>
  <c r="AC481" i="2"/>
  <c r="AC641" i="2"/>
  <c r="AC376" i="2"/>
  <c r="AC349" i="2"/>
  <c r="AC679" i="2"/>
  <c r="AC122" i="2"/>
  <c r="AC73" i="2"/>
  <c r="AC49" i="2"/>
  <c r="AC579" i="2"/>
  <c r="AC74" i="2"/>
  <c r="AC184" i="2"/>
  <c r="AC705" i="2"/>
  <c r="AC117" i="2"/>
  <c r="AC252" i="2"/>
  <c r="AC412" i="2"/>
  <c r="AC518" i="2"/>
  <c r="AC137" i="2"/>
  <c r="AC192" i="2"/>
  <c r="AC166" i="2"/>
  <c r="AC337" i="2"/>
  <c r="AC413" i="2"/>
  <c r="AC444" i="2"/>
  <c r="AC271" i="2"/>
  <c r="AC666" i="2"/>
  <c r="AC360" i="2"/>
  <c r="AC463" i="2"/>
  <c r="AC91" i="2"/>
  <c r="AC387" i="2"/>
  <c r="AC112" i="2"/>
  <c r="AC132" i="2"/>
  <c r="AC142" i="2"/>
  <c r="AC305" i="2"/>
  <c r="AC277" i="2"/>
  <c r="AC106" i="2"/>
  <c r="AC540" i="2"/>
  <c r="AC600" i="2"/>
  <c r="AC377" i="2"/>
  <c r="AC469" i="2"/>
  <c r="AC334" i="2"/>
  <c r="AC458" i="2"/>
  <c r="AC313" i="2"/>
  <c r="AC235" i="2"/>
  <c r="AC693" i="2"/>
  <c r="AC650" i="2"/>
  <c r="AC266" i="2"/>
  <c r="AC310" i="2"/>
  <c r="AC512" i="2"/>
  <c r="AC708" i="2"/>
  <c r="AC340" i="2"/>
  <c r="AC217" i="2"/>
  <c r="AC335" i="2"/>
  <c r="AC492" i="2"/>
  <c r="AC646" i="2"/>
  <c r="AC446" i="2"/>
  <c r="AC272" i="2"/>
  <c r="AC110" i="2"/>
  <c r="AC223" i="2"/>
  <c r="AC215" i="2"/>
  <c r="AC238" i="2"/>
  <c r="AC570" i="2"/>
  <c r="AC460" i="2"/>
  <c r="AC336" i="2"/>
  <c r="AC497" i="2"/>
  <c r="AC56" i="2"/>
  <c r="AC596" i="2"/>
  <c r="AC350" i="2"/>
  <c r="AC37" i="2"/>
  <c r="AC551" i="2"/>
  <c r="AC16" i="2"/>
  <c r="AC190" i="2"/>
  <c r="AC28" i="2"/>
  <c r="AC632" i="2"/>
  <c r="AC45" i="2"/>
  <c r="AC199" i="2"/>
  <c r="AC286" i="2"/>
  <c r="AC60" i="2"/>
  <c r="AC552" i="2"/>
  <c r="AC264" i="2"/>
  <c r="AC723" i="2"/>
  <c r="AC283" i="2"/>
  <c r="AC329" i="2"/>
  <c r="AC532" i="2"/>
  <c r="AC6" i="2"/>
  <c r="AC86" i="2"/>
  <c r="AC292" i="2"/>
  <c r="AC203" i="2"/>
  <c r="AC564" i="2"/>
  <c r="AC426" i="2"/>
  <c r="AC307" i="2"/>
  <c r="AC550" i="2"/>
  <c r="AC536" i="2"/>
  <c r="AC461" i="2"/>
  <c r="AC575" i="2"/>
  <c r="AC82" i="2"/>
  <c r="AC234" i="2"/>
  <c r="AC288" i="2"/>
  <c r="AC722" i="2"/>
  <c r="AC179" i="2"/>
  <c r="AC384" i="2"/>
  <c r="AC48" i="2"/>
  <c r="AC543" i="2"/>
  <c r="AC524" i="2"/>
  <c r="AC354" i="2"/>
  <c r="AC165" i="2"/>
  <c r="AC648" i="2"/>
  <c r="AC395" i="2"/>
  <c r="AC325" i="2"/>
  <c r="AC251" i="2"/>
  <c r="AC101" i="2"/>
  <c r="AC64" i="2"/>
  <c r="AC268" i="2"/>
  <c r="AC119" i="2"/>
  <c r="AC434" i="2"/>
  <c r="AC207" i="2"/>
  <c r="AC44" i="2"/>
  <c r="AC306" i="2"/>
  <c r="AC249" i="2"/>
  <c r="AC436" i="2"/>
  <c r="AC655" i="2"/>
  <c r="AC499" i="2"/>
  <c r="AC175" i="2"/>
  <c r="AC651" i="2"/>
  <c r="AC15" i="2"/>
  <c r="AC645" i="2"/>
  <c r="AC312" i="2"/>
  <c r="AC526" i="2"/>
  <c r="AC425" i="2"/>
  <c r="AC80" i="2"/>
  <c r="AC253" i="2"/>
  <c r="AC259" i="2"/>
  <c r="AC574" i="2"/>
  <c r="AC330" i="2"/>
  <c r="AC197" i="2"/>
  <c r="AC378" i="2"/>
  <c r="AC553" i="2"/>
  <c r="AC562" i="2"/>
  <c r="AC227" i="2"/>
  <c r="AC500" i="2"/>
  <c r="AC332" i="2"/>
  <c r="AC93" i="2"/>
  <c r="AC560" i="2"/>
  <c r="AC544" i="2"/>
  <c r="AC606" i="2"/>
  <c r="AC595" i="2"/>
  <c r="AC710" i="2"/>
  <c r="AC725" i="2"/>
  <c r="AC361" i="2"/>
  <c r="AC21" i="2"/>
  <c r="AC118" i="2"/>
  <c r="AC374" i="2"/>
  <c r="AC547" i="2"/>
  <c r="AC34" i="2"/>
  <c r="AC437" i="2"/>
  <c r="AC697" i="2"/>
  <c r="AC366" i="2"/>
  <c r="AC233" i="2"/>
  <c r="AC452" i="2"/>
  <c r="AC409" i="2"/>
  <c r="AC652" i="2"/>
  <c r="AC653" i="2"/>
  <c r="AC619" i="2"/>
  <c r="AC322" i="2"/>
  <c r="AC297" i="2"/>
  <c r="AC26" i="2"/>
  <c r="AC262" i="2"/>
  <c r="AC392" i="2"/>
  <c r="AC433" i="2"/>
  <c r="AC213" i="2"/>
  <c r="AC622" i="2"/>
  <c r="AC399" i="2"/>
  <c r="AC205" i="2"/>
  <c r="AC667" i="2"/>
  <c r="AC39" i="2"/>
  <c r="AC188" i="2"/>
  <c r="AC59" i="2"/>
  <c r="AC610" i="2"/>
  <c r="AC681" i="2"/>
  <c r="AC475" i="2"/>
  <c r="AC293" i="2"/>
  <c r="AC527" i="2"/>
  <c r="AC389" i="2"/>
  <c r="AC351" i="2"/>
  <c r="AC216" i="2"/>
  <c r="AC66" i="2"/>
  <c r="AC665" i="2"/>
  <c r="AC321" i="2"/>
  <c r="AC339" i="2"/>
  <c r="AC77" i="2"/>
  <c r="AC367" i="2"/>
  <c r="AC676" i="2"/>
  <c r="AC108" i="2"/>
  <c r="AC97" i="2"/>
  <c r="AC148" i="2"/>
  <c r="AC311" i="2"/>
  <c r="AC177" i="2"/>
  <c r="AC347" i="2"/>
  <c r="AC691" i="2"/>
  <c r="AC81" i="2"/>
  <c r="AC694" i="2"/>
  <c r="AC324" i="2"/>
  <c r="AC472" i="2"/>
  <c r="AC695" i="2"/>
  <c r="AC449" i="2"/>
  <c r="AC379" i="2"/>
  <c r="AC204" i="2"/>
  <c r="AC114" i="2"/>
  <c r="AC466" i="2"/>
  <c r="AC702" i="2"/>
  <c r="AC109" i="2"/>
  <c r="AC94" i="2"/>
  <c r="AC198" i="2"/>
  <c r="AC611" i="2"/>
  <c r="AC282" i="2"/>
  <c r="AC608" i="2"/>
  <c r="AC126" i="2"/>
  <c r="AC180" i="2"/>
  <c r="AC566" i="2"/>
  <c r="AC308" i="2"/>
  <c r="AC327" i="2"/>
  <c r="AC78" i="2"/>
  <c r="AC674" i="2"/>
  <c r="AC450" i="2"/>
  <c r="AC538" i="2"/>
  <c r="AC614" i="2"/>
  <c r="AC711" i="2"/>
  <c r="AC495" i="2"/>
  <c r="AC609" i="2"/>
  <c r="AC408" i="2"/>
  <c r="AC133" i="2"/>
  <c r="AC401" i="2"/>
  <c r="AC240" i="2"/>
  <c r="AC515" i="2"/>
  <c r="AC163" i="2"/>
  <c r="AC549" i="2"/>
  <c r="AC602" i="2"/>
  <c r="AC76" i="2"/>
  <c r="AC706" i="2"/>
  <c r="AC621" i="2"/>
  <c r="AC415" i="2"/>
  <c r="AC178" i="2"/>
  <c r="AC225" i="2"/>
  <c r="AC291" i="2"/>
  <c r="AC171" i="2"/>
  <c r="AC571" i="2"/>
  <c r="AC105" i="2"/>
  <c r="AC304" i="2"/>
  <c r="AC633" i="2"/>
  <c r="AC594" i="2"/>
  <c r="AC232" i="2"/>
  <c r="AC270" i="2"/>
  <c r="AC285" i="2"/>
  <c r="AC104" i="2"/>
  <c r="AC511" i="2"/>
  <c r="AC170" i="2"/>
  <c r="AC96" i="2"/>
  <c r="AC700" i="2"/>
  <c r="AC718" i="2"/>
  <c r="AC338" i="2"/>
  <c r="AC280" i="2"/>
  <c r="AC267" i="2"/>
  <c r="AC471" i="2"/>
  <c r="AC673" i="2"/>
  <c r="AC209" i="2"/>
  <c r="AC483" i="2"/>
  <c r="AC636" i="2"/>
  <c r="AC613" i="2"/>
  <c r="AC626" i="2"/>
  <c r="AC255" i="2"/>
  <c r="AC276" i="2"/>
  <c r="AC129" i="2"/>
  <c r="AC638" i="2"/>
  <c r="AC578" i="2"/>
  <c r="AC241" i="2"/>
  <c r="AC504" i="2"/>
  <c r="AC445" i="2"/>
  <c r="AC680" i="2"/>
  <c r="AC315" i="2"/>
  <c r="AC670" i="2"/>
  <c r="AC654" i="2"/>
  <c r="AC372" i="2"/>
  <c r="AC519" i="2"/>
  <c r="AC591" i="2"/>
  <c r="AC582" i="2"/>
  <c r="AC630" i="2"/>
  <c r="AC196" i="2"/>
  <c r="AC506" i="2"/>
  <c r="AC143" i="2"/>
  <c r="AC369" i="2"/>
  <c r="AC484" i="2"/>
  <c r="AC281" i="2"/>
  <c r="AC563" i="2"/>
  <c r="AC443" i="2"/>
  <c r="AC663" i="2"/>
  <c r="AC454" i="2"/>
  <c r="AC490" i="2"/>
  <c r="AC473" i="2"/>
  <c r="AC559" i="2"/>
  <c r="AC517" i="2"/>
  <c r="AC274" i="2"/>
  <c r="AC618" i="2"/>
  <c r="AC370" i="2"/>
  <c r="AC269" i="2"/>
  <c r="AC686" i="2"/>
  <c r="AC385" i="2"/>
  <c r="AC510" i="2"/>
  <c r="AC703" i="2"/>
  <c r="AC525" i="2"/>
  <c r="AC237" i="2"/>
  <c r="AC601" i="2"/>
  <c r="AC672" i="2"/>
  <c r="AC242" i="2"/>
  <c r="AC478" i="2"/>
  <c r="AC514" i="2"/>
  <c r="AC660" i="2"/>
  <c r="AC416" i="2"/>
  <c r="AC398" i="2"/>
  <c r="AC557" i="2"/>
  <c r="AC625" i="2"/>
  <c r="AC498" i="2"/>
  <c r="AC707" i="2"/>
  <c r="AC615" i="2"/>
  <c r="AC430" i="2"/>
  <c r="AC688" i="2"/>
  <c r="AC662" i="2"/>
  <c r="AC439" i="2"/>
  <c r="AC440" i="2"/>
  <c r="AC474" i="2"/>
  <c r="AC684" i="2"/>
  <c r="AC287" i="2"/>
  <c r="AC716" i="2"/>
  <c r="AC447" i="2"/>
  <c r="AC642" i="2"/>
  <c r="AC623" i="2"/>
  <c r="AC640" i="2"/>
  <c r="AC427" i="2"/>
  <c r="AC658" i="2"/>
  <c r="AC417" i="2"/>
  <c r="AC677" i="2"/>
  <c r="AC503" i="2"/>
  <c r="AC617" i="2"/>
  <c r="AC580" i="2"/>
  <c r="AC692" i="2"/>
  <c r="AC704" i="2"/>
  <c r="AC629" i="2"/>
  <c r="AC501" i="2"/>
  <c r="AC669" i="2"/>
  <c r="AC554" i="2"/>
  <c r="AC620" i="2"/>
  <c r="AC465" i="2"/>
  <c r="AC612" i="2"/>
  <c r="AC698" i="2"/>
  <c r="AC644" i="2"/>
  <c r="AC668" i="2"/>
  <c r="AC678" i="2"/>
  <c r="AC717" i="2"/>
  <c r="AC687" i="2"/>
  <c r="AC724" i="2"/>
  <c r="U411" i="2"/>
  <c r="U589" i="2"/>
  <c r="U661" i="2"/>
  <c r="U131" i="2"/>
  <c r="U331" i="2"/>
  <c r="U261" i="2"/>
  <c r="U616" i="2"/>
  <c r="U419" i="2"/>
  <c r="U689" i="2"/>
  <c r="U535" i="2"/>
  <c r="U341" i="2"/>
  <c r="U639" i="2"/>
  <c r="U404" i="2"/>
  <c r="U548" i="2"/>
  <c r="U428" i="2"/>
  <c r="U275" i="2"/>
  <c r="U375" i="2"/>
  <c r="U675" i="2"/>
  <c r="U151" i="2"/>
  <c r="U9" i="2"/>
  <c r="U194" i="2"/>
  <c r="U61" i="2"/>
  <c r="U230" i="2"/>
  <c r="U422" i="2"/>
  <c r="U172" i="2"/>
  <c r="U441" i="2"/>
  <c r="U181" i="2"/>
  <c r="U523" i="2"/>
  <c r="U156" i="2"/>
  <c r="U303" i="2"/>
  <c r="U79" i="2"/>
  <c r="U136" i="2"/>
  <c r="U713" i="2"/>
  <c r="U42" i="2"/>
  <c r="U155" i="2"/>
  <c r="U581" i="2"/>
  <c r="U605" i="2"/>
  <c r="U604" i="2"/>
  <c r="U208" i="2"/>
  <c r="U19" i="2"/>
  <c r="U346" i="2"/>
  <c r="U29" i="2"/>
  <c r="U537" i="2"/>
  <c r="U333" i="2"/>
  <c r="U111" i="2"/>
  <c r="U244" i="2"/>
  <c r="U11" i="2"/>
  <c r="U55" i="2"/>
  <c r="U309" i="2"/>
  <c r="U154" i="2"/>
  <c r="U231" i="2"/>
  <c r="U186" i="2"/>
  <c r="U290" i="2"/>
  <c r="U489" i="2"/>
  <c r="U103" i="2"/>
  <c r="U656" i="2"/>
  <c r="U159" i="2"/>
  <c r="U356" i="2"/>
  <c r="U567" i="2"/>
  <c r="U247" i="2"/>
  <c r="U400" i="2"/>
  <c r="U88" i="2"/>
  <c r="U162" i="2"/>
  <c r="U491" i="2"/>
  <c r="U135" i="2"/>
  <c r="U145" i="2"/>
  <c r="U84" i="2"/>
  <c r="U173" i="2"/>
  <c r="U558" i="2"/>
  <c r="U403" i="2"/>
  <c r="U317" i="2"/>
  <c r="U701" i="2"/>
  <c r="U53" i="2"/>
  <c r="U167" i="2"/>
  <c r="U130" i="2"/>
  <c r="U528" i="2"/>
  <c r="U278" i="2"/>
  <c r="U323" i="2"/>
  <c r="U405" i="2"/>
  <c r="U584" i="2"/>
  <c r="U187" i="2"/>
  <c r="U191" i="2"/>
  <c r="U541" i="2"/>
  <c r="U30" i="2"/>
  <c r="U222" i="2"/>
  <c r="U144" i="2"/>
  <c r="U120" i="2"/>
  <c r="U221" i="2"/>
  <c r="U202" i="2"/>
  <c r="U607" i="2"/>
  <c r="U176" i="2"/>
  <c r="U89" i="2"/>
  <c r="U516" i="2"/>
  <c r="U33" i="2"/>
  <c r="U569" i="2"/>
  <c r="U141" i="2"/>
  <c r="U87" i="2"/>
  <c r="U634" i="2"/>
  <c r="U534" i="2"/>
  <c r="U161" i="2"/>
  <c r="U420" i="2"/>
  <c r="U319" i="2"/>
  <c r="U139" i="2"/>
  <c r="U279" i="2"/>
  <c r="U52" i="2"/>
  <c r="U488" i="2"/>
  <c r="U470" i="2"/>
  <c r="U382" i="2"/>
  <c r="U301" i="2"/>
  <c r="U597" i="2"/>
  <c r="U520" i="2"/>
  <c r="U220" i="2"/>
  <c r="U7" i="2"/>
  <c r="U150" i="2"/>
  <c r="U4" i="2"/>
  <c r="U72" i="2"/>
  <c r="U299" i="2"/>
  <c r="U555" i="2"/>
  <c r="U300" i="2"/>
  <c r="U174" i="2"/>
  <c r="U24" i="2"/>
  <c r="U362" i="2"/>
  <c r="U40" i="2"/>
  <c r="U391" i="2"/>
  <c r="U168" i="2"/>
  <c r="U212" i="2"/>
  <c r="U226" i="2"/>
  <c r="U153" i="2"/>
  <c r="U68" i="2"/>
  <c r="U371" i="2"/>
  <c r="U51" i="2"/>
  <c r="U438" i="2"/>
  <c r="U561" i="2"/>
  <c r="U260" i="2"/>
  <c r="U254" i="2"/>
  <c r="U455" i="2"/>
  <c r="U115" i="2"/>
  <c r="U699" i="2"/>
  <c r="U83" i="2"/>
  <c r="U250" i="2"/>
  <c r="U63" i="2"/>
  <c r="U152" i="2"/>
  <c r="U210" i="2"/>
  <c r="U46" i="2"/>
  <c r="U183" i="2"/>
  <c r="U406" i="2"/>
  <c r="U328" i="2"/>
  <c r="U298" i="2"/>
  <c r="U407" i="2"/>
  <c r="U228" i="2"/>
  <c r="U121" i="2"/>
  <c r="U289" i="2"/>
  <c r="U388" i="2"/>
  <c r="U494" i="2"/>
  <c r="U123" i="2"/>
  <c r="U431" i="2"/>
  <c r="U593" i="2"/>
  <c r="U17" i="2"/>
  <c r="U2" i="2"/>
  <c r="U69" i="2"/>
  <c r="U719" i="2"/>
  <c r="U588" i="2"/>
  <c r="U12" i="2"/>
  <c r="U381" i="2"/>
  <c r="U539" i="2"/>
  <c r="U200" i="2"/>
  <c r="U248" i="2"/>
  <c r="U13" i="2"/>
  <c r="U502" i="2"/>
  <c r="U529" i="2"/>
  <c r="U631" i="2"/>
  <c r="U486" i="2"/>
  <c r="U657" i="2"/>
  <c r="U521" i="2"/>
  <c r="U54" i="2"/>
  <c r="U353" i="2"/>
  <c r="U624" i="2"/>
  <c r="U229" i="2"/>
  <c r="U424" i="2"/>
  <c r="U50" i="2"/>
  <c r="U316" i="2"/>
  <c r="U65" i="2"/>
  <c r="U140" i="2"/>
  <c r="U302" i="2"/>
  <c r="U138" i="2"/>
  <c r="U603" i="2"/>
  <c r="U355" i="2"/>
  <c r="U507" i="2"/>
  <c r="U637" i="2"/>
  <c r="U590" i="2"/>
  <c r="U218" i="2"/>
  <c r="U671" i="2"/>
  <c r="U344" i="2"/>
  <c r="U295" i="2"/>
  <c r="U201" i="2"/>
  <c r="U696" i="2"/>
  <c r="U442" i="2"/>
  <c r="U432" i="2"/>
  <c r="U480" i="2"/>
  <c r="U158" i="2"/>
  <c r="U102" i="2"/>
  <c r="U421" i="2"/>
  <c r="U92" i="2"/>
  <c r="U364" i="2"/>
  <c r="U71" i="2"/>
  <c r="U493" i="2"/>
  <c r="U485" i="2"/>
  <c r="U243" i="2"/>
  <c r="U38" i="2"/>
  <c r="U647" i="2"/>
  <c r="U509" i="2"/>
  <c r="U318" i="2"/>
  <c r="U627" i="2"/>
  <c r="U294" i="2"/>
  <c r="U169" i="2"/>
  <c r="U214" i="2"/>
  <c r="U124" i="2"/>
  <c r="U125" i="2"/>
  <c r="U568" i="2"/>
  <c r="U709" i="2"/>
  <c r="U418" i="2"/>
  <c r="U67" i="2"/>
  <c r="U41" i="2"/>
  <c r="U57" i="2"/>
  <c r="U257" i="2"/>
  <c r="U598" i="2"/>
  <c r="U246" i="2"/>
  <c r="U429" i="2"/>
  <c r="U363" i="2"/>
  <c r="U592" i="2"/>
  <c r="U720" i="2"/>
  <c r="U345" i="2"/>
  <c r="U296" i="2"/>
  <c r="U265" i="2"/>
  <c r="U479" i="2"/>
  <c r="U134" i="2"/>
  <c r="U206" i="2"/>
  <c r="U62" i="2"/>
  <c r="U149" i="2"/>
  <c r="U359" i="2"/>
  <c r="U683" i="2"/>
  <c r="U98" i="2"/>
  <c r="U386" i="2"/>
  <c r="U368" i="2"/>
  <c r="U586" i="2"/>
  <c r="U410" i="2"/>
  <c r="U457" i="2"/>
  <c r="U263" i="2"/>
  <c r="U565" i="2"/>
  <c r="U635" i="2"/>
  <c r="U462" i="2"/>
  <c r="U390" i="2"/>
  <c r="U365" i="2"/>
  <c r="U628" i="2"/>
  <c r="U47" i="2"/>
  <c r="U513" i="2"/>
  <c r="U533" i="2"/>
  <c r="U3" i="2"/>
  <c r="U25" i="2"/>
  <c r="U573" i="2"/>
  <c r="U414" i="2"/>
  <c r="U70" i="2"/>
  <c r="U435" i="2"/>
  <c r="U685" i="2"/>
  <c r="U726" i="2"/>
  <c r="U219" i="2"/>
  <c r="U32" i="2"/>
  <c r="U326" i="2"/>
  <c r="U556" i="2"/>
  <c r="U95" i="2"/>
  <c r="U35" i="2"/>
  <c r="U572" i="2"/>
  <c r="U127" i="2"/>
  <c r="U451" i="2"/>
  <c r="U459" i="2"/>
  <c r="U314" i="2"/>
  <c r="U546" i="2"/>
  <c r="U342" i="2"/>
  <c r="U5" i="2"/>
  <c r="U75" i="2"/>
  <c r="U8" i="2"/>
  <c r="U505" i="2"/>
  <c r="U448" i="2"/>
  <c r="U468" i="2"/>
  <c r="U659" i="2"/>
  <c r="U258" i="2"/>
  <c r="U36" i="2"/>
  <c r="U583" i="2"/>
  <c r="U545" i="2"/>
  <c r="U182" i="2"/>
  <c r="U224" i="2"/>
  <c r="U164" i="2"/>
  <c r="U27" i="2"/>
  <c r="U380" i="2"/>
  <c r="U721" i="2"/>
  <c r="U599" i="2"/>
  <c r="U10" i="2"/>
  <c r="U358" i="2"/>
  <c r="U320" i="2"/>
  <c r="U587" i="2"/>
  <c r="U245" i="2"/>
  <c r="U397" i="2"/>
  <c r="U43" i="2"/>
  <c r="U193" i="2"/>
  <c r="U508" i="2"/>
  <c r="U715" i="2"/>
  <c r="U664" i="2"/>
  <c r="U396" i="2"/>
  <c r="U14" i="2"/>
  <c r="U522" i="2"/>
  <c r="U643" i="2"/>
  <c r="U90" i="2"/>
  <c r="U157" i="2"/>
  <c r="U453" i="2"/>
  <c r="U464" i="2"/>
  <c r="U99" i="2"/>
  <c r="U185" i="2"/>
  <c r="U189" i="2"/>
  <c r="U85" i="2"/>
  <c r="U256" i="2"/>
  <c r="U487" i="2"/>
  <c r="U402" i="2"/>
  <c r="U273" i="2"/>
  <c r="U58" i="2"/>
  <c r="U714" i="2"/>
  <c r="U116" i="2"/>
  <c r="U712" i="2"/>
  <c r="U373" i="2"/>
  <c r="U393" i="2"/>
  <c r="U577" i="2"/>
  <c r="U352" i="2"/>
  <c r="U357" i="2"/>
  <c r="U23" i="2"/>
  <c r="U690" i="2"/>
  <c r="U383" i="2"/>
  <c r="U22" i="2"/>
  <c r="U160" i="2"/>
  <c r="U531" i="2"/>
  <c r="U496" i="2"/>
  <c r="U147" i="2"/>
  <c r="U476" i="2"/>
  <c r="U467" i="2"/>
  <c r="U239" i="2"/>
  <c r="U236" i="2"/>
  <c r="U113" i="2"/>
  <c r="U649" i="2"/>
  <c r="U482" i="2"/>
  <c r="U477" i="2"/>
  <c r="U128" i="2"/>
  <c r="U195" i="2"/>
  <c r="U348" i="2"/>
  <c r="U284" i="2"/>
  <c r="U394" i="2"/>
  <c r="U18" i="2"/>
  <c r="U107" i="2"/>
  <c r="U585" i="2"/>
  <c r="U31" i="2"/>
  <c r="U146" i="2"/>
  <c r="U211" i="2"/>
  <c r="U542" i="2"/>
  <c r="U682" i="2"/>
  <c r="U20" i="2"/>
  <c r="U343" i="2"/>
  <c r="U530" i="2"/>
  <c r="U423" i="2"/>
  <c r="U576" i="2"/>
  <c r="U456" i="2"/>
  <c r="U100" i="2"/>
  <c r="U481" i="2"/>
  <c r="U641" i="2"/>
  <c r="U376" i="2"/>
  <c r="U349" i="2"/>
  <c r="U679" i="2"/>
  <c r="U122" i="2"/>
  <c r="U73" i="2"/>
  <c r="U49" i="2"/>
  <c r="U579" i="2"/>
  <c r="U74" i="2"/>
  <c r="U184" i="2"/>
  <c r="U705" i="2"/>
  <c r="U117" i="2"/>
  <c r="U252" i="2"/>
  <c r="U412" i="2"/>
  <c r="U518" i="2"/>
  <c r="U137" i="2"/>
  <c r="U192" i="2"/>
  <c r="U166" i="2"/>
  <c r="U337" i="2"/>
  <c r="U413" i="2"/>
  <c r="U444" i="2"/>
  <c r="U271" i="2"/>
  <c r="U666" i="2"/>
  <c r="U360" i="2"/>
  <c r="U463" i="2"/>
  <c r="U91" i="2"/>
  <c r="U387" i="2"/>
  <c r="U112" i="2"/>
  <c r="U132" i="2"/>
  <c r="U142" i="2"/>
  <c r="U305" i="2"/>
  <c r="U277" i="2"/>
  <c r="U106" i="2"/>
  <c r="U540" i="2"/>
  <c r="U600" i="2"/>
  <c r="U377" i="2"/>
  <c r="U469" i="2"/>
  <c r="U334" i="2"/>
  <c r="U458" i="2"/>
  <c r="U313" i="2"/>
  <c r="U235" i="2"/>
  <c r="U693" i="2"/>
  <c r="U650" i="2"/>
  <c r="U266" i="2"/>
  <c r="U310" i="2"/>
  <c r="U512" i="2"/>
  <c r="U708" i="2"/>
  <c r="U340" i="2"/>
  <c r="U217" i="2"/>
  <c r="U335" i="2"/>
  <c r="U492" i="2"/>
  <c r="U646" i="2"/>
  <c r="U446" i="2"/>
  <c r="U272" i="2"/>
  <c r="U110" i="2"/>
  <c r="U223" i="2"/>
  <c r="U215" i="2"/>
  <c r="U238" i="2"/>
  <c r="U570" i="2"/>
  <c r="U460" i="2"/>
  <c r="U336" i="2"/>
  <c r="U497" i="2"/>
  <c r="U56" i="2"/>
  <c r="U596" i="2"/>
  <c r="U350" i="2"/>
  <c r="U37" i="2"/>
  <c r="U551" i="2"/>
  <c r="U16" i="2"/>
  <c r="U190" i="2"/>
  <c r="U28" i="2"/>
  <c r="U632" i="2"/>
  <c r="U45" i="2"/>
  <c r="U199" i="2"/>
  <c r="U286" i="2"/>
  <c r="U60" i="2"/>
  <c r="U552" i="2"/>
  <c r="U264" i="2"/>
  <c r="U723" i="2"/>
  <c r="U283" i="2"/>
  <c r="U329" i="2"/>
  <c r="U532" i="2"/>
  <c r="U6" i="2"/>
  <c r="U86" i="2"/>
  <c r="U292" i="2"/>
  <c r="U203" i="2"/>
  <c r="U564" i="2"/>
  <c r="U426" i="2"/>
  <c r="U307" i="2"/>
  <c r="U550" i="2"/>
  <c r="U536" i="2"/>
  <c r="U461" i="2"/>
  <c r="U575" i="2"/>
  <c r="U82" i="2"/>
  <c r="U234" i="2"/>
  <c r="U288" i="2"/>
  <c r="U722" i="2"/>
  <c r="U179" i="2"/>
  <c r="U384" i="2"/>
  <c r="U48" i="2"/>
  <c r="U543" i="2"/>
  <c r="U524" i="2"/>
  <c r="U354" i="2"/>
  <c r="U165" i="2"/>
  <c r="U648" i="2"/>
  <c r="U395" i="2"/>
  <c r="U325" i="2"/>
  <c r="U251" i="2"/>
  <c r="U101" i="2"/>
  <c r="U64" i="2"/>
  <c r="U268" i="2"/>
  <c r="U119" i="2"/>
  <c r="U434" i="2"/>
  <c r="U207" i="2"/>
  <c r="U44" i="2"/>
  <c r="U306" i="2"/>
  <c r="U249" i="2"/>
  <c r="U436" i="2"/>
  <c r="U655" i="2"/>
  <c r="U499" i="2"/>
  <c r="U175" i="2"/>
  <c r="U651" i="2"/>
  <c r="U15" i="2"/>
  <c r="U645" i="2"/>
  <c r="U312" i="2"/>
  <c r="U526" i="2"/>
  <c r="U425" i="2"/>
  <c r="U80" i="2"/>
  <c r="U253" i="2"/>
  <c r="U259" i="2"/>
  <c r="U574" i="2"/>
  <c r="U330" i="2"/>
  <c r="U197" i="2"/>
  <c r="U378" i="2"/>
  <c r="U553" i="2"/>
  <c r="U562" i="2"/>
  <c r="U227" i="2"/>
  <c r="U500" i="2"/>
  <c r="U332" i="2"/>
  <c r="U93" i="2"/>
  <c r="U560" i="2"/>
  <c r="U544" i="2"/>
  <c r="U606" i="2"/>
  <c r="U595" i="2"/>
  <c r="U710" i="2"/>
  <c r="U725" i="2"/>
  <c r="U361" i="2"/>
  <c r="U21" i="2"/>
  <c r="U118" i="2"/>
  <c r="U374" i="2"/>
  <c r="U547" i="2"/>
  <c r="U34" i="2"/>
  <c r="U437" i="2"/>
  <c r="U697" i="2"/>
  <c r="U366" i="2"/>
  <c r="U233" i="2"/>
  <c r="U452" i="2"/>
  <c r="U409" i="2"/>
  <c r="U652" i="2"/>
  <c r="U653" i="2"/>
  <c r="U619" i="2"/>
  <c r="U322" i="2"/>
  <c r="U297" i="2"/>
  <c r="U26" i="2"/>
  <c r="U262" i="2"/>
  <c r="U392" i="2"/>
  <c r="U433" i="2"/>
  <c r="U213" i="2"/>
  <c r="U622" i="2"/>
  <c r="U399" i="2"/>
  <c r="U205" i="2"/>
  <c r="U667" i="2"/>
  <c r="U39" i="2"/>
  <c r="U188" i="2"/>
  <c r="U59" i="2"/>
  <c r="U610" i="2"/>
  <c r="U681" i="2"/>
  <c r="U475" i="2"/>
  <c r="U293" i="2"/>
  <c r="U527" i="2"/>
  <c r="U389" i="2"/>
  <c r="U351" i="2"/>
  <c r="U216" i="2"/>
  <c r="U66" i="2"/>
  <c r="U665" i="2"/>
  <c r="U321" i="2"/>
  <c r="U339" i="2"/>
  <c r="U77" i="2"/>
  <c r="U367" i="2"/>
  <c r="U676" i="2"/>
  <c r="U108" i="2"/>
  <c r="U97" i="2"/>
  <c r="U148" i="2"/>
  <c r="U311" i="2"/>
  <c r="U177" i="2"/>
  <c r="U347" i="2"/>
  <c r="U691" i="2"/>
  <c r="U81" i="2"/>
  <c r="U694" i="2"/>
  <c r="U324" i="2"/>
  <c r="U472" i="2"/>
  <c r="U695" i="2"/>
  <c r="U449" i="2"/>
  <c r="U379" i="2"/>
  <c r="U204" i="2"/>
  <c r="U114" i="2"/>
  <c r="U466" i="2"/>
  <c r="U702" i="2"/>
  <c r="U109" i="2"/>
  <c r="U94" i="2"/>
  <c r="U198" i="2"/>
  <c r="U611" i="2"/>
  <c r="U282" i="2"/>
  <c r="U608" i="2"/>
  <c r="U126" i="2"/>
  <c r="U180" i="2"/>
  <c r="U566" i="2"/>
  <c r="U308" i="2"/>
  <c r="U327" i="2"/>
  <c r="U78" i="2"/>
  <c r="U674" i="2"/>
  <c r="U450" i="2"/>
  <c r="U538" i="2"/>
  <c r="U614" i="2"/>
  <c r="U711" i="2"/>
  <c r="U495" i="2"/>
  <c r="U609" i="2"/>
  <c r="U408" i="2"/>
  <c r="U133" i="2"/>
  <c r="U401" i="2"/>
  <c r="U240" i="2"/>
  <c r="U515" i="2"/>
  <c r="U163" i="2"/>
  <c r="U549" i="2"/>
  <c r="U602" i="2"/>
  <c r="U76" i="2"/>
  <c r="U706" i="2"/>
  <c r="U621" i="2"/>
  <c r="U415" i="2"/>
  <c r="U178" i="2"/>
  <c r="U225" i="2"/>
  <c r="U291" i="2"/>
  <c r="U171" i="2"/>
  <c r="U571" i="2"/>
  <c r="U105" i="2"/>
  <c r="U304" i="2"/>
  <c r="U633" i="2"/>
  <c r="U594" i="2"/>
  <c r="U232" i="2"/>
  <c r="U270" i="2"/>
  <c r="U285" i="2"/>
  <c r="U104" i="2"/>
  <c r="U511" i="2"/>
  <c r="U170" i="2"/>
  <c r="U96" i="2"/>
  <c r="U700" i="2"/>
  <c r="U718" i="2"/>
  <c r="U338" i="2"/>
  <c r="U280" i="2"/>
  <c r="U267" i="2"/>
  <c r="U471" i="2"/>
  <c r="U673" i="2"/>
  <c r="U209" i="2"/>
  <c r="U483" i="2"/>
  <c r="U636" i="2"/>
  <c r="U613" i="2"/>
  <c r="U626" i="2"/>
  <c r="U255" i="2"/>
  <c r="U276" i="2"/>
  <c r="U129" i="2"/>
  <c r="U638" i="2"/>
  <c r="U578" i="2"/>
  <c r="U241" i="2"/>
  <c r="U504" i="2"/>
  <c r="U445" i="2"/>
  <c r="U680" i="2"/>
  <c r="U315" i="2"/>
  <c r="U670" i="2"/>
  <c r="U654" i="2"/>
  <c r="U372" i="2"/>
  <c r="U519" i="2"/>
  <c r="U591" i="2"/>
  <c r="U582" i="2"/>
  <c r="U630" i="2"/>
  <c r="U196" i="2"/>
  <c r="U506" i="2"/>
  <c r="U143" i="2"/>
  <c r="U369" i="2"/>
  <c r="U484" i="2"/>
  <c r="U281" i="2"/>
  <c r="U563" i="2"/>
  <c r="U443" i="2"/>
  <c r="U663" i="2"/>
  <c r="U454" i="2"/>
  <c r="U490" i="2"/>
  <c r="U473" i="2"/>
  <c r="U559" i="2"/>
  <c r="U517" i="2"/>
  <c r="U274" i="2"/>
  <c r="U618" i="2"/>
  <c r="U370" i="2"/>
  <c r="U269" i="2"/>
  <c r="U686" i="2"/>
  <c r="U385" i="2"/>
  <c r="U510" i="2"/>
  <c r="U703" i="2"/>
  <c r="U525" i="2"/>
  <c r="U237" i="2"/>
  <c r="U601" i="2"/>
  <c r="U672" i="2"/>
  <c r="U242" i="2"/>
  <c r="U478" i="2"/>
  <c r="U514" i="2"/>
  <c r="U660" i="2"/>
  <c r="U416" i="2"/>
  <c r="U398" i="2"/>
  <c r="U557" i="2"/>
  <c r="U625" i="2"/>
  <c r="U498" i="2"/>
  <c r="U707" i="2"/>
  <c r="U615" i="2"/>
  <c r="U430" i="2"/>
  <c r="U688" i="2"/>
  <c r="U662" i="2"/>
  <c r="U439" i="2"/>
  <c r="U440" i="2"/>
  <c r="U474" i="2"/>
  <c r="U684" i="2"/>
  <c r="U287" i="2"/>
  <c r="U716" i="2"/>
  <c r="U447" i="2"/>
  <c r="U642" i="2"/>
  <c r="U623" i="2"/>
  <c r="U640" i="2"/>
  <c r="U427" i="2"/>
  <c r="U658" i="2"/>
  <c r="U417" i="2"/>
  <c r="U677" i="2"/>
  <c r="U503" i="2"/>
  <c r="U617" i="2"/>
  <c r="U580" i="2"/>
  <c r="U692" i="2"/>
  <c r="U704" i="2"/>
  <c r="U629" i="2"/>
  <c r="U501" i="2"/>
  <c r="U669" i="2"/>
  <c r="U554" i="2"/>
  <c r="U620" i="2"/>
  <c r="U465" i="2"/>
  <c r="U612" i="2"/>
  <c r="U698" i="2"/>
  <c r="U644" i="2"/>
  <c r="U668" i="2"/>
  <c r="U678" i="2"/>
  <c r="U717" i="2"/>
  <c r="U687" i="2"/>
  <c r="U724" i="2"/>
  <c r="T411" i="2"/>
  <c r="T589" i="2"/>
  <c r="T661" i="2"/>
  <c r="T131" i="2"/>
  <c r="T331" i="2"/>
  <c r="T261" i="2"/>
  <c r="T616" i="2"/>
  <c r="T419" i="2"/>
  <c r="T689" i="2"/>
  <c r="T535" i="2"/>
  <c r="T341" i="2"/>
  <c r="T639" i="2"/>
  <c r="T404" i="2"/>
  <c r="T548" i="2"/>
  <c r="T428" i="2"/>
  <c r="T275" i="2"/>
  <c r="T375" i="2"/>
  <c r="T675" i="2"/>
  <c r="T151" i="2"/>
  <c r="T9" i="2"/>
  <c r="T194" i="2"/>
  <c r="T61" i="2"/>
  <c r="T230" i="2"/>
  <c r="T422" i="2"/>
  <c r="T172" i="2"/>
  <c r="T441" i="2"/>
  <c r="T181" i="2"/>
  <c r="T523" i="2"/>
  <c r="T156" i="2"/>
  <c r="T303" i="2"/>
  <c r="T79" i="2"/>
  <c r="T136" i="2"/>
  <c r="T713" i="2"/>
  <c r="T42" i="2"/>
  <c r="T155" i="2"/>
  <c r="T581" i="2"/>
  <c r="T605" i="2"/>
  <c r="T604" i="2"/>
  <c r="T208" i="2"/>
  <c r="T19" i="2"/>
  <c r="T346" i="2"/>
  <c r="T29" i="2"/>
  <c r="T537" i="2"/>
  <c r="T333" i="2"/>
  <c r="T111" i="2"/>
  <c r="T244" i="2"/>
  <c r="T11" i="2"/>
  <c r="T55" i="2"/>
  <c r="T309" i="2"/>
  <c r="T154" i="2"/>
  <c r="T231" i="2"/>
  <c r="T186" i="2"/>
  <c r="T290" i="2"/>
  <c r="T489" i="2"/>
  <c r="T103" i="2"/>
  <c r="T656" i="2"/>
  <c r="T159" i="2"/>
  <c r="T356" i="2"/>
  <c r="T567" i="2"/>
  <c r="T247" i="2"/>
  <c r="T400" i="2"/>
  <c r="T88" i="2"/>
  <c r="T162" i="2"/>
  <c r="T491" i="2"/>
  <c r="T135" i="2"/>
  <c r="T145" i="2"/>
  <c r="T84" i="2"/>
  <c r="T173" i="2"/>
  <c r="T558" i="2"/>
  <c r="T403" i="2"/>
  <c r="T317" i="2"/>
  <c r="T701" i="2"/>
  <c r="T53" i="2"/>
  <c r="T167" i="2"/>
  <c r="T130" i="2"/>
  <c r="T528" i="2"/>
  <c r="T278" i="2"/>
  <c r="T323" i="2"/>
  <c r="T405" i="2"/>
  <c r="T584" i="2"/>
  <c r="T187" i="2"/>
  <c r="T191" i="2"/>
  <c r="T541" i="2"/>
  <c r="T30" i="2"/>
  <c r="T222" i="2"/>
  <c r="T144" i="2"/>
  <c r="T120" i="2"/>
  <c r="T221" i="2"/>
  <c r="T202" i="2"/>
  <c r="T607" i="2"/>
  <c r="T176" i="2"/>
  <c r="T89" i="2"/>
  <c r="T516" i="2"/>
  <c r="T33" i="2"/>
  <c r="T569" i="2"/>
  <c r="T141" i="2"/>
  <c r="T87" i="2"/>
  <c r="T634" i="2"/>
  <c r="T534" i="2"/>
  <c r="T161" i="2"/>
  <c r="T420" i="2"/>
  <c r="T319" i="2"/>
  <c r="T139" i="2"/>
  <c r="T279" i="2"/>
  <c r="T52" i="2"/>
  <c r="T488" i="2"/>
  <c r="T470" i="2"/>
  <c r="T382" i="2"/>
  <c r="T301" i="2"/>
  <c r="T597" i="2"/>
  <c r="T520" i="2"/>
  <c r="T220" i="2"/>
  <c r="T7" i="2"/>
  <c r="T150" i="2"/>
  <c r="T4" i="2"/>
  <c r="T72" i="2"/>
  <c r="T299" i="2"/>
  <c r="T555" i="2"/>
  <c r="T300" i="2"/>
  <c r="T174" i="2"/>
  <c r="T24" i="2"/>
  <c r="T362" i="2"/>
  <c r="T40" i="2"/>
  <c r="T391" i="2"/>
  <c r="T168" i="2"/>
  <c r="T212" i="2"/>
  <c r="T226" i="2"/>
  <c r="T153" i="2"/>
  <c r="T68" i="2"/>
  <c r="T371" i="2"/>
  <c r="T51" i="2"/>
  <c r="T438" i="2"/>
  <c r="T561" i="2"/>
  <c r="T260" i="2"/>
  <c r="T254" i="2"/>
  <c r="T455" i="2"/>
  <c r="T115" i="2"/>
  <c r="T699" i="2"/>
  <c r="T83" i="2"/>
  <c r="T250" i="2"/>
  <c r="T63" i="2"/>
  <c r="T152" i="2"/>
  <c r="T210" i="2"/>
  <c r="T46" i="2"/>
  <c r="T183" i="2"/>
  <c r="T406" i="2"/>
  <c r="T328" i="2"/>
  <c r="T298" i="2"/>
  <c r="T407" i="2"/>
  <c r="T228" i="2"/>
  <c r="T121" i="2"/>
  <c r="T289" i="2"/>
  <c r="T388" i="2"/>
  <c r="T494" i="2"/>
  <c r="T123" i="2"/>
  <c r="T431" i="2"/>
  <c r="T593" i="2"/>
  <c r="T17" i="2"/>
  <c r="T2" i="2"/>
  <c r="T69" i="2"/>
  <c r="T719" i="2"/>
  <c r="T588" i="2"/>
  <c r="T12" i="2"/>
  <c r="T381" i="2"/>
  <c r="T539" i="2"/>
  <c r="T200" i="2"/>
  <c r="T248" i="2"/>
  <c r="T13" i="2"/>
  <c r="T502" i="2"/>
  <c r="T529" i="2"/>
  <c r="T631" i="2"/>
  <c r="T486" i="2"/>
  <c r="T657" i="2"/>
  <c r="T521" i="2"/>
  <c r="T54" i="2"/>
  <c r="T353" i="2"/>
  <c r="T624" i="2"/>
  <c r="T229" i="2"/>
  <c r="T424" i="2"/>
  <c r="T50" i="2"/>
  <c r="T316" i="2"/>
  <c r="T65" i="2"/>
  <c r="T140" i="2"/>
  <c r="T302" i="2"/>
  <c r="T138" i="2"/>
  <c r="T603" i="2"/>
  <c r="T355" i="2"/>
  <c r="T507" i="2"/>
  <c r="T637" i="2"/>
  <c r="T590" i="2"/>
  <c r="T218" i="2"/>
  <c r="T671" i="2"/>
  <c r="T344" i="2"/>
  <c r="T295" i="2"/>
  <c r="T201" i="2"/>
  <c r="T696" i="2"/>
  <c r="T442" i="2"/>
  <c r="T432" i="2"/>
  <c r="T480" i="2"/>
  <c r="T158" i="2"/>
  <c r="T102" i="2"/>
  <c r="T421" i="2"/>
  <c r="T92" i="2"/>
  <c r="T364" i="2"/>
  <c r="T71" i="2"/>
  <c r="T493" i="2"/>
  <c r="T485" i="2"/>
  <c r="T243" i="2"/>
  <c r="T38" i="2"/>
  <c r="T647" i="2"/>
  <c r="T509" i="2"/>
  <c r="T318" i="2"/>
  <c r="T627" i="2"/>
  <c r="T294" i="2"/>
  <c r="T169" i="2"/>
  <c r="T214" i="2"/>
  <c r="T124" i="2"/>
  <c r="T125" i="2"/>
  <c r="T568" i="2"/>
  <c r="T709" i="2"/>
  <c r="T418" i="2"/>
  <c r="T67" i="2"/>
  <c r="T41" i="2"/>
  <c r="T57" i="2"/>
  <c r="T257" i="2"/>
  <c r="T598" i="2"/>
  <c r="T246" i="2"/>
  <c r="T429" i="2"/>
  <c r="T363" i="2"/>
  <c r="T592" i="2"/>
  <c r="T720" i="2"/>
  <c r="T345" i="2"/>
  <c r="T296" i="2"/>
  <c r="T265" i="2"/>
  <c r="T479" i="2"/>
  <c r="T134" i="2"/>
  <c r="T206" i="2"/>
  <c r="T62" i="2"/>
  <c r="T149" i="2"/>
  <c r="T359" i="2"/>
  <c r="T683" i="2"/>
  <c r="T98" i="2"/>
  <c r="T386" i="2"/>
  <c r="T368" i="2"/>
  <c r="T586" i="2"/>
  <c r="T410" i="2"/>
  <c r="T457" i="2"/>
  <c r="T263" i="2"/>
  <c r="T565" i="2"/>
  <c r="T635" i="2"/>
  <c r="T462" i="2"/>
  <c r="T390" i="2"/>
  <c r="T365" i="2"/>
  <c r="T628" i="2"/>
  <c r="T47" i="2"/>
  <c r="T513" i="2"/>
  <c r="T533" i="2"/>
  <c r="T3" i="2"/>
  <c r="T25" i="2"/>
  <c r="T573" i="2"/>
  <c r="T414" i="2"/>
  <c r="T70" i="2"/>
  <c r="T435" i="2"/>
  <c r="T685" i="2"/>
  <c r="T726" i="2"/>
  <c r="T219" i="2"/>
  <c r="T32" i="2"/>
  <c r="T326" i="2"/>
  <c r="T556" i="2"/>
  <c r="T95" i="2"/>
  <c r="T35" i="2"/>
  <c r="T572" i="2"/>
  <c r="T127" i="2"/>
  <c r="T451" i="2"/>
  <c r="T459" i="2"/>
  <c r="T314" i="2"/>
  <c r="T546" i="2"/>
  <c r="T342" i="2"/>
  <c r="T5" i="2"/>
  <c r="T75" i="2"/>
  <c r="T8" i="2"/>
  <c r="T505" i="2"/>
  <c r="T448" i="2"/>
  <c r="T468" i="2"/>
  <c r="T659" i="2"/>
  <c r="T258" i="2"/>
  <c r="T36" i="2"/>
  <c r="T583" i="2"/>
  <c r="T545" i="2"/>
  <c r="T182" i="2"/>
  <c r="T224" i="2"/>
  <c r="T164" i="2"/>
  <c r="T27" i="2"/>
  <c r="T380" i="2"/>
  <c r="T721" i="2"/>
  <c r="T599" i="2"/>
  <c r="T10" i="2"/>
  <c r="T358" i="2"/>
  <c r="T320" i="2"/>
  <c r="T587" i="2"/>
  <c r="T245" i="2"/>
  <c r="T397" i="2"/>
  <c r="T43" i="2"/>
  <c r="T193" i="2"/>
  <c r="T508" i="2"/>
  <c r="T715" i="2"/>
  <c r="T664" i="2"/>
  <c r="T396" i="2"/>
  <c r="T14" i="2"/>
  <c r="T522" i="2"/>
  <c r="T643" i="2"/>
  <c r="T90" i="2"/>
  <c r="T157" i="2"/>
  <c r="T453" i="2"/>
  <c r="T464" i="2"/>
  <c r="T99" i="2"/>
  <c r="T185" i="2"/>
  <c r="T189" i="2"/>
  <c r="T85" i="2"/>
  <c r="T256" i="2"/>
  <c r="T487" i="2"/>
  <c r="T402" i="2"/>
  <c r="T273" i="2"/>
  <c r="T58" i="2"/>
  <c r="T714" i="2"/>
  <c r="T116" i="2"/>
  <c r="T712" i="2"/>
  <c r="T373" i="2"/>
  <c r="T393" i="2"/>
  <c r="T577" i="2"/>
  <c r="T352" i="2"/>
  <c r="T357" i="2"/>
  <c r="T23" i="2"/>
  <c r="T690" i="2"/>
  <c r="T383" i="2"/>
  <c r="T22" i="2"/>
  <c r="T160" i="2"/>
  <c r="T531" i="2"/>
  <c r="T496" i="2"/>
  <c r="T147" i="2"/>
  <c r="T476" i="2"/>
  <c r="T467" i="2"/>
  <c r="T239" i="2"/>
  <c r="T236" i="2"/>
  <c r="T113" i="2"/>
  <c r="T649" i="2"/>
  <c r="T482" i="2"/>
  <c r="T477" i="2"/>
  <c r="T128" i="2"/>
  <c r="T195" i="2"/>
  <c r="T348" i="2"/>
  <c r="T284" i="2"/>
  <c r="T394" i="2"/>
  <c r="T18" i="2"/>
  <c r="T107" i="2"/>
  <c r="T585" i="2"/>
  <c r="T31" i="2"/>
  <c r="T146" i="2"/>
  <c r="T211" i="2"/>
  <c r="T542" i="2"/>
  <c r="T682" i="2"/>
  <c r="T20" i="2"/>
  <c r="T343" i="2"/>
  <c r="T530" i="2"/>
  <c r="T423" i="2"/>
  <c r="T576" i="2"/>
  <c r="T456" i="2"/>
  <c r="T100" i="2"/>
  <c r="T481" i="2"/>
  <c r="T641" i="2"/>
  <c r="T376" i="2"/>
  <c r="T349" i="2"/>
  <c r="T679" i="2"/>
  <c r="T122" i="2"/>
  <c r="T73" i="2"/>
  <c r="T49" i="2"/>
  <c r="T579" i="2"/>
  <c r="T74" i="2"/>
  <c r="T184" i="2"/>
  <c r="T705" i="2"/>
  <c r="T117" i="2"/>
  <c r="T252" i="2"/>
  <c r="T412" i="2"/>
  <c r="T518" i="2"/>
  <c r="T137" i="2"/>
  <c r="T192" i="2"/>
  <c r="T166" i="2"/>
  <c r="T337" i="2"/>
  <c r="T413" i="2"/>
  <c r="T444" i="2"/>
  <c r="T271" i="2"/>
  <c r="T666" i="2"/>
  <c r="T360" i="2"/>
  <c r="T463" i="2"/>
  <c r="T91" i="2"/>
  <c r="T387" i="2"/>
  <c r="T112" i="2"/>
  <c r="T132" i="2"/>
  <c r="T142" i="2"/>
  <c r="T305" i="2"/>
  <c r="T277" i="2"/>
  <c r="T106" i="2"/>
  <c r="T540" i="2"/>
  <c r="T600" i="2"/>
  <c r="T377" i="2"/>
  <c r="T469" i="2"/>
  <c r="T334" i="2"/>
  <c r="T458" i="2"/>
  <c r="T313" i="2"/>
  <c r="T235" i="2"/>
  <c r="T693" i="2"/>
  <c r="T650" i="2"/>
  <c r="T266" i="2"/>
  <c r="T310" i="2"/>
  <c r="T512" i="2"/>
  <c r="T708" i="2"/>
  <c r="T340" i="2"/>
  <c r="T217" i="2"/>
  <c r="T335" i="2"/>
  <c r="T492" i="2"/>
  <c r="T646" i="2"/>
  <c r="T446" i="2"/>
  <c r="T272" i="2"/>
  <c r="T110" i="2"/>
  <c r="T223" i="2"/>
  <c r="T215" i="2"/>
  <c r="T238" i="2"/>
  <c r="T570" i="2"/>
  <c r="T460" i="2"/>
  <c r="T336" i="2"/>
  <c r="T497" i="2"/>
  <c r="T56" i="2"/>
  <c r="T596" i="2"/>
  <c r="T350" i="2"/>
  <c r="T37" i="2"/>
  <c r="T551" i="2"/>
  <c r="T16" i="2"/>
  <c r="T190" i="2"/>
  <c r="T28" i="2"/>
  <c r="T632" i="2"/>
  <c r="T45" i="2"/>
  <c r="T199" i="2"/>
  <c r="T286" i="2"/>
  <c r="T60" i="2"/>
  <c r="T552" i="2"/>
  <c r="T264" i="2"/>
  <c r="T723" i="2"/>
  <c r="T283" i="2"/>
  <c r="T329" i="2"/>
  <c r="T532" i="2"/>
  <c r="T6" i="2"/>
  <c r="T86" i="2"/>
  <c r="T292" i="2"/>
  <c r="T203" i="2"/>
  <c r="T564" i="2"/>
  <c r="T426" i="2"/>
  <c r="T307" i="2"/>
  <c r="T550" i="2"/>
  <c r="T536" i="2"/>
  <c r="T461" i="2"/>
  <c r="T575" i="2"/>
  <c r="T82" i="2"/>
  <c r="T234" i="2"/>
  <c r="T288" i="2"/>
  <c r="T722" i="2"/>
  <c r="T179" i="2"/>
  <c r="T384" i="2"/>
  <c r="T48" i="2"/>
  <c r="T543" i="2"/>
  <c r="T524" i="2"/>
  <c r="T354" i="2"/>
  <c r="T165" i="2"/>
  <c r="T648" i="2"/>
  <c r="T395" i="2"/>
  <c r="T325" i="2"/>
  <c r="T251" i="2"/>
  <c r="T101" i="2"/>
  <c r="T64" i="2"/>
  <c r="T268" i="2"/>
  <c r="T119" i="2"/>
  <c r="T434" i="2"/>
  <c r="T207" i="2"/>
  <c r="T44" i="2"/>
  <c r="T306" i="2"/>
  <c r="T249" i="2"/>
  <c r="T436" i="2"/>
  <c r="T655" i="2"/>
  <c r="T499" i="2"/>
  <c r="T175" i="2"/>
  <c r="T651" i="2"/>
  <c r="T15" i="2"/>
  <c r="T645" i="2"/>
  <c r="T312" i="2"/>
  <c r="T526" i="2"/>
  <c r="T425" i="2"/>
  <c r="T80" i="2"/>
  <c r="T253" i="2"/>
  <c r="T259" i="2"/>
  <c r="T574" i="2"/>
  <c r="T330" i="2"/>
  <c r="T197" i="2"/>
  <c r="T378" i="2"/>
  <c r="T553" i="2"/>
  <c r="T562" i="2"/>
  <c r="T227" i="2"/>
  <c r="T500" i="2"/>
  <c r="T332" i="2"/>
  <c r="T93" i="2"/>
  <c r="T560" i="2"/>
  <c r="T544" i="2"/>
  <c r="T606" i="2"/>
  <c r="T595" i="2"/>
  <c r="T710" i="2"/>
  <c r="T725" i="2"/>
  <c r="T361" i="2"/>
  <c r="T21" i="2"/>
  <c r="T118" i="2"/>
  <c r="T374" i="2"/>
  <c r="T547" i="2"/>
  <c r="T34" i="2"/>
  <c r="T437" i="2"/>
  <c r="T697" i="2"/>
  <c r="T366" i="2"/>
  <c r="T233" i="2"/>
  <c r="T452" i="2"/>
  <c r="T409" i="2"/>
  <c r="T652" i="2"/>
  <c r="T653" i="2"/>
  <c r="T619" i="2"/>
  <c r="T322" i="2"/>
  <c r="T297" i="2"/>
  <c r="T26" i="2"/>
  <c r="T262" i="2"/>
  <c r="T392" i="2"/>
  <c r="T433" i="2"/>
  <c r="T213" i="2"/>
  <c r="T622" i="2"/>
  <c r="T399" i="2"/>
  <c r="T205" i="2"/>
  <c r="T667" i="2"/>
  <c r="T39" i="2"/>
  <c r="T188" i="2"/>
  <c r="T59" i="2"/>
  <c r="T610" i="2"/>
  <c r="T681" i="2"/>
  <c r="T475" i="2"/>
  <c r="T293" i="2"/>
  <c r="T527" i="2"/>
  <c r="T389" i="2"/>
  <c r="T351" i="2"/>
  <c r="T216" i="2"/>
  <c r="T66" i="2"/>
  <c r="T665" i="2"/>
  <c r="T321" i="2"/>
  <c r="T339" i="2"/>
  <c r="T77" i="2"/>
  <c r="T367" i="2"/>
  <c r="T676" i="2"/>
  <c r="T108" i="2"/>
  <c r="T97" i="2"/>
  <c r="T148" i="2"/>
  <c r="T311" i="2"/>
  <c r="T177" i="2"/>
  <c r="T347" i="2"/>
  <c r="T691" i="2"/>
  <c r="T81" i="2"/>
  <c r="T694" i="2"/>
  <c r="T324" i="2"/>
  <c r="T472" i="2"/>
  <c r="T695" i="2"/>
  <c r="T449" i="2"/>
  <c r="T379" i="2"/>
  <c r="T204" i="2"/>
  <c r="T114" i="2"/>
  <c r="T466" i="2"/>
  <c r="T702" i="2"/>
  <c r="T109" i="2"/>
  <c r="T94" i="2"/>
  <c r="T198" i="2"/>
  <c r="T611" i="2"/>
  <c r="T282" i="2"/>
  <c r="T608" i="2"/>
  <c r="T126" i="2"/>
  <c r="T180" i="2"/>
  <c r="T566" i="2"/>
  <c r="T308" i="2"/>
  <c r="T327" i="2"/>
  <c r="T78" i="2"/>
  <c r="T674" i="2"/>
  <c r="T450" i="2"/>
  <c r="T538" i="2"/>
  <c r="T614" i="2"/>
  <c r="T711" i="2"/>
  <c r="T495" i="2"/>
  <c r="T609" i="2"/>
  <c r="T408" i="2"/>
  <c r="T133" i="2"/>
  <c r="T401" i="2"/>
  <c r="T240" i="2"/>
  <c r="T515" i="2"/>
  <c r="T163" i="2"/>
  <c r="T549" i="2"/>
  <c r="T602" i="2"/>
  <c r="T76" i="2"/>
  <c r="T706" i="2"/>
  <c r="T621" i="2"/>
  <c r="T415" i="2"/>
  <c r="T178" i="2"/>
  <c r="T225" i="2"/>
  <c r="T291" i="2"/>
  <c r="T171" i="2"/>
  <c r="T571" i="2"/>
  <c r="T105" i="2"/>
  <c r="T304" i="2"/>
  <c r="T633" i="2"/>
  <c r="T594" i="2"/>
  <c r="T232" i="2"/>
  <c r="T270" i="2"/>
  <c r="T285" i="2"/>
  <c r="T104" i="2"/>
  <c r="T511" i="2"/>
  <c r="T170" i="2"/>
  <c r="T96" i="2"/>
  <c r="T700" i="2"/>
  <c r="T718" i="2"/>
  <c r="T338" i="2"/>
  <c r="T280" i="2"/>
  <c r="T267" i="2"/>
  <c r="T471" i="2"/>
  <c r="T673" i="2"/>
  <c r="T209" i="2"/>
  <c r="T483" i="2"/>
  <c r="T636" i="2"/>
  <c r="T613" i="2"/>
  <c r="T626" i="2"/>
  <c r="T255" i="2"/>
  <c r="T276" i="2"/>
  <c r="T129" i="2"/>
  <c r="T638" i="2"/>
  <c r="T578" i="2"/>
  <c r="T241" i="2"/>
  <c r="T504" i="2"/>
  <c r="T445" i="2"/>
  <c r="T680" i="2"/>
  <c r="T315" i="2"/>
  <c r="T670" i="2"/>
  <c r="T654" i="2"/>
  <c r="T372" i="2"/>
  <c r="T519" i="2"/>
  <c r="T591" i="2"/>
  <c r="T582" i="2"/>
  <c r="T630" i="2"/>
  <c r="T196" i="2"/>
  <c r="T506" i="2"/>
  <c r="T143" i="2"/>
  <c r="T369" i="2"/>
  <c r="T484" i="2"/>
  <c r="T281" i="2"/>
  <c r="T563" i="2"/>
  <c r="T443" i="2"/>
  <c r="T663" i="2"/>
  <c r="T454" i="2"/>
  <c r="T490" i="2"/>
  <c r="T473" i="2"/>
  <c r="T559" i="2"/>
  <c r="T517" i="2"/>
  <c r="T274" i="2"/>
  <c r="T618" i="2"/>
  <c r="T370" i="2"/>
  <c r="T269" i="2"/>
  <c r="T686" i="2"/>
  <c r="T385" i="2"/>
  <c r="T510" i="2"/>
  <c r="T703" i="2"/>
  <c r="T525" i="2"/>
  <c r="T237" i="2"/>
  <c r="T601" i="2"/>
  <c r="T672" i="2"/>
  <c r="T242" i="2"/>
  <c r="T478" i="2"/>
  <c r="T514" i="2"/>
  <c r="T660" i="2"/>
  <c r="T416" i="2"/>
  <c r="T398" i="2"/>
  <c r="T557" i="2"/>
  <c r="T625" i="2"/>
  <c r="T498" i="2"/>
  <c r="T707" i="2"/>
  <c r="T615" i="2"/>
  <c r="T430" i="2"/>
  <c r="T688" i="2"/>
  <c r="T662" i="2"/>
  <c r="T439" i="2"/>
  <c r="T440" i="2"/>
  <c r="T474" i="2"/>
  <c r="T684" i="2"/>
  <c r="T287" i="2"/>
  <c r="T716" i="2"/>
  <c r="T447" i="2"/>
  <c r="T642" i="2"/>
  <c r="T623" i="2"/>
  <c r="T640" i="2"/>
  <c r="T427" i="2"/>
  <c r="T658" i="2"/>
  <c r="T417" i="2"/>
  <c r="T677" i="2"/>
  <c r="T503" i="2"/>
  <c r="T617" i="2"/>
  <c r="T580" i="2"/>
  <c r="T692" i="2"/>
  <c r="T704" i="2"/>
  <c r="T629" i="2"/>
  <c r="T501" i="2"/>
  <c r="T669" i="2"/>
  <c r="T554" i="2"/>
  <c r="T620" i="2"/>
  <c r="T465" i="2"/>
  <c r="T612" i="2"/>
  <c r="T698" i="2"/>
  <c r="T644" i="2"/>
  <c r="T668" i="2"/>
  <c r="T678" i="2"/>
  <c r="T717" i="2"/>
  <c r="T687" i="2"/>
  <c r="T724" i="2"/>
  <c r="S411" i="2"/>
  <c r="S589" i="2"/>
  <c r="S661" i="2"/>
  <c r="S131" i="2"/>
  <c r="S331" i="2"/>
  <c r="S261" i="2"/>
  <c r="S616" i="2"/>
  <c r="S419" i="2"/>
  <c r="S689" i="2"/>
  <c r="S535" i="2"/>
  <c r="S341" i="2"/>
  <c r="S639" i="2"/>
  <c r="S404" i="2"/>
  <c r="S548" i="2"/>
  <c r="S428" i="2"/>
  <c r="S275" i="2"/>
  <c r="S375" i="2"/>
  <c r="S675" i="2"/>
  <c r="S151" i="2"/>
  <c r="S9" i="2"/>
  <c r="S194" i="2"/>
  <c r="S61" i="2"/>
  <c r="S230" i="2"/>
  <c r="S422" i="2"/>
  <c r="S172" i="2"/>
  <c r="S441" i="2"/>
  <c r="S181" i="2"/>
  <c r="S523" i="2"/>
  <c r="S156" i="2"/>
  <c r="S303" i="2"/>
  <c r="S79" i="2"/>
  <c r="S136" i="2"/>
  <c r="S713" i="2"/>
  <c r="S42" i="2"/>
  <c r="S155" i="2"/>
  <c r="S581" i="2"/>
  <c r="S605" i="2"/>
  <c r="S604" i="2"/>
  <c r="S208" i="2"/>
  <c r="S19" i="2"/>
  <c r="S346" i="2"/>
  <c r="S29" i="2"/>
  <c r="S537" i="2"/>
  <c r="S333" i="2"/>
  <c r="S111" i="2"/>
  <c r="S244" i="2"/>
  <c r="S11" i="2"/>
  <c r="S55" i="2"/>
  <c r="S309" i="2"/>
  <c r="S154" i="2"/>
  <c r="S231" i="2"/>
  <c r="S186" i="2"/>
  <c r="S290" i="2"/>
  <c r="S489" i="2"/>
  <c r="S103" i="2"/>
  <c r="S656" i="2"/>
  <c r="S159" i="2"/>
  <c r="S356" i="2"/>
  <c r="S567" i="2"/>
  <c r="S247" i="2"/>
  <c r="S400" i="2"/>
  <c r="S88" i="2"/>
  <c r="S162" i="2"/>
  <c r="S491" i="2"/>
  <c r="S135" i="2"/>
  <c r="S145" i="2"/>
  <c r="S84" i="2"/>
  <c r="S173" i="2"/>
  <c r="S558" i="2"/>
  <c r="S403" i="2"/>
  <c r="S317" i="2"/>
  <c r="S701" i="2"/>
  <c r="S53" i="2"/>
  <c r="S167" i="2"/>
  <c r="S130" i="2"/>
  <c r="S528" i="2"/>
  <c r="S278" i="2"/>
  <c r="S323" i="2"/>
  <c r="S405" i="2"/>
  <c r="S584" i="2"/>
  <c r="S187" i="2"/>
  <c r="S191" i="2"/>
  <c r="S541" i="2"/>
  <c r="S30" i="2"/>
  <c r="S222" i="2"/>
  <c r="S144" i="2"/>
  <c r="S120" i="2"/>
  <c r="S221" i="2"/>
  <c r="S202" i="2"/>
  <c r="S607" i="2"/>
  <c r="S176" i="2"/>
  <c r="S89" i="2"/>
  <c r="S516" i="2"/>
  <c r="S33" i="2"/>
  <c r="S569" i="2"/>
  <c r="S141" i="2"/>
  <c r="S87" i="2"/>
  <c r="S634" i="2"/>
  <c r="S534" i="2"/>
  <c r="S161" i="2"/>
  <c r="S420" i="2"/>
  <c r="S319" i="2"/>
  <c r="S139" i="2"/>
  <c r="S279" i="2"/>
  <c r="S52" i="2"/>
  <c r="S488" i="2"/>
  <c r="S470" i="2"/>
  <c r="S382" i="2"/>
  <c r="S301" i="2"/>
  <c r="S597" i="2"/>
  <c r="S520" i="2"/>
  <c r="S220" i="2"/>
  <c r="S7" i="2"/>
  <c r="S150" i="2"/>
  <c r="S4" i="2"/>
  <c r="S72" i="2"/>
  <c r="S299" i="2"/>
  <c r="S555" i="2"/>
  <c r="S300" i="2"/>
  <c r="S174" i="2"/>
  <c r="S24" i="2"/>
  <c r="S362" i="2"/>
  <c r="S40" i="2"/>
  <c r="S391" i="2"/>
  <c r="S168" i="2"/>
  <c r="S212" i="2"/>
  <c r="S226" i="2"/>
  <c r="S153" i="2"/>
  <c r="S68" i="2"/>
  <c r="S371" i="2"/>
  <c r="S51" i="2"/>
  <c r="S438" i="2"/>
  <c r="S561" i="2"/>
  <c r="S260" i="2"/>
  <c r="S254" i="2"/>
  <c r="S455" i="2"/>
  <c r="S115" i="2"/>
  <c r="S699" i="2"/>
  <c r="S83" i="2"/>
  <c r="S250" i="2"/>
  <c r="S63" i="2"/>
  <c r="S152" i="2"/>
  <c r="S210" i="2"/>
  <c r="S46" i="2"/>
  <c r="S183" i="2"/>
  <c r="S406" i="2"/>
  <c r="S328" i="2"/>
  <c r="S298" i="2"/>
  <c r="S407" i="2"/>
  <c r="S228" i="2"/>
  <c r="S121" i="2"/>
  <c r="S289" i="2"/>
  <c r="S388" i="2"/>
  <c r="S494" i="2"/>
  <c r="S123" i="2"/>
  <c r="S431" i="2"/>
  <c r="S593" i="2"/>
  <c r="S17" i="2"/>
  <c r="S2" i="2"/>
  <c r="S69" i="2"/>
  <c r="S719" i="2"/>
  <c r="S588" i="2"/>
  <c r="S12" i="2"/>
  <c r="S381" i="2"/>
  <c r="S539" i="2"/>
  <c r="S200" i="2"/>
  <c r="S248" i="2"/>
  <c r="S13" i="2"/>
  <c r="S502" i="2"/>
  <c r="S529" i="2"/>
  <c r="S631" i="2"/>
  <c r="S486" i="2"/>
  <c r="S657" i="2"/>
  <c r="S521" i="2"/>
  <c r="S54" i="2"/>
  <c r="S353" i="2"/>
  <c r="S624" i="2"/>
  <c r="S229" i="2"/>
  <c r="S424" i="2"/>
  <c r="S50" i="2"/>
  <c r="S316" i="2"/>
  <c r="S65" i="2"/>
  <c r="S140" i="2"/>
  <c r="S302" i="2"/>
  <c r="S138" i="2"/>
  <c r="S603" i="2"/>
  <c r="S355" i="2"/>
  <c r="S507" i="2"/>
  <c r="S637" i="2"/>
  <c r="S590" i="2"/>
  <c r="S218" i="2"/>
  <c r="S671" i="2"/>
  <c r="S344" i="2"/>
  <c r="S295" i="2"/>
  <c r="S201" i="2"/>
  <c r="S696" i="2"/>
  <c r="S442" i="2"/>
  <c r="S432" i="2"/>
  <c r="S480" i="2"/>
  <c r="S158" i="2"/>
  <c r="S102" i="2"/>
  <c r="S421" i="2"/>
  <c r="S92" i="2"/>
  <c r="S364" i="2"/>
  <c r="S71" i="2"/>
  <c r="S493" i="2"/>
  <c r="S485" i="2"/>
  <c r="S243" i="2"/>
  <c r="S38" i="2"/>
  <c r="S647" i="2"/>
  <c r="S509" i="2"/>
  <c r="S318" i="2"/>
  <c r="S627" i="2"/>
  <c r="S294" i="2"/>
  <c r="S169" i="2"/>
  <c r="S214" i="2"/>
  <c r="S124" i="2"/>
  <c r="S125" i="2"/>
  <c r="S568" i="2"/>
  <c r="S709" i="2"/>
  <c r="S418" i="2"/>
  <c r="S67" i="2"/>
  <c r="S41" i="2"/>
  <c r="S57" i="2"/>
  <c r="S257" i="2"/>
  <c r="S598" i="2"/>
  <c r="S246" i="2"/>
  <c r="S429" i="2"/>
  <c r="S363" i="2"/>
  <c r="S592" i="2"/>
  <c r="S720" i="2"/>
  <c r="S345" i="2"/>
  <c r="S296" i="2"/>
  <c r="S265" i="2"/>
  <c r="S479" i="2"/>
  <c r="S134" i="2"/>
  <c r="S206" i="2"/>
  <c r="S62" i="2"/>
  <c r="S149" i="2"/>
  <c r="S359" i="2"/>
  <c r="S683" i="2"/>
  <c r="S98" i="2"/>
  <c r="S386" i="2"/>
  <c r="S368" i="2"/>
  <c r="S586" i="2"/>
  <c r="S410" i="2"/>
  <c r="S457" i="2"/>
  <c r="S263" i="2"/>
  <c r="S565" i="2"/>
  <c r="S635" i="2"/>
  <c r="S462" i="2"/>
  <c r="S390" i="2"/>
  <c r="S365" i="2"/>
  <c r="S628" i="2"/>
  <c r="S47" i="2"/>
  <c r="S513" i="2"/>
  <c r="S533" i="2"/>
  <c r="S3" i="2"/>
  <c r="S25" i="2"/>
  <c r="S573" i="2"/>
  <c r="S414" i="2"/>
  <c r="S70" i="2"/>
  <c r="S435" i="2"/>
  <c r="S685" i="2"/>
  <c r="S726" i="2"/>
  <c r="S219" i="2"/>
  <c r="S32" i="2"/>
  <c r="S326" i="2"/>
  <c r="S556" i="2"/>
  <c r="S95" i="2"/>
  <c r="S35" i="2"/>
  <c r="S572" i="2"/>
  <c r="S127" i="2"/>
  <c r="S451" i="2"/>
  <c r="S459" i="2"/>
  <c r="S314" i="2"/>
  <c r="S546" i="2"/>
  <c r="S342" i="2"/>
  <c r="S5" i="2"/>
  <c r="S75" i="2"/>
  <c r="S8" i="2"/>
  <c r="S505" i="2"/>
  <c r="S448" i="2"/>
  <c r="S468" i="2"/>
  <c r="S659" i="2"/>
  <c r="S258" i="2"/>
  <c r="S36" i="2"/>
  <c r="S583" i="2"/>
  <c r="S545" i="2"/>
  <c r="S182" i="2"/>
  <c r="S224" i="2"/>
  <c r="S164" i="2"/>
  <c r="S27" i="2"/>
  <c r="S380" i="2"/>
  <c r="S721" i="2"/>
  <c r="S599" i="2"/>
  <c r="S10" i="2"/>
  <c r="S358" i="2"/>
  <c r="S320" i="2"/>
  <c r="S587" i="2"/>
  <c r="S245" i="2"/>
  <c r="S397" i="2"/>
  <c r="S43" i="2"/>
  <c r="S193" i="2"/>
  <c r="S508" i="2"/>
  <c r="S715" i="2"/>
  <c r="S664" i="2"/>
  <c r="S396" i="2"/>
  <c r="S14" i="2"/>
  <c r="S522" i="2"/>
  <c r="S643" i="2"/>
  <c r="S90" i="2"/>
  <c r="S157" i="2"/>
  <c r="S453" i="2"/>
  <c r="S464" i="2"/>
  <c r="S99" i="2"/>
  <c r="S185" i="2"/>
  <c r="S189" i="2"/>
  <c r="S85" i="2"/>
  <c r="S256" i="2"/>
  <c r="S487" i="2"/>
  <c r="S402" i="2"/>
  <c r="S273" i="2"/>
  <c r="S58" i="2"/>
  <c r="S714" i="2"/>
  <c r="S116" i="2"/>
  <c r="S712" i="2"/>
  <c r="S373" i="2"/>
  <c r="S393" i="2"/>
  <c r="S577" i="2"/>
  <c r="S352" i="2"/>
  <c r="S357" i="2"/>
  <c r="S23" i="2"/>
  <c r="S690" i="2"/>
  <c r="S383" i="2"/>
  <c r="S22" i="2"/>
  <c r="S160" i="2"/>
  <c r="S531" i="2"/>
  <c r="S496" i="2"/>
  <c r="S147" i="2"/>
  <c r="S476" i="2"/>
  <c r="S467" i="2"/>
  <c r="S239" i="2"/>
  <c r="S236" i="2"/>
  <c r="S113" i="2"/>
  <c r="S649" i="2"/>
  <c r="S482" i="2"/>
  <c r="S477" i="2"/>
  <c r="S128" i="2"/>
  <c r="S195" i="2"/>
  <c r="S348" i="2"/>
  <c r="S284" i="2"/>
  <c r="S394" i="2"/>
  <c r="S18" i="2"/>
  <c r="S107" i="2"/>
  <c r="S585" i="2"/>
  <c r="S31" i="2"/>
  <c r="S146" i="2"/>
  <c r="S211" i="2"/>
  <c r="S542" i="2"/>
  <c r="S682" i="2"/>
  <c r="S20" i="2"/>
  <c r="S343" i="2"/>
  <c r="S530" i="2"/>
  <c r="S423" i="2"/>
  <c r="S576" i="2"/>
  <c r="S456" i="2"/>
  <c r="S100" i="2"/>
  <c r="S481" i="2"/>
  <c r="S641" i="2"/>
  <c r="S376" i="2"/>
  <c r="S349" i="2"/>
  <c r="S679" i="2"/>
  <c r="S122" i="2"/>
  <c r="S73" i="2"/>
  <c r="S49" i="2"/>
  <c r="S579" i="2"/>
  <c r="S74" i="2"/>
  <c r="S184" i="2"/>
  <c r="S705" i="2"/>
  <c r="S117" i="2"/>
  <c r="S252" i="2"/>
  <c r="S412" i="2"/>
  <c r="S518" i="2"/>
  <c r="S137" i="2"/>
  <c r="S192" i="2"/>
  <c r="S166" i="2"/>
  <c r="S337" i="2"/>
  <c r="S413" i="2"/>
  <c r="S444" i="2"/>
  <c r="S271" i="2"/>
  <c r="S666" i="2"/>
  <c r="S360" i="2"/>
  <c r="S463" i="2"/>
  <c r="S91" i="2"/>
  <c r="S387" i="2"/>
  <c r="S112" i="2"/>
  <c r="S132" i="2"/>
  <c r="S142" i="2"/>
  <c r="S305" i="2"/>
  <c r="S277" i="2"/>
  <c r="S106" i="2"/>
  <c r="S540" i="2"/>
  <c r="S600" i="2"/>
  <c r="S377" i="2"/>
  <c r="S469" i="2"/>
  <c r="S334" i="2"/>
  <c r="S458" i="2"/>
  <c r="S313" i="2"/>
  <c r="S235" i="2"/>
  <c r="S693" i="2"/>
  <c r="S650" i="2"/>
  <c r="S266" i="2"/>
  <c r="S310" i="2"/>
  <c r="S512" i="2"/>
  <c r="S708" i="2"/>
  <c r="S340" i="2"/>
  <c r="S217" i="2"/>
  <c r="S335" i="2"/>
  <c r="S492" i="2"/>
  <c r="S646" i="2"/>
  <c r="S446" i="2"/>
  <c r="S272" i="2"/>
  <c r="S110" i="2"/>
  <c r="S223" i="2"/>
  <c r="S215" i="2"/>
  <c r="S238" i="2"/>
  <c r="S570" i="2"/>
  <c r="S460" i="2"/>
  <c r="S336" i="2"/>
  <c r="S497" i="2"/>
  <c r="S56" i="2"/>
  <c r="S596" i="2"/>
  <c r="S350" i="2"/>
  <c r="S37" i="2"/>
  <c r="S551" i="2"/>
  <c r="S16" i="2"/>
  <c r="S190" i="2"/>
  <c r="S28" i="2"/>
  <c r="S632" i="2"/>
  <c r="S45" i="2"/>
  <c r="S199" i="2"/>
  <c r="S286" i="2"/>
  <c r="S60" i="2"/>
  <c r="S552" i="2"/>
  <c r="S264" i="2"/>
  <c r="S723" i="2"/>
  <c r="S283" i="2"/>
  <c r="S329" i="2"/>
  <c r="S532" i="2"/>
  <c r="S6" i="2"/>
  <c r="S86" i="2"/>
  <c r="S292" i="2"/>
  <c r="S203" i="2"/>
  <c r="S564" i="2"/>
  <c r="S426" i="2"/>
  <c r="S307" i="2"/>
  <c r="S550" i="2"/>
  <c r="S536" i="2"/>
  <c r="S461" i="2"/>
  <c r="S575" i="2"/>
  <c r="S82" i="2"/>
  <c r="S234" i="2"/>
  <c r="S288" i="2"/>
  <c r="S722" i="2"/>
  <c r="S179" i="2"/>
  <c r="S384" i="2"/>
  <c r="S48" i="2"/>
  <c r="S543" i="2"/>
  <c r="S524" i="2"/>
  <c r="S354" i="2"/>
  <c r="S165" i="2"/>
  <c r="S648" i="2"/>
  <c r="S395" i="2"/>
  <c r="S325" i="2"/>
  <c r="S251" i="2"/>
  <c r="S101" i="2"/>
  <c r="S64" i="2"/>
  <c r="S268" i="2"/>
  <c r="S119" i="2"/>
  <c r="S434" i="2"/>
  <c r="S207" i="2"/>
  <c r="S44" i="2"/>
  <c r="S306" i="2"/>
  <c r="S249" i="2"/>
  <c r="S436" i="2"/>
  <c r="S655" i="2"/>
  <c r="S499" i="2"/>
  <c r="S175" i="2"/>
  <c r="S651" i="2"/>
  <c r="S15" i="2"/>
  <c r="S645" i="2"/>
  <c r="S312" i="2"/>
  <c r="S526" i="2"/>
  <c r="S425" i="2"/>
  <c r="S80" i="2"/>
  <c r="S253" i="2"/>
  <c r="S259" i="2"/>
  <c r="S574" i="2"/>
  <c r="S330" i="2"/>
  <c r="S197" i="2"/>
  <c r="S378" i="2"/>
  <c r="S553" i="2"/>
  <c r="S562" i="2"/>
  <c r="S227" i="2"/>
  <c r="S500" i="2"/>
  <c r="S332" i="2"/>
  <c r="S93" i="2"/>
  <c r="S560" i="2"/>
  <c r="S544" i="2"/>
  <c r="S606" i="2"/>
  <c r="S595" i="2"/>
  <c r="S710" i="2"/>
  <c r="S725" i="2"/>
  <c r="S361" i="2"/>
  <c r="S21" i="2"/>
  <c r="S118" i="2"/>
  <c r="S374" i="2"/>
  <c r="S547" i="2"/>
  <c r="S34" i="2"/>
  <c r="S437" i="2"/>
  <c r="S697" i="2"/>
  <c r="S366" i="2"/>
  <c r="S233" i="2"/>
  <c r="S452" i="2"/>
  <c r="S409" i="2"/>
  <c r="S652" i="2"/>
  <c r="S653" i="2"/>
  <c r="S619" i="2"/>
  <c r="S322" i="2"/>
  <c r="S297" i="2"/>
  <c r="S26" i="2"/>
  <c r="S262" i="2"/>
  <c r="S392" i="2"/>
  <c r="S433" i="2"/>
  <c r="S213" i="2"/>
  <c r="S622" i="2"/>
  <c r="S399" i="2"/>
  <c r="S205" i="2"/>
  <c r="S667" i="2"/>
  <c r="S39" i="2"/>
  <c r="S188" i="2"/>
  <c r="S59" i="2"/>
  <c r="S610" i="2"/>
  <c r="S681" i="2"/>
  <c r="S475" i="2"/>
  <c r="S293" i="2"/>
  <c r="S527" i="2"/>
  <c r="S389" i="2"/>
  <c r="S351" i="2"/>
  <c r="S216" i="2"/>
  <c r="S66" i="2"/>
  <c r="S665" i="2"/>
  <c r="S321" i="2"/>
  <c r="S339" i="2"/>
  <c r="S77" i="2"/>
  <c r="S367" i="2"/>
  <c r="S676" i="2"/>
  <c r="S108" i="2"/>
  <c r="S97" i="2"/>
  <c r="S148" i="2"/>
  <c r="S311" i="2"/>
  <c r="S177" i="2"/>
  <c r="S347" i="2"/>
  <c r="S691" i="2"/>
  <c r="S81" i="2"/>
  <c r="S694" i="2"/>
  <c r="S324" i="2"/>
  <c r="S472" i="2"/>
  <c r="S695" i="2"/>
  <c r="S449" i="2"/>
  <c r="S379" i="2"/>
  <c r="S204" i="2"/>
  <c r="S114" i="2"/>
  <c r="S466" i="2"/>
  <c r="S702" i="2"/>
  <c r="S109" i="2"/>
  <c r="S94" i="2"/>
  <c r="S198" i="2"/>
  <c r="S611" i="2"/>
  <c r="S282" i="2"/>
  <c r="S608" i="2"/>
  <c r="S126" i="2"/>
  <c r="S180" i="2"/>
  <c r="S566" i="2"/>
  <c r="S308" i="2"/>
  <c r="S327" i="2"/>
  <c r="S78" i="2"/>
  <c r="S674" i="2"/>
  <c r="S450" i="2"/>
  <c r="S538" i="2"/>
  <c r="S614" i="2"/>
  <c r="S711" i="2"/>
  <c r="S495" i="2"/>
  <c r="S609" i="2"/>
  <c r="S408" i="2"/>
  <c r="S133" i="2"/>
  <c r="S401" i="2"/>
  <c r="S240" i="2"/>
  <c r="S515" i="2"/>
  <c r="S163" i="2"/>
  <c r="S549" i="2"/>
  <c r="S602" i="2"/>
  <c r="S76" i="2"/>
  <c r="S706" i="2"/>
  <c r="S621" i="2"/>
  <c r="S415" i="2"/>
  <c r="S178" i="2"/>
  <c r="S225" i="2"/>
  <c r="S291" i="2"/>
  <c r="S171" i="2"/>
  <c r="S571" i="2"/>
  <c r="S105" i="2"/>
  <c r="S304" i="2"/>
  <c r="S633" i="2"/>
  <c r="S594" i="2"/>
  <c r="S232" i="2"/>
  <c r="S270" i="2"/>
  <c r="S285" i="2"/>
  <c r="S104" i="2"/>
  <c r="S511" i="2"/>
  <c r="S170" i="2"/>
  <c r="S96" i="2"/>
  <c r="S700" i="2"/>
  <c r="S718" i="2"/>
  <c r="S338" i="2"/>
  <c r="S280" i="2"/>
  <c r="S267" i="2"/>
  <c r="S471" i="2"/>
  <c r="S673" i="2"/>
  <c r="S209" i="2"/>
  <c r="S483" i="2"/>
  <c r="S636" i="2"/>
  <c r="S613" i="2"/>
  <c r="S626" i="2"/>
  <c r="S255" i="2"/>
  <c r="S276" i="2"/>
  <c r="S129" i="2"/>
  <c r="S638" i="2"/>
  <c r="S578" i="2"/>
  <c r="S241" i="2"/>
  <c r="S504" i="2"/>
  <c r="S445" i="2"/>
  <c r="S680" i="2"/>
  <c r="S315" i="2"/>
  <c r="S670" i="2"/>
  <c r="S654" i="2"/>
  <c r="S372" i="2"/>
  <c r="S519" i="2"/>
  <c r="S591" i="2"/>
  <c r="S582" i="2"/>
  <c r="S630" i="2"/>
  <c r="S196" i="2"/>
  <c r="S506" i="2"/>
  <c r="S143" i="2"/>
  <c r="S369" i="2"/>
  <c r="S484" i="2"/>
  <c r="S281" i="2"/>
  <c r="S563" i="2"/>
  <c r="S443" i="2"/>
  <c r="S663" i="2"/>
  <c r="S454" i="2"/>
  <c r="S490" i="2"/>
  <c r="S473" i="2"/>
  <c r="S559" i="2"/>
  <c r="S517" i="2"/>
  <c r="S274" i="2"/>
  <c r="S618" i="2"/>
  <c r="S370" i="2"/>
  <c r="S269" i="2"/>
  <c r="S686" i="2"/>
  <c r="S385" i="2"/>
  <c r="S510" i="2"/>
  <c r="S703" i="2"/>
  <c r="S525" i="2"/>
  <c r="S237" i="2"/>
  <c r="S601" i="2"/>
  <c r="S672" i="2"/>
  <c r="S242" i="2"/>
  <c r="S478" i="2"/>
  <c r="S514" i="2"/>
  <c r="S660" i="2"/>
  <c r="S416" i="2"/>
  <c r="S398" i="2"/>
  <c r="S557" i="2"/>
  <c r="S625" i="2"/>
  <c r="S498" i="2"/>
  <c r="S707" i="2"/>
  <c r="S615" i="2"/>
  <c r="S430" i="2"/>
  <c r="S688" i="2"/>
  <c r="S662" i="2"/>
  <c r="S439" i="2"/>
  <c r="S440" i="2"/>
  <c r="S474" i="2"/>
  <c r="S684" i="2"/>
  <c r="S287" i="2"/>
  <c r="S716" i="2"/>
  <c r="S447" i="2"/>
  <c r="S642" i="2"/>
  <c r="S623" i="2"/>
  <c r="S640" i="2"/>
  <c r="S427" i="2"/>
  <c r="S658" i="2"/>
  <c r="S417" i="2"/>
  <c r="S677" i="2"/>
  <c r="S503" i="2"/>
  <c r="S617" i="2"/>
  <c r="S580" i="2"/>
  <c r="S692" i="2"/>
  <c r="S704" i="2"/>
  <c r="S629" i="2"/>
  <c r="S501" i="2"/>
  <c r="S669" i="2"/>
  <c r="S554" i="2"/>
  <c r="S620" i="2"/>
  <c r="S465" i="2"/>
  <c r="S612" i="2"/>
  <c r="S698" i="2"/>
  <c r="S644" i="2"/>
  <c r="S668" i="2"/>
  <c r="S678" i="2"/>
  <c r="S717" i="2"/>
  <c r="S687" i="2"/>
  <c r="S724" i="2"/>
  <c r="N411" i="2"/>
  <c r="N589" i="2"/>
  <c r="N661" i="2"/>
  <c r="N131" i="2"/>
  <c r="N331" i="2"/>
  <c r="N261" i="2"/>
  <c r="N616" i="2"/>
  <c r="N419" i="2"/>
  <c r="N689" i="2"/>
  <c r="N535" i="2"/>
  <c r="N341" i="2"/>
  <c r="N639" i="2"/>
  <c r="N404" i="2"/>
  <c r="N548" i="2"/>
  <c r="N428" i="2"/>
  <c r="N275" i="2"/>
  <c r="N375" i="2"/>
  <c r="N675" i="2"/>
  <c r="N151" i="2"/>
  <c r="N9" i="2"/>
  <c r="N194" i="2"/>
  <c r="N61" i="2"/>
  <c r="N230" i="2"/>
  <c r="N422" i="2"/>
  <c r="N172" i="2"/>
  <c r="N441" i="2"/>
  <c r="N181" i="2"/>
  <c r="N523" i="2"/>
  <c r="N156" i="2"/>
  <c r="N303" i="2"/>
  <c r="N79" i="2"/>
  <c r="N136" i="2"/>
  <c r="N713" i="2"/>
  <c r="N42" i="2"/>
  <c r="N155" i="2"/>
  <c r="N581" i="2"/>
  <c r="N605" i="2"/>
  <c r="N604" i="2"/>
  <c r="N208" i="2"/>
  <c r="N19" i="2"/>
  <c r="N346" i="2"/>
  <c r="N29" i="2"/>
  <c r="N537" i="2"/>
  <c r="N333" i="2"/>
  <c r="N111" i="2"/>
  <c r="N244" i="2"/>
  <c r="N11" i="2"/>
  <c r="N55" i="2"/>
  <c r="N309" i="2"/>
  <c r="N154" i="2"/>
  <c r="N231" i="2"/>
  <c r="N186" i="2"/>
  <c r="N290" i="2"/>
  <c r="N489" i="2"/>
  <c r="N103" i="2"/>
  <c r="N656" i="2"/>
  <c r="N159" i="2"/>
  <c r="N356" i="2"/>
  <c r="N567" i="2"/>
  <c r="N247" i="2"/>
  <c r="N400" i="2"/>
  <c r="N88" i="2"/>
  <c r="N162" i="2"/>
  <c r="N491" i="2"/>
  <c r="N135" i="2"/>
  <c r="N145" i="2"/>
  <c r="N84" i="2"/>
  <c r="N173" i="2"/>
  <c r="N558" i="2"/>
  <c r="N403" i="2"/>
  <c r="N317" i="2"/>
  <c r="N701" i="2"/>
  <c r="N53" i="2"/>
  <c r="N167" i="2"/>
  <c r="N130" i="2"/>
  <c r="N528" i="2"/>
  <c r="N278" i="2"/>
  <c r="N323" i="2"/>
  <c r="N405" i="2"/>
  <c r="N584" i="2"/>
  <c r="N187" i="2"/>
  <c r="N191" i="2"/>
  <c r="N541" i="2"/>
  <c r="N30" i="2"/>
  <c r="N222" i="2"/>
  <c r="N144" i="2"/>
  <c r="N120" i="2"/>
  <c r="N221" i="2"/>
  <c r="N202" i="2"/>
  <c r="N607" i="2"/>
  <c r="N176" i="2"/>
  <c r="N89" i="2"/>
  <c r="N516" i="2"/>
  <c r="N33" i="2"/>
  <c r="N569" i="2"/>
  <c r="N141" i="2"/>
  <c r="N87" i="2"/>
  <c r="N634" i="2"/>
  <c r="N534" i="2"/>
  <c r="N161" i="2"/>
  <c r="N420" i="2"/>
  <c r="N319" i="2"/>
  <c r="N139" i="2"/>
  <c r="N279" i="2"/>
  <c r="N52" i="2"/>
  <c r="N488" i="2"/>
  <c r="N470" i="2"/>
  <c r="N382" i="2"/>
  <c r="N301" i="2"/>
  <c r="N597" i="2"/>
  <c r="N520" i="2"/>
  <c r="N220" i="2"/>
  <c r="N7" i="2"/>
  <c r="N150" i="2"/>
  <c r="N4" i="2"/>
  <c r="N72" i="2"/>
  <c r="N299" i="2"/>
  <c r="N555" i="2"/>
  <c r="N300" i="2"/>
  <c r="N174" i="2"/>
  <c r="N24" i="2"/>
  <c r="N362" i="2"/>
  <c r="N40" i="2"/>
  <c r="N391" i="2"/>
  <c r="N168" i="2"/>
  <c r="N212" i="2"/>
  <c r="N226" i="2"/>
  <c r="N153" i="2"/>
  <c r="N68" i="2"/>
  <c r="N371" i="2"/>
  <c r="N51" i="2"/>
  <c r="N438" i="2"/>
  <c r="N561" i="2"/>
  <c r="N260" i="2"/>
  <c r="N254" i="2"/>
  <c r="N455" i="2"/>
  <c r="N115" i="2"/>
  <c r="N699" i="2"/>
  <c r="N83" i="2"/>
  <c r="N250" i="2"/>
  <c r="N63" i="2"/>
  <c r="N152" i="2"/>
  <c r="N210" i="2"/>
  <c r="N46" i="2"/>
  <c r="N183" i="2"/>
  <c r="N406" i="2"/>
  <c r="N328" i="2"/>
  <c r="N298" i="2"/>
  <c r="N407" i="2"/>
  <c r="N228" i="2"/>
  <c r="N121" i="2"/>
  <c r="N289" i="2"/>
  <c r="N388" i="2"/>
  <c r="N494" i="2"/>
  <c r="N123" i="2"/>
  <c r="N431" i="2"/>
  <c r="N593" i="2"/>
  <c r="N17" i="2"/>
  <c r="N2" i="2"/>
  <c r="N69" i="2"/>
  <c r="N719" i="2"/>
  <c r="N588" i="2"/>
  <c r="N12" i="2"/>
  <c r="N381" i="2"/>
  <c r="N539" i="2"/>
  <c r="N200" i="2"/>
  <c r="N248" i="2"/>
  <c r="N13" i="2"/>
  <c r="N502" i="2"/>
  <c r="N529" i="2"/>
  <c r="N631" i="2"/>
  <c r="N486" i="2"/>
  <c r="N657" i="2"/>
  <c r="N521" i="2"/>
  <c r="N54" i="2"/>
  <c r="N353" i="2"/>
  <c r="N624" i="2"/>
  <c r="N229" i="2"/>
  <c r="N424" i="2"/>
  <c r="N50" i="2"/>
  <c r="N316" i="2"/>
  <c r="N65" i="2"/>
  <c r="N140" i="2"/>
  <c r="N302" i="2"/>
  <c r="N138" i="2"/>
  <c r="N603" i="2"/>
  <c r="N355" i="2"/>
  <c r="N507" i="2"/>
  <c r="N637" i="2"/>
  <c r="N590" i="2"/>
  <c r="N218" i="2"/>
  <c r="N671" i="2"/>
  <c r="N344" i="2"/>
  <c r="N295" i="2"/>
  <c r="N201" i="2"/>
  <c r="N696" i="2"/>
  <c r="N442" i="2"/>
  <c r="N432" i="2"/>
  <c r="N480" i="2"/>
  <c r="N158" i="2"/>
  <c r="N102" i="2"/>
  <c r="N421" i="2"/>
  <c r="N92" i="2"/>
  <c r="N364" i="2"/>
  <c r="N71" i="2"/>
  <c r="N493" i="2"/>
  <c r="N485" i="2"/>
  <c r="N243" i="2"/>
  <c r="N38" i="2"/>
  <c r="N647" i="2"/>
  <c r="N509" i="2"/>
  <c r="N318" i="2"/>
  <c r="N627" i="2"/>
  <c r="N294" i="2"/>
  <c r="N169" i="2"/>
  <c r="N214" i="2"/>
  <c r="N124" i="2"/>
  <c r="N125" i="2"/>
  <c r="N568" i="2"/>
  <c r="N709" i="2"/>
  <c r="N418" i="2"/>
  <c r="N67" i="2"/>
  <c r="N41" i="2"/>
  <c r="N57" i="2"/>
  <c r="N257" i="2"/>
  <c r="N598" i="2"/>
  <c r="N246" i="2"/>
  <c r="N429" i="2"/>
  <c r="N363" i="2"/>
  <c r="N592" i="2"/>
  <c r="N720" i="2"/>
  <c r="N345" i="2"/>
  <c r="N296" i="2"/>
  <c r="N265" i="2"/>
  <c r="N479" i="2"/>
  <c r="N134" i="2"/>
  <c r="N206" i="2"/>
  <c r="N62" i="2"/>
  <c r="N149" i="2"/>
  <c r="N359" i="2"/>
  <c r="N683" i="2"/>
  <c r="N98" i="2"/>
  <c r="N386" i="2"/>
  <c r="N368" i="2"/>
  <c r="N586" i="2"/>
  <c r="N410" i="2"/>
  <c r="N457" i="2"/>
  <c r="N263" i="2"/>
  <c r="N565" i="2"/>
  <c r="N635" i="2"/>
  <c r="N462" i="2"/>
  <c r="N390" i="2"/>
  <c r="N365" i="2"/>
  <c r="N628" i="2"/>
  <c r="N47" i="2"/>
  <c r="N513" i="2"/>
  <c r="N533" i="2"/>
  <c r="N3" i="2"/>
  <c r="N25" i="2"/>
  <c r="N573" i="2"/>
  <c r="N414" i="2"/>
  <c r="N70" i="2"/>
  <c r="N435" i="2"/>
  <c r="N685" i="2"/>
  <c r="N726" i="2"/>
  <c r="N219" i="2"/>
  <c r="N32" i="2"/>
  <c r="N326" i="2"/>
  <c r="N556" i="2"/>
  <c r="N95" i="2"/>
  <c r="N35" i="2"/>
  <c r="N572" i="2"/>
  <c r="N127" i="2"/>
  <c r="N451" i="2"/>
  <c r="N459" i="2"/>
  <c r="N314" i="2"/>
  <c r="N546" i="2"/>
  <c r="N342" i="2"/>
  <c r="N5" i="2"/>
  <c r="N75" i="2"/>
  <c r="N8" i="2"/>
  <c r="N505" i="2"/>
  <c r="N448" i="2"/>
  <c r="N468" i="2"/>
  <c r="N659" i="2"/>
  <c r="N258" i="2"/>
  <c r="N36" i="2"/>
  <c r="N583" i="2"/>
  <c r="N545" i="2"/>
  <c r="N182" i="2"/>
  <c r="N224" i="2"/>
  <c r="N164" i="2"/>
  <c r="N27" i="2"/>
  <c r="N380" i="2"/>
  <c r="N721" i="2"/>
  <c r="N599" i="2"/>
  <c r="N10" i="2"/>
  <c r="N358" i="2"/>
  <c r="N320" i="2"/>
  <c r="N587" i="2"/>
  <c r="N245" i="2"/>
  <c r="N397" i="2"/>
  <c r="N43" i="2"/>
  <c r="N193" i="2"/>
  <c r="N508" i="2"/>
  <c r="N715" i="2"/>
  <c r="N664" i="2"/>
  <c r="N396" i="2"/>
  <c r="N14" i="2"/>
  <c r="N522" i="2"/>
  <c r="N643" i="2"/>
  <c r="N90" i="2"/>
  <c r="N157" i="2"/>
  <c r="N453" i="2"/>
  <c r="N464" i="2"/>
  <c r="N99" i="2"/>
  <c r="N185" i="2"/>
  <c r="N189" i="2"/>
  <c r="N85" i="2"/>
  <c r="N256" i="2"/>
  <c r="N487" i="2"/>
  <c r="N402" i="2"/>
  <c r="N273" i="2"/>
  <c r="N58" i="2"/>
  <c r="N714" i="2"/>
  <c r="N116" i="2"/>
  <c r="N712" i="2"/>
  <c r="N373" i="2"/>
  <c r="N393" i="2"/>
  <c r="N577" i="2"/>
  <c r="N352" i="2"/>
  <c r="N357" i="2"/>
  <c r="N23" i="2"/>
  <c r="N690" i="2"/>
  <c r="N383" i="2"/>
  <c r="N22" i="2"/>
  <c r="N160" i="2"/>
  <c r="N531" i="2"/>
  <c r="N496" i="2"/>
  <c r="N147" i="2"/>
  <c r="N476" i="2"/>
  <c r="N467" i="2"/>
  <c r="N239" i="2"/>
  <c r="N236" i="2"/>
  <c r="N113" i="2"/>
  <c r="N649" i="2"/>
  <c r="N482" i="2"/>
  <c r="N477" i="2"/>
  <c r="N128" i="2"/>
  <c r="N195" i="2"/>
  <c r="N348" i="2"/>
  <c r="N284" i="2"/>
  <c r="N394" i="2"/>
  <c r="N18" i="2"/>
  <c r="N107" i="2"/>
  <c r="N585" i="2"/>
  <c r="N31" i="2"/>
  <c r="N146" i="2"/>
  <c r="N211" i="2"/>
  <c r="N542" i="2"/>
  <c r="N682" i="2"/>
  <c r="N20" i="2"/>
  <c r="N343" i="2"/>
  <c r="N530" i="2"/>
  <c r="N423" i="2"/>
  <c r="N576" i="2"/>
  <c r="N456" i="2"/>
  <c r="N100" i="2"/>
  <c r="N481" i="2"/>
  <c r="N641" i="2"/>
  <c r="N376" i="2"/>
  <c r="N349" i="2"/>
  <c r="N679" i="2"/>
  <c r="N122" i="2"/>
  <c r="N73" i="2"/>
  <c r="N49" i="2"/>
  <c r="N579" i="2"/>
  <c r="N74" i="2"/>
  <c r="N184" i="2"/>
  <c r="N705" i="2"/>
  <c r="N117" i="2"/>
  <c r="N252" i="2"/>
  <c r="N412" i="2"/>
  <c r="N518" i="2"/>
  <c r="N137" i="2"/>
  <c r="N192" i="2"/>
  <c r="N166" i="2"/>
  <c r="N337" i="2"/>
  <c r="N413" i="2"/>
  <c r="N444" i="2"/>
  <c r="N271" i="2"/>
  <c r="N666" i="2"/>
  <c r="N360" i="2"/>
  <c r="N463" i="2"/>
  <c r="N91" i="2"/>
  <c r="N387" i="2"/>
  <c r="N112" i="2"/>
  <c r="N132" i="2"/>
  <c r="N142" i="2"/>
  <c r="N305" i="2"/>
  <c r="N277" i="2"/>
  <c r="N106" i="2"/>
  <c r="N540" i="2"/>
  <c r="N600" i="2"/>
  <c r="N377" i="2"/>
  <c r="N469" i="2"/>
  <c r="N334" i="2"/>
  <c r="N458" i="2"/>
  <c r="N313" i="2"/>
  <c r="N235" i="2"/>
  <c r="N693" i="2"/>
  <c r="N650" i="2"/>
  <c r="N266" i="2"/>
  <c r="N310" i="2"/>
  <c r="N512" i="2"/>
  <c r="N708" i="2"/>
  <c r="N340" i="2"/>
  <c r="N217" i="2"/>
  <c r="N335" i="2"/>
  <c r="N492" i="2"/>
  <c r="N646" i="2"/>
  <c r="N446" i="2"/>
  <c r="N272" i="2"/>
  <c r="N110" i="2"/>
  <c r="N223" i="2"/>
  <c r="N215" i="2"/>
  <c r="N238" i="2"/>
  <c r="N570" i="2"/>
  <c r="N460" i="2"/>
  <c r="N336" i="2"/>
  <c r="N497" i="2"/>
  <c r="N56" i="2"/>
  <c r="N596" i="2"/>
  <c r="N350" i="2"/>
  <c r="N37" i="2"/>
  <c r="N551" i="2"/>
  <c r="N16" i="2"/>
  <c r="N190" i="2"/>
  <c r="N28" i="2"/>
  <c r="N632" i="2"/>
  <c r="N45" i="2"/>
  <c r="N199" i="2"/>
  <c r="N286" i="2"/>
  <c r="N60" i="2"/>
  <c r="N552" i="2"/>
  <c r="N264" i="2"/>
  <c r="N723" i="2"/>
  <c r="N283" i="2"/>
  <c r="N329" i="2"/>
  <c r="N532" i="2"/>
  <c r="N6" i="2"/>
  <c r="N86" i="2"/>
  <c r="N292" i="2"/>
  <c r="N203" i="2"/>
  <c r="N564" i="2"/>
  <c r="N426" i="2"/>
  <c r="N307" i="2"/>
  <c r="N550" i="2"/>
  <c r="N536" i="2"/>
  <c r="N461" i="2"/>
  <c r="N575" i="2"/>
  <c r="N82" i="2"/>
  <c r="N234" i="2"/>
  <c r="N288" i="2"/>
  <c r="N722" i="2"/>
  <c r="N179" i="2"/>
  <c r="N384" i="2"/>
  <c r="N48" i="2"/>
  <c r="N543" i="2"/>
  <c r="N524" i="2"/>
  <c r="N354" i="2"/>
  <c r="N165" i="2"/>
  <c r="N648" i="2"/>
  <c r="N395" i="2"/>
  <c r="N325" i="2"/>
  <c r="N251" i="2"/>
  <c r="N101" i="2"/>
  <c r="N64" i="2"/>
  <c r="N268" i="2"/>
  <c r="N119" i="2"/>
  <c r="N434" i="2"/>
  <c r="N207" i="2"/>
  <c r="N44" i="2"/>
  <c r="N306" i="2"/>
  <c r="N249" i="2"/>
  <c r="N436" i="2"/>
  <c r="N655" i="2"/>
  <c r="N499" i="2"/>
  <c r="N175" i="2"/>
  <c r="N651" i="2"/>
  <c r="N15" i="2"/>
  <c r="N645" i="2"/>
  <c r="N312" i="2"/>
  <c r="N526" i="2"/>
  <c r="N425" i="2"/>
  <c r="N80" i="2"/>
  <c r="N253" i="2"/>
  <c r="N259" i="2"/>
  <c r="N574" i="2"/>
  <c r="N330" i="2"/>
  <c r="N197" i="2"/>
  <c r="N378" i="2"/>
  <c r="N553" i="2"/>
  <c r="N562" i="2"/>
  <c r="N227" i="2"/>
  <c r="N500" i="2"/>
  <c r="N332" i="2"/>
  <c r="N93" i="2"/>
  <c r="N560" i="2"/>
  <c r="N544" i="2"/>
  <c r="N606" i="2"/>
  <c r="N595" i="2"/>
  <c r="N710" i="2"/>
  <c r="N725" i="2"/>
  <c r="N361" i="2"/>
  <c r="N21" i="2"/>
  <c r="N118" i="2"/>
  <c r="N374" i="2"/>
  <c r="N547" i="2"/>
  <c r="N34" i="2"/>
  <c r="N437" i="2"/>
  <c r="N697" i="2"/>
  <c r="N366" i="2"/>
  <c r="N233" i="2"/>
  <c r="N452" i="2"/>
  <c r="N409" i="2"/>
  <c r="N652" i="2"/>
  <c r="N653" i="2"/>
  <c r="N619" i="2"/>
  <c r="N322" i="2"/>
  <c r="N297" i="2"/>
  <c r="N26" i="2"/>
  <c r="N262" i="2"/>
  <c r="N392" i="2"/>
  <c r="N433" i="2"/>
  <c r="N213" i="2"/>
  <c r="N622" i="2"/>
  <c r="N399" i="2"/>
  <c r="N205" i="2"/>
  <c r="N667" i="2"/>
  <c r="N39" i="2"/>
  <c r="N188" i="2"/>
  <c r="N59" i="2"/>
  <c r="N610" i="2"/>
  <c r="N681" i="2"/>
  <c r="N475" i="2"/>
  <c r="N293" i="2"/>
  <c r="N527" i="2"/>
  <c r="N389" i="2"/>
  <c r="N351" i="2"/>
  <c r="N216" i="2"/>
  <c r="N66" i="2"/>
  <c r="N665" i="2"/>
  <c r="N321" i="2"/>
  <c r="N339" i="2"/>
  <c r="N77" i="2"/>
  <c r="N367" i="2"/>
  <c r="N676" i="2"/>
  <c r="N108" i="2"/>
  <c r="N97" i="2"/>
  <c r="N148" i="2"/>
  <c r="N311" i="2"/>
  <c r="N177" i="2"/>
  <c r="N347" i="2"/>
  <c r="N691" i="2"/>
  <c r="N81" i="2"/>
  <c r="N694" i="2"/>
  <c r="N324" i="2"/>
  <c r="N472" i="2"/>
  <c r="N695" i="2"/>
  <c r="N449" i="2"/>
  <c r="N379" i="2"/>
  <c r="N204" i="2"/>
  <c r="N114" i="2"/>
  <c r="N466" i="2"/>
  <c r="N702" i="2"/>
  <c r="N109" i="2"/>
  <c r="N94" i="2"/>
  <c r="N198" i="2"/>
  <c r="N611" i="2"/>
  <c r="N282" i="2"/>
  <c r="N608" i="2"/>
  <c r="N126" i="2"/>
  <c r="N180" i="2"/>
  <c r="N566" i="2"/>
  <c r="N308" i="2"/>
  <c r="N327" i="2"/>
  <c r="N78" i="2"/>
  <c r="N674" i="2"/>
  <c r="N450" i="2"/>
  <c r="N538" i="2"/>
  <c r="N614" i="2"/>
  <c r="N711" i="2"/>
  <c r="N495" i="2"/>
  <c r="N609" i="2"/>
  <c r="N408" i="2"/>
  <c r="N133" i="2"/>
  <c r="N401" i="2"/>
  <c r="N240" i="2"/>
  <c r="N515" i="2"/>
  <c r="N163" i="2"/>
  <c r="N549" i="2"/>
  <c r="N602" i="2"/>
  <c r="N76" i="2"/>
  <c r="N706" i="2"/>
  <c r="N621" i="2"/>
  <c r="N415" i="2"/>
  <c r="N178" i="2"/>
  <c r="N225" i="2"/>
  <c r="N291" i="2"/>
  <c r="N171" i="2"/>
  <c r="N571" i="2"/>
  <c r="N105" i="2"/>
  <c r="N304" i="2"/>
  <c r="N633" i="2"/>
  <c r="N594" i="2"/>
  <c r="N232" i="2"/>
  <c r="N270" i="2"/>
  <c r="N285" i="2"/>
  <c r="N104" i="2"/>
  <c r="N511" i="2"/>
  <c r="N170" i="2"/>
  <c r="N96" i="2"/>
  <c r="N700" i="2"/>
  <c r="N718" i="2"/>
  <c r="N338" i="2"/>
  <c r="N280" i="2"/>
  <c r="N267" i="2"/>
  <c r="N471" i="2"/>
  <c r="N673" i="2"/>
  <c r="N209" i="2"/>
  <c r="N483" i="2"/>
  <c r="N636" i="2"/>
  <c r="N613" i="2"/>
  <c r="N626" i="2"/>
  <c r="N255" i="2"/>
  <c r="N276" i="2"/>
  <c r="N129" i="2"/>
  <c r="N638" i="2"/>
  <c r="N578" i="2"/>
  <c r="N241" i="2"/>
  <c r="N504" i="2"/>
  <c r="N445" i="2"/>
  <c r="N680" i="2"/>
  <c r="N315" i="2"/>
  <c r="N670" i="2"/>
  <c r="N654" i="2"/>
  <c r="N372" i="2"/>
  <c r="N519" i="2"/>
  <c r="N591" i="2"/>
  <c r="N582" i="2"/>
  <c r="N630" i="2"/>
  <c r="N196" i="2"/>
  <c r="N506" i="2"/>
  <c r="N143" i="2"/>
  <c r="N369" i="2"/>
  <c r="N484" i="2"/>
  <c r="N281" i="2"/>
  <c r="N563" i="2"/>
  <c r="N443" i="2"/>
  <c r="N663" i="2"/>
  <c r="N454" i="2"/>
  <c r="N490" i="2"/>
  <c r="N473" i="2"/>
  <c r="N559" i="2"/>
  <c r="N517" i="2"/>
  <c r="N274" i="2"/>
  <c r="N618" i="2"/>
  <c r="N370" i="2"/>
  <c r="N269" i="2"/>
  <c r="N686" i="2"/>
  <c r="N385" i="2"/>
  <c r="N510" i="2"/>
  <c r="N703" i="2"/>
  <c r="N525" i="2"/>
  <c r="N237" i="2"/>
  <c r="N601" i="2"/>
  <c r="N672" i="2"/>
  <c r="N242" i="2"/>
  <c r="N478" i="2"/>
  <c r="N514" i="2"/>
  <c r="N660" i="2"/>
  <c r="N416" i="2"/>
  <c r="N398" i="2"/>
  <c r="N557" i="2"/>
  <c r="N625" i="2"/>
  <c r="N498" i="2"/>
  <c r="N707" i="2"/>
  <c r="N615" i="2"/>
  <c r="N430" i="2"/>
  <c r="N688" i="2"/>
  <c r="N662" i="2"/>
  <c r="N439" i="2"/>
  <c r="N440" i="2"/>
  <c r="N474" i="2"/>
  <c r="N684" i="2"/>
  <c r="N287" i="2"/>
  <c r="N716" i="2"/>
  <c r="N447" i="2"/>
  <c r="N642" i="2"/>
  <c r="N623" i="2"/>
  <c r="N640" i="2"/>
  <c r="N427" i="2"/>
  <c r="N658" i="2"/>
  <c r="N417" i="2"/>
  <c r="N677" i="2"/>
  <c r="N503" i="2"/>
  <c r="N617" i="2"/>
  <c r="N580" i="2"/>
  <c r="N692" i="2"/>
  <c r="N704" i="2"/>
  <c r="N629" i="2"/>
  <c r="N501" i="2"/>
  <c r="N669" i="2"/>
  <c r="N554" i="2"/>
  <c r="N620" i="2"/>
  <c r="N465" i="2"/>
  <c r="N612" i="2"/>
  <c r="N698" i="2"/>
  <c r="N644" i="2"/>
  <c r="N668" i="2"/>
  <c r="N678" i="2"/>
  <c r="N717" i="2"/>
  <c r="N687" i="2"/>
  <c r="N724" i="2"/>
  <c r="L411" i="2"/>
  <c r="L589" i="2"/>
  <c r="L661" i="2"/>
  <c r="L131" i="2"/>
  <c r="L331" i="2"/>
  <c r="L261" i="2"/>
  <c r="L616" i="2"/>
  <c r="L419" i="2"/>
  <c r="L689" i="2"/>
  <c r="L535" i="2"/>
  <c r="L341" i="2"/>
  <c r="L639" i="2"/>
  <c r="L404" i="2"/>
  <c r="L548" i="2"/>
  <c r="L428" i="2"/>
  <c r="L275" i="2"/>
  <c r="L375" i="2"/>
  <c r="L675" i="2"/>
  <c r="L151" i="2"/>
  <c r="L9" i="2"/>
  <c r="L194" i="2"/>
  <c r="L61" i="2"/>
  <c r="L230" i="2"/>
  <c r="L422" i="2"/>
  <c r="L172" i="2"/>
  <c r="L441" i="2"/>
  <c r="L181" i="2"/>
  <c r="L523" i="2"/>
  <c r="L156" i="2"/>
  <c r="L303" i="2"/>
  <c r="L79" i="2"/>
  <c r="L136" i="2"/>
  <c r="L713" i="2"/>
  <c r="L42" i="2"/>
  <c r="L155" i="2"/>
  <c r="L581" i="2"/>
  <c r="L605" i="2"/>
  <c r="L604" i="2"/>
  <c r="L208" i="2"/>
  <c r="L19" i="2"/>
  <c r="L346" i="2"/>
  <c r="L29" i="2"/>
  <c r="L537" i="2"/>
  <c r="L333" i="2"/>
  <c r="L111" i="2"/>
  <c r="L244" i="2"/>
  <c r="L11" i="2"/>
  <c r="L55" i="2"/>
  <c r="L309" i="2"/>
  <c r="L154" i="2"/>
  <c r="L231" i="2"/>
  <c r="L186" i="2"/>
  <c r="L290" i="2"/>
  <c r="L489" i="2"/>
  <c r="L103" i="2"/>
  <c r="L656" i="2"/>
  <c r="L159" i="2"/>
  <c r="L356" i="2"/>
  <c r="L567" i="2"/>
  <c r="L247" i="2"/>
  <c r="L400" i="2"/>
  <c r="L88" i="2"/>
  <c r="L162" i="2"/>
  <c r="L491" i="2"/>
  <c r="L135" i="2"/>
  <c r="L145" i="2"/>
  <c r="L84" i="2"/>
  <c r="L173" i="2"/>
  <c r="L558" i="2"/>
  <c r="L403" i="2"/>
  <c r="AT403" i="2" s="1"/>
  <c r="L317" i="2"/>
  <c r="L701" i="2"/>
  <c r="L53" i="2"/>
  <c r="L167" i="2"/>
  <c r="L130" i="2"/>
  <c r="L528" i="2"/>
  <c r="L278" i="2"/>
  <c r="L323" i="2"/>
  <c r="L405" i="2"/>
  <c r="L584" i="2"/>
  <c r="L187" i="2"/>
  <c r="L191" i="2"/>
  <c r="L541" i="2"/>
  <c r="L30" i="2"/>
  <c r="L222" i="2"/>
  <c r="L144" i="2"/>
  <c r="L120" i="2"/>
  <c r="L221" i="2"/>
  <c r="L202" i="2"/>
  <c r="L607" i="2"/>
  <c r="L176" i="2"/>
  <c r="L89" i="2"/>
  <c r="L516" i="2"/>
  <c r="L33" i="2"/>
  <c r="L569" i="2"/>
  <c r="L141" i="2"/>
  <c r="L87" i="2"/>
  <c r="L634" i="2"/>
  <c r="L534" i="2"/>
  <c r="L161" i="2"/>
  <c r="L420" i="2"/>
  <c r="L319" i="2"/>
  <c r="L139" i="2"/>
  <c r="AT139" i="2" s="1"/>
  <c r="L279" i="2"/>
  <c r="L52" i="2"/>
  <c r="L488" i="2"/>
  <c r="L470" i="2"/>
  <c r="L382" i="2"/>
  <c r="L301" i="2"/>
  <c r="L597" i="2"/>
  <c r="L520" i="2"/>
  <c r="L220" i="2"/>
  <c r="L7" i="2"/>
  <c r="L150" i="2"/>
  <c r="L4" i="2"/>
  <c r="L72" i="2"/>
  <c r="L299" i="2"/>
  <c r="AT299" i="2" s="1"/>
  <c r="L555" i="2"/>
  <c r="L300" i="2"/>
  <c r="L174" i="2"/>
  <c r="L24" i="2"/>
  <c r="L362" i="2"/>
  <c r="L40" i="2"/>
  <c r="L391" i="2"/>
  <c r="L168" i="2"/>
  <c r="L212" i="2"/>
  <c r="L226" i="2"/>
  <c r="L153" i="2"/>
  <c r="L68" i="2"/>
  <c r="L371" i="2"/>
  <c r="L51" i="2"/>
  <c r="L438" i="2"/>
  <c r="L561" i="2"/>
  <c r="L260" i="2"/>
  <c r="L254" i="2"/>
  <c r="L455" i="2"/>
  <c r="L115" i="2"/>
  <c r="L699" i="2"/>
  <c r="L83" i="2"/>
  <c r="L250" i="2"/>
  <c r="L63" i="2"/>
  <c r="AT63" i="2" s="1"/>
  <c r="L152" i="2"/>
  <c r="L210" i="2"/>
  <c r="L46" i="2"/>
  <c r="L183" i="2"/>
  <c r="L406" i="2"/>
  <c r="L328" i="2"/>
  <c r="L298" i="2"/>
  <c r="L407" i="2"/>
  <c r="L228" i="2"/>
  <c r="L121" i="2"/>
  <c r="L289" i="2"/>
  <c r="L388" i="2"/>
  <c r="AT388" i="2" s="1"/>
  <c r="L494" i="2"/>
  <c r="L123" i="2"/>
  <c r="L431" i="2"/>
  <c r="AT431" i="2" s="1"/>
  <c r="L593" i="2"/>
  <c r="L17" i="2"/>
  <c r="L2" i="2"/>
  <c r="AT75" i="2" s="1"/>
  <c r="L69" i="2"/>
  <c r="L719" i="2"/>
  <c r="L588" i="2"/>
  <c r="L12" i="2"/>
  <c r="L381" i="2"/>
  <c r="L539" i="2"/>
  <c r="L200" i="2"/>
  <c r="L248" i="2"/>
  <c r="L13" i="2"/>
  <c r="L502" i="2"/>
  <c r="L529" i="2"/>
  <c r="L631" i="2"/>
  <c r="L486" i="2"/>
  <c r="L657" i="2"/>
  <c r="L521" i="2"/>
  <c r="L54" i="2"/>
  <c r="AT54" i="2" s="1"/>
  <c r="L353" i="2"/>
  <c r="L624" i="2"/>
  <c r="AT624" i="2" s="1"/>
  <c r="L229" i="2"/>
  <c r="L424" i="2"/>
  <c r="L50" i="2"/>
  <c r="L316" i="2"/>
  <c r="L65" i="2"/>
  <c r="L140" i="2"/>
  <c r="L302" i="2"/>
  <c r="L138" i="2"/>
  <c r="L603" i="2"/>
  <c r="L355" i="2"/>
  <c r="L507" i="2"/>
  <c r="L637" i="2"/>
  <c r="L590" i="2"/>
  <c r="L218" i="2"/>
  <c r="L671" i="2"/>
  <c r="L344" i="2"/>
  <c r="L295" i="2"/>
  <c r="L201" i="2"/>
  <c r="L696" i="2"/>
  <c r="L442" i="2"/>
  <c r="L432" i="2"/>
  <c r="L480" i="2"/>
  <c r="L158" i="2"/>
  <c r="L102" i="2"/>
  <c r="L421" i="2"/>
  <c r="L92" i="2"/>
  <c r="L364" i="2"/>
  <c r="L71" i="2"/>
  <c r="L493" i="2"/>
  <c r="L485" i="2"/>
  <c r="L243" i="2"/>
  <c r="L38" i="2"/>
  <c r="L647" i="2"/>
  <c r="L509" i="2"/>
  <c r="L318" i="2"/>
  <c r="L627" i="2"/>
  <c r="L294" i="2"/>
  <c r="L169" i="2"/>
  <c r="L214" i="2"/>
  <c r="L124" i="2"/>
  <c r="L125" i="2"/>
  <c r="L568" i="2"/>
  <c r="L709" i="2"/>
  <c r="L418" i="2"/>
  <c r="L67" i="2"/>
  <c r="L41" i="2"/>
  <c r="L57" i="2"/>
  <c r="L257" i="2"/>
  <c r="L598" i="2"/>
  <c r="L246" i="2"/>
  <c r="L429" i="2"/>
  <c r="AT429" i="2" s="1"/>
  <c r="L363" i="2"/>
  <c r="L592" i="2"/>
  <c r="L720" i="2"/>
  <c r="L345" i="2"/>
  <c r="L296" i="2"/>
  <c r="L265" i="2"/>
  <c r="L479" i="2"/>
  <c r="L134" i="2"/>
  <c r="L206" i="2"/>
  <c r="L62" i="2"/>
  <c r="L149" i="2"/>
  <c r="L359" i="2"/>
  <c r="L683" i="2"/>
  <c r="L98" i="2"/>
  <c r="L386" i="2"/>
  <c r="L368" i="2"/>
  <c r="L586" i="2"/>
  <c r="L410" i="2"/>
  <c r="L457" i="2"/>
  <c r="L263" i="2"/>
  <c r="L565" i="2"/>
  <c r="L635" i="2"/>
  <c r="L462" i="2"/>
  <c r="L390" i="2"/>
  <c r="L365" i="2"/>
  <c r="L628" i="2"/>
  <c r="L47" i="2"/>
  <c r="L513" i="2"/>
  <c r="L533" i="2"/>
  <c r="L3" i="2"/>
  <c r="L25" i="2"/>
  <c r="L573" i="2"/>
  <c r="L414" i="2"/>
  <c r="L70" i="2"/>
  <c r="L435" i="2"/>
  <c r="L685" i="2"/>
  <c r="L726" i="2"/>
  <c r="L219" i="2"/>
  <c r="L32" i="2"/>
  <c r="L326" i="2"/>
  <c r="L556" i="2"/>
  <c r="L95" i="2"/>
  <c r="L35" i="2"/>
  <c r="L572" i="2"/>
  <c r="L127" i="2"/>
  <c r="AT127" i="2" s="1"/>
  <c r="L451" i="2"/>
  <c r="L459" i="2"/>
  <c r="L314" i="2"/>
  <c r="AT314" i="2" s="1"/>
  <c r="L546" i="2"/>
  <c r="L342" i="2"/>
  <c r="L5" i="2"/>
  <c r="L75" i="2"/>
  <c r="L8" i="2"/>
  <c r="L505" i="2"/>
  <c r="L448" i="2"/>
  <c r="L468" i="2"/>
  <c r="L659" i="2"/>
  <c r="L258" i="2"/>
  <c r="L36" i="2"/>
  <c r="L583" i="2"/>
  <c r="L545" i="2"/>
  <c r="L182" i="2"/>
  <c r="L224" i="2"/>
  <c r="L164" i="2"/>
  <c r="L27" i="2"/>
  <c r="L380" i="2"/>
  <c r="L721" i="2"/>
  <c r="L599" i="2"/>
  <c r="L10" i="2"/>
  <c r="L358" i="2"/>
  <c r="L320" i="2"/>
  <c r="L587" i="2"/>
  <c r="L245" i="2"/>
  <c r="L397" i="2"/>
  <c r="L43" i="2"/>
  <c r="L193" i="2"/>
  <c r="L508" i="2"/>
  <c r="L715" i="2"/>
  <c r="L664" i="2"/>
  <c r="L396" i="2"/>
  <c r="L14" i="2"/>
  <c r="L522" i="2"/>
  <c r="L643" i="2"/>
  <c r="L90" i="2"/>
  <c r="L157" i="2"/>
  <c r="L453" i="2"/>
  <c r="L464" i="2"/>
  <c r="L99" i="2"/>
  <c r="L185" i="2"/>
  <c r="L189" i="2"/>
  <c r="L85" i="2"/>
  <c r="AT85" i="2" s="1"/>
  <c r="L256" i="2"/>
  <c r="L487" i="2"/>
  <c r="L402" i="2"/>
  <c r="L273" i="2"/>
  <c r="L58" i="2"/>
  <c r="AT58" i="2" s="1"/>
  <c r="L714" i="2"/>
  <c r="L116" i="2"/>
  <c r="L712" i="2"/>
  <c r="L373" i="2"/>
  <c r="L393" i="2"/>
  <c r="L577" i="2"/>
  <c r="L352" i="2"/>
  <c r="L357" i="2"/>
  <c r="L23" i="2"/>
  <c r="AT23" i="2" s="1"/>
  <c r="L690" i="2"/>
  <c r="AT690" i="2" s="1"/>
  <c r="L383" i="2"/>
  <c r="L22" i="2"/>
  <c r="L160" i="2"/>
  <c r="L531" i="2"/>
  <c r="L496" i="2"/>
  <c r="L147" i="2"/>
  <c r="L476" i="2"/>
  <c r="L467" i="2"/>
  <c r="L239" i="2"/>
  <c r="L236" i="2"/>
  <c r="L113" i="2"/>
  <c r="L649" i="2"/>
  <c r="L482" i="2"/>
  <c r="L477" i="2"/>
  <c r="L128" i="2"/>
  <c r="L195" i="2"/>
  <c r="L348" i="2"/>
  <c r="L284" i="2"/>
  <c r="AT284" i="2" s="1"/>
  <c r="L394" i="2"/>
  <c r="L18" i="2"/>
  <c r="L107" i="2"/>
  <c r="L585" i="2"/>
  <c r="L31" i="2"/>
  <c r="L146" i="2"/>
  <c r="L211" i="2"/>
  <c r="L542" i="2"/>
  <c r="L682" i="2"/>
  <c r="L20" i="2"/>
  <c r="L343" i="2"/>
  <c r="L530" i="2"/>
  <c r="L423" i="2"/>
  <c r="L576" i="2"/>
  <c r="L456" i="2"/>
  <c r="L100" i="2"/>
  <c r="L481" i="2"/>
  <c r="L641" i="2"/>
  <c r="L376" i="2"/>
  <c r="L349" i="2"/>
  <c r="L679" i="2"/>
  <c r="L122" i="2"/>
  <c r="L73" i="2"/>
  <c r="L49" i="2"/>
  <c r="L579" i="2"/>
  <c r="L74" i="2"/>
  <c r="L184" i="2"/>
  <c r="L705" i="2"/>
  <c r="L117" i="2"/>
  <c r="L252" i="2"/>
  <c r="L412" i="2"/>
  <c r="L518" i="2"/>
  <c r="L137" i="2"/>
  <c r="L192" i="2"/>
  <c r="L166" i="2"/>
  <c r="L337" i="2"/>
  <c r="L413" i="2"/>
  <c r="L444" i="2"/>
  <c r="L271" i="2"/>
  <c r="L666" i="2"/>
  <c r="L360" i="2"/>
  <c r="L463" i="2"/>
  <c r="L91" i="2"/>
  <c r="L387" i="2"/>
  <c r="AT387" i="2" s="1"/>
  <c r="L112" i="2"/>
  <c r="L132" i="2"/>
  <c r="L142" i="2"/>
  <c r="L305" i="2"/>
  <c r="L277" i="2"/>
  <c r="L106" i="2"/>
  <c r="L540" i="2"/>
  <c r="L600" i="2"/>
  <c r="L377" i="2"/>
  <c r="L469" i="2"/>
  <c r="L334" i="2"/>
  <c r="AT334" i="2" s="1"/>
  <c r="L458" i="2"/>
  <c r="L313" i="2"/>
  <c r="AT313" i="2" s="1"/>
  <c r="L235" i="2"/>
  <c r="L693" i="2"/>
  <c r="L650" i="2"/>
  <c r="L266" i="2"/>
  <c r="L310" i="2"/>
  <c r="L512" i="2"/>
  <c r="L708" i="2"/>
  <c r="L340" i="2"/>
  <c r="L217" i="2"/>
  <c r="L335" i="2"/>
  <c r="L492" i="2"/>
  <c r="AT492" i="2" s="1"/>
  <c r="L646" i="2"/>
  <c r="L446" i="2"/>
  <c r="L272" i="2"/>
  <c r="L110" i="2"/>
  <c r="L223" i="2"/>
  <c r="L215" i="2"/>
  <c r="L238" i="2"/>
  <c r="L570" i="2"/>
  <c r="L460" i="2"/>
  <c r="L336" i="2"/>
  <c r="L497" i="2"/>
  <c r="L56" i="2"/>
  <c r="L596" i="2"/>
  <c r="L350" i="2"/>
  <c r="L37" i="2"/>
  <c r="L551" i="2"/>
  <c r="L16" i="2"/>
  <c r="L190" i="2"/>
  <c r="L28" i="2"/>
  <c r="L632" i="2"/>
  <c r="AT632" i="2" s="1"/>
  <c r="L45" i="2"/>
  <c r="L199" i="2"/>
  <c r="L286" i="2"/>
  <c r="L60" i="2"/>
  <c r="L552" i="2"/>
  <c r="L264" i="2"/>
  <c r="L723" i="2"/>
  <c r="L283" i="2"/>
  <c r="L329" i="2"/>
  <c r="L532" i="2"/>
  <c r="L6" i="2"/>
  <c r="L86" i="2"/>
  <c r="L292" i="2"/>
  <c r="L203" i="2"/>
  <c r="L564" i="2"/>
  <c r="L426" i="2"/>
  <c r="L307" i="2"/>
  <c r="L550" i="2"/>
  <c r="L536" i="2"/>
  <c r="L461" i="2"/>
  <c r="AT461" i="2" s="1"/>
  <c r="L575" i="2"/>
  <c r="L82" i="2"/>
  <c r="L234" i="2"/>
  <c r="L288" i="2"/>
  <c r="L722" i="2"/>
  <c r="L179" i="2"/>
  <c r="L384" i="2"/>
  <c r="L48" i="2"/>
  <c r="L543" i="2"/>
  <c r="L524" i="2"/>
  <c r="L354" i="2"/>
  <c r="L165" i="2"/>
  <c r="L648" i="2"/>
  <c r="L395" i="2"/>
  <c r="L325" i="2"/>
  <c r="L251" i="2"/>
  <c r="L101" i="2"/>
  <c r="L64" i="2"/>
  <c r="L268" i="2"/>
  <c r="L119" i="2"/>
  <c r="L434" i="2"/>
  <c r="L207" i="2"/>
  <c r="L44" i="2"/>
  <c r="L306" i="2"/>
  <c r="L249" i="2"/>
  <c r="L436" i="2"/>
  <c r="L655" i="2"/>
  <c r="L499" i="2"/>
  <c r="L175" i="2"/>
  <c r="L651" i="2"/>
  <c r="L15" i="2"/>
  <c r="AT15" i="2" s="1"/>
  <c r="L645" i="2"/>
  <c r="L312" i="2"/>
  <c r="L526" i="2"/>
  <c r="L425" i="2"/>
  <c r="L80" i="2"/>
  <c r="L253" i="2"/>
  <c r="L259" i="2"/>
  <c r="L574" i="2"/>
  <c r="L330" i="2"/>
  <c r="L197" i="2"/>
  <c r="L378" i="2"/>
  <c r="L553" i="2"/>
  <c r="L562" i="2"/>
  <c r="L227" i="2"/>
  <c r="L500" i="2"/>
  <c r="L332" i="2"/>
  <c r="L93" i="2"/>
  <c r="L560" i="2"/>
  <c r="L544" i="2"/>
  <c r="L606" i="2"/>
  <c r="L595" i="2"/>
  <c r="L710" i="2"/>
  <c r="L725" i="2"/>
  <c r="L361" i="2"/>
  <c r="L21" i="2"/>
  <c r="L118" i="2"/>
  <c r="L374" i="2"/>
  <c r="L547" i="2"/>
  <c r="AT547" i="2" s="1"/>
  <c r="L34" i="2"/>
  <c r="L437" i="2"/>
  <c r="L697" i="2"/>
  <c r="L366" i="2"/>
  <c r="L233" i="2"/>
  <c r="L452" i="2"/>
  <c r="AT452" i="2" s="1"/>
  <c r="L409" i="2"/>
  <c r="L652" i="2"/>
  <c r="L653" i="2"/>
  <c r="L619" i="2"/>
  <c r="L322" i="2"/>
  <c r="L297" i="2"/>
  <c r="L26" i="2"/>
  <c r="L262" i="2"/>
  <c r="L392" i="2"/>
  <c r="L433" i="2"/>
  <c r="L213" i="2"/>
  <c r="L622" i="2"/>
  <c r="L399" i="2"/>
  <c r="AT399" i="2" s="1"/>
  <c r="L205" i="2"/>
  <c r="L667" i="2"/>
  <c r="AT667" i="2" s="1"/>
  <c r="L39" i="2"/>
  <c r="L188" i="2"/>
  <c r="L59" i="2"/>
  <c r="L610" i="2"/>
  <c r="L681" i="2"/>
  <c r="L475" i="2"/>
  <c r="L293" i="2"/>
  <c r="L527" i="2"/>
  <c r="AT527" i="2" s="1"/>
  <c r="L389" i="2"/>
  <c r="L351" i="2"/>
  <c r="AT351" i="2" s="1"/>
  <c r="L216" i="2"/>
  <c r="AT216" i="2" s="1"/>
  <c r="L66" i="2"/>
  <c r="L665" i="2"/>
  <c r="L321" i="2"/>
  <c r="L339" i="2"/>
  <c r="L77" i="2"/>
  <c r="L367" i="2"/>
  <c r="L676" i="2"/>
  <c r="L108" i="2"/>
  <c r="L97" i="2"/>
  <c r="L148" i="2"/>
  <c r="L311" i="2"/>
  <c r="L177" i="2"/>
  <c r="L347" i="2"/>
  <c r="L691" i="2"/>
  <c r="L81" i="2"/>
  <c r="L694" i="2"/>
  <c r="L324" i="2"/>
  <c r="L472" i="2"/>
  <c r="L695" i="2"/>
  <c r="L449" i="2"/>
  <c r="L379" i="2"/>
  <c r="L204" i="2"/>
  <c r="AT204" i="2" s="1"/>
  <c r="L114" i="2"/>
  <c r="L466" i="2"/>
  <c r="L702" i="2"/>
  <c r="L109" i="2"/>
  <c r="L94" i="2"/>
  <c r="L198" i="2"/>
  <c r="L611" i="2"/>
  <c r="AT611" i="2" s="1"/>
  <c r="L282" i="2"/>
  <c r="L608" i="2"/>
  <c r="L126" i="2"/>
  <c r="L180" i="2"/>
  <c r="L566" i="2"/>
  <c r="L308" i="2"/>
  <c r="L327" i="2"/>
  <c r="L78" i="2"/>
  <c r="L674" i="2"/>
  <c r="L450" i="2"/>
  <c r="L538" i="2"/>
  <c r="L614" i="2"/>
  <c r="L711" i="2"/>
  <c r="L495" i="2"/>
  <c r="L609" i="2"/>
  <c r="AT609" i="2" s="1"/>
  <c r="L408" i="2"/>
  <c r="L133" i="2"/>
  <c r="AT133" i="2" s="1"/>
  <c r="L401" i="2"/>
  <c r="L240" i="2"/>
  <c r="L515" i="2"/>
  <c r="L163" i="2"/>
  <c r="L549" i="2"/>
  <c r="L602" i="2"/>
  <c r="L76" i="2"/>
  <c r="L706" i="2"/>
  <c r="L621" i="2"/>
  <c r="L415" i="2"/>
  <c r="AT415" i="2" s="1"/>
  <c r="L178" i="2"/>
  <c r="L225" i="2"/>
  <c r="L291" i="2"/>
  <c r="L171" i="2"/>
  <c r="L571" i="2"/>
  <c r="AT571" i="2" s="1"/>
  <c r="L105" i="2"/>
  <c r="L304" i="2"/>
  <c r="L633" i="2"/>
  <c r="L594" i="2"/>
  <c r="L232" i="2"/>
  <c r="L270" i="2"/>
  <c r="L285" i="2"/>
  <c r="L104" i="2"/>
  <c r="L511" i="2"/>
  <c r="L170" i="2"/>
  <c r="L96" i="2"/>
  <c r="L700" i="2"/>
  <c r="AT700" i="2" s="1"/>
  <c r="L718" i="2"/>
  <c r="L338" i="2"/>
  <c r="L280" i="2"/>
  <c r="L267" i="2"/>
  <c r="L471" i="2"/>
  <c r="L673" i="2"/>
  <c r="L209" i="2"/>
  <c r="L483" i="2"/>
  <c r="AT483" i="2" s="1"/>
  <c r="L636" i="2"/>
  <c r="AT636" i="2" s="1"/>
  <c r="L613" i="2"/>
  <c r="L626" i="2"/>
  <c r="L255" i="2"/>
  <c r="L276" i="2"/>
  <c r="L129" i="2"/>
  <c r="L638" i="2"/>
  <c r="L578" i="2"/>
  <c r="L241" i="2"/>
  <c r="L504" i="2"/>
  <c r="L445" i="2"/>
  <c r="AT445" i="2" s="1"/>
  <c r="L680" i="2"/>
  <c r="AT680" i="2" s="1"/>
  <c r="L315" i="2"/>
  <c r="L670" i="2"/>
  <c r="L654" i="2"/>
  <c r="L372" i="2"/>
  <c r="L519" i="2"/>
  <c r="L591" i="2"/>
  <c r="L582" i="2"/>
  <c r="L630" i="2"/>
  <c r="L196" i="2"/>
  <c r="L506" i="2"/>
  <c r="L143" i="2"/>
  <c r="L369" i="2"/>
  <c r="L484" i="2"/>
  <c r="L281" i="2"/>
  <c r="AT281" i="2" s="1"/>
  <c r="L563" i="2"/>
  <c r="L443" i="2"/>
  <c r="L663" i="2"/>
  <c r="L454" i="2"/>
  <c r="L490" i="2"/>
  <c r="L473" i="2"/>
  <c r="L559" i="2"/>
  <c r="L517" i="2"/>
  <c r="L274" i="2"/>
  <c r="L618" i="2"/>
  <c r="L370" i="2"/>
  <c r="L269" i="2"/>
  <c r="L686" i="2"/>
  <c r="L385" i="2"/>
  <c r="L510" i="2"/>
  <c r="L703" i="2"/>
  <c r="L525" i="2"/>
  <c r="L237" i="2"/>
  <c r="L601" i="2"/>
  <c r="L672" i="2"/>
  <c r="L242" i="2"/>
  <c r="L478" i="2"/>
  <c r="L514" i="2"/>
  <c r="AT514" i="2" s="1"/>
  <c r="L660" i="2"/>
  <c r="L416" i="2"/>
  <c r="L398" i="2"/>
  <c r="L557" i="2"/>
  <c r="L625" i="2"/>
  <c r="L498" i="2"/>
  <c r="L707" i="2"/>
  <c r="L615" i="2"/>
  <c r="L430" i="2"/>
  <c r="L688" i="2"/>
  <c r="L662" i="2"/>
  <c r="L439" i="2"/>
  <c r="L440" i="2"/>
  <c r="L474" i="2"/>
  <c r="L684" i="2"/>
  <c r="L287" i="2"/>
  <c r="L716" i="2"/>
  <c r="L447" i="2"/>
  <c r="L642" i="2"/>
  <c r="L623" i="2"/>
  <c r="L640" i="2"/>
  <c r="L427" i="2"/>
  <c r="L658" i="2"/>
  <c r="L417" i="2"/>
  <c r="L677" i="2"/>
  <c r="L503" i="2"/>
  <c r="L617" i="2"/>
  <c r="L580" i="2"/>
  <c r="AT580" i="2" s="1"/>
  <c r="L692" i="2"/>
  <c r="L704" i="2"/>
  <c r="L629" i="2"/>
  <c r="L501" i="2"/>
  <c r="L669" i="2"/>
  <c r="L554" i="2"/>
  <c r="AT554" i="2" s="1"/>
  <c r="L620" i="2"/>
  <c r="L465" i="2"/>
  <c r="L612" i="2"/>
  <c r="L698" i="2"/>
  <c r="L644" i="2"/>
  <c r="L668" i="2"/>
  <c r="L678" i="2"/>
  <c r="L717" i="2"/>
  <c r="AT717" i="2" s="1"/>
  <c r="L687" i="2"/>
  <c r="L724" i="2"/>
  <c r="J411" i="2"/>
  <c r="J589" i="2"/>
  <c r="J661" i="2"/>
  <c r="J131" i="2"/>
  <c r="J331" i="2"/>
  <c r="J261" i="2"/>
  <c r="J616" i="2"/>
  <c r="J419" i="2"/>
  <c r="J689" i="2"/>
  <c r="J535" i="2"/>
  <c r="J341" i="2"/>
  <c r="J639" i="2"/>
  <c r="J404" i="2"/>
  <c r="J548" i="2"/>
  <c r="J428" i="2"/>
  <c r="J275" i="2"/>
  <c r="J375" i="2"/>
  <c r="J675" i="2"/>
  <c r="J151" i="2"/>
  <c r="J9" i="2"/>
  <c r="J194" i="2"/>
  <c r="J61" i="2"/>
  <c r="J230" i="2"/>
  <c r="J422" i="2"/>
  <c r="J172" i="2"/>
  <c r="J441" i="2"/>
  <c r="J181" i="2"/>
  <c r="J523" i="2"/>
  <c r="J156" i="2"/>
  <c r="J303" i="2"/>
  <c r="J79" i="2"/>
  <c r="J136" i="2"/>
  <c r="J713" i="2"/>
  <c r="J42" i="2"/>
  <c r="J155" i="2"/>
  <c r="J581" i="2"/>
  <c r="J605" i="2"/>
  <c r="J604" i="2"/>
  <c r="J208" i="2"/>
  <c r="J19" i="2"/>
  <c r="J346" i="2"/>
  <c r="J29" i="2"/>
  <c r="J537" i="2"/>
  <c r="J333" i="2"/>
  <c r="J111" i="2"/>
  <c r="J244" i="2"/>
  <c r="J11" i="2"/>
  <c r="J55" i="2"/>
  <c r="J309" i="2"/>
  <c r="J154" i="2"/>
  <c r="J231" i="2"/>
  <c r="J186" i="2"/>
  <c r="J290" i="2"/>
  <c r="J489" i="2"/>
  <c r="J103" i="2"/>
  <c r="J656" i="2"/>
  <c r="J159" i="2"/>
  <c r="J356" i="2"/>
  <c r="J567" i="2"/>
  <c r="J247" i="2"/>
  <c r="J400" i="2"/>
  <c r="J88" i="2"/>
  <c r="J162" i="2"/>
  <c r="J491" i="2"/>
  <c r="J135" i="2"/>
  <c r="J145" i="2"/>
  <c r="J84" i="2"/>
  <c r="J173" i="2"/>
  <c r="J558" i="2"/>
  <c r="J403" i="2"/>
  <c r="J317" i="2"/>
  <c r="J701" i="2"/>
  <c r="J53" i="2"/>
  <c r="J167" i="2"/>
  <c r="J130" i="2"/>
  <c r="J528" i="2"/>
  <c r="J278" i="2"/>
  <c r="J323" i="2"/>
  <c r="J405" i="2"/>
  <c r="J584" i="2"/>
  <c r="J187" i="2"/>
  <c r="J191" i="2"/>
  <c r="J541" i="2"/>
  <c r="J30" i="2"/>
  <c r="J222" i="2"/>
  <c r="J144" i="2"/>
  <c r="J120" i="2"/>
  <c r="J221" i="2"/>
  <c r="J202" i="2"/>
  <c r="J607" i="2"/>
  <c r="J176" i="2"/>
  <c r="J89" i="2"/>
  <c r="J516" i="2"/>
  <c r="J33" i="2"/>
  <c r="J569" i="2"/>
  <c r="J141" i="2"/>
  <c r="J87" i="2"/>
  <c r="J634" i="2"/>
  <c r="J534" i="2"/>
  <c r="J161" i="2"/>
  <c r="J420" i="2"/>
  <c r="J319" i="2"/>
  <c r="J139" i="2"/>
  <c r="J279" i="2"/>
  <c r="J52" i="2"/>
  <c r="J488" i="2"/>
  <c r="J470" i="2"/>
  <c r="J382" i="2"/>
  <c r="J301" i="2"/>
  <c r="J597" i="2"/>
  <c r="J520" i="2"/>
  <c r="J220" i="2"/>
  <c r="J7" i="2"/>
  <c r="J150" i="2"/>
  <c r="J4" i="2"/>
  <c r="J72" i="2"/>
  <c r="J299" i="2"/>
  <c r="J555" i="2"/>
  <c r="J300" i="2"/>
  <c r="J174" i="2"/>
  <c r="J24" i="2"/>
  <c r="J362" i="2"/>
  <c r="J40" i="2"/>
  <c r="J391" i="2"/>
  <c r="J168" i="2"/>
  <c r="J212" i="2"/>
  <c r="J226" i="2"/>
  <c r="J153" i="2"/>
  <c r="J68" i="2"/>
  <c r="J371" i="2"/>
  <c r="J51" i="2"/>
  <c r="J438" i="2"/>
  <c r="J561" i="2"/>
  <c r="J260" i="2"/>
  <c r="J254" i="2"/>
  <c r="J455" i="2"/>
  <c r="J115" i="2"/>
  <c r="J699" i="2"/>
  <c r="J83" i="2"/>
  <c r="J250" i="2"/>
  <c r="J63" i="2"/>
  <c r="J152" i="2"/>
  <c r="J210" i="2"/>
  <c r="J46" i="2"/>
  <c r="J183" i="2"/>
  <c r="J406" i="2"/>
  <c r="J328" i="2"/>
  <c r="J298" i="2"/>
  <c r="J407" i="2"/>
  <c r="J228" i="2"/>
  <c r="J121" i="2"/>
  <c r="J289" i="2"/>
  <c r="J388" i="2"/>
  <c r="J494" i="2"/>
  <c r="J123" i="2"/>
  <c r="J431" i="2"/>
  <c r="J593" i="2"/>
  <c r="J17" i="2"/>
  <c r="J2" i="2"/>
  <c r="J69" i="2"/>
  <c r="J719" i="2"/>
  <c r="J588" i="2"/>
  <c r="J12" i="2"/>
  <c r="J381" i="2"/>
  <c r="J539" i="2"/>
  <c r="J200" i="2"/>
  <c r="J248" i="2"/>
  <c r="J13" i="2"/>
  <c r="J502" i="2"/>
  <c r="J529" i="2"/>
  <c r="J631" i="2"/>
  <c r="J486" i="2"/>
  <c r="J657" i="2"/>
  <c r="J521" i="2"/>
  <c r="J54" i="2"/>
  <c r="J353" i="2"/>
  <c r="J624" i="2"/>
  <c r="J229" i="2"/>
  <c r="J424" i="2"/>
  <c r="J50" i="2"/>
  <c r="J316" i="2"/>
  <c r="J65" i="2"/>
  <c r="J140" i="2"/>
  <c r="J302" i="2"/>
  <c r="J138" i="2"/>
  <c r="J603" i="2"/>
  <c r="J355" i="2"/>
  <c r="J507" i="2"/>
  <c r="J637" i="2"/>
  <c r="J590" i="2"/>
  <c r="J218" i="2"/>
  <c r="J671" i="2"/>
  <c r="J344" i="2"/>
  <c r="J295" i="2"/>
  <c r="J201" i="2"/>
  <c r="J696" i="2"/>
  <c r="J442" i="2"/>
  <c r="J432" i="2"/>
  <c r="J480" i="2"/>
  <c r="J158" i="2"/>
  <c r="J102" i="2"/>
  <c r="J421" i="2"/>
  <c r="J92" i="2"/>
  <c r="J364" i="2"/>
  <c r="J71" i="2"/>
  <c r="J493" i="2"/>
  <c r="J485" i="2"/>
  <c r="J243" i="2"/>
  <c r="J38" i="2"/>
  <c r="J647" i="2"/>
  <c r="J509" i="2"/>
  <c r="J318" i="2"/>
  <c r="J627" i="2"/>
  <c r="J294" i="2"/>
  <c r="J169" i="2"/>
  <c r="J214" i="2"/>
  <c r="J124" i="2"/>
  <c r="J125" i="2"/>
  <c r="J568" i="2"/>
  <c r="J709" i="2"/>
  <c r="J418" i="2"/>
  <c r="J67" i="2"/>
  <c r="J41" i="2"/>
  <c r="J57" i="2"/>
  <c r="J257" i="2"/>
  <c r="J598" i="2"/>
  <c r="J246" i="2"/>
  <c r="J429" i="2"/>
  <c r="J363" i="2"/>
  <c r="J592" i="2"/>
  <c r="J720" i="2"/>
  <c r="J345" i="2"/>
  <c r="J296" i="2"/>
  <c r="J265" i="2"/>
  <c r="J479" i="2"/>
  <c r="J134" i="2"/>
  <c r="J206" i="2"/>
  <c r="J62" i="2"/>
  <c r="J149" i="2"/>
  <c r="J359" i="2"/>
  <c r="J683" i="2"/>
  <c r="J98" i="2"/>
  <c r="J386" i="2"/>
  <c r="J368" i="2"/>
  <c r="J586" i="2"/>
  <c r="J410" i="2"/>
  <c r="J457" i="2"/>
  <c r="J263" i="2"/>
  <c r="J565" i="2"/>
  <c r="J635" i="2"/>
  <c r="J462" i="2"/>
  <c r="J390" i="2"/>
  <c r="J365" i="2"/>
  <c r="J628" i="2"/>
  <c r="J47" i="2"/>
  <c r="J513" i="2"/>
  <c r="J533" i="2"/>
  <c r="J3" i="2"/>
  <c r="J25" i="2"/>
  <c r="J573" i="2"/>
  <c r="J414" i="2"/>
  <c r="J70" i="2"/>
  <c r="J435" i="2"/>
  <c r="J685" i="2"/>
  <c r="J726" i="2"/>
  <c r="J219" i="2"/>
  <c r="J32" i="2"/>
  <c r="J326" i="2"/>
  <c r="J556" i="2"/>
  <c r="J95" i="2"/>
  <c r="J35" i="2"/>
  <c r="J572" i="2"/>
  <c r="J127" i="2"/>
  <c r="J451" i="2"/>
  <c r="J459" i="2"/>
  <c r="J314" i="2"/>
  <c r="J546" i="2"/>
  <c r="J342" i="2"/>
  <c r="J5" i="2"/>
  <c r="J75" i="2"/>
  <c r="J8" i="2"/>
  <c r="J505" i="2"/>
  <c r="J448" i="2"/>
  <c r="J468" i="2"/>
  <c r="J659" i="2"/>
  <c r="J258" i="2"/>
  <c r="J36" i="2"/>
  <c r="J583" i="2"/>
  <c r="J545" i="2"/>
  <c r="J182" i="2"/>
  <c r="J224" i="2"/>
  <c r="J164" i="2"/>
  <c r="J27" i="2"/>
  <c r="J380" i="2"/>
  <c r="J721" i="2"/>
  <c r="J599" i="2"/>
  <c r="J10" i="2"/>
  <c r="J358" i="2"/>
  <c r="J320" i="2"/>
  <c r="J587" i="2"/>
  <c r="J245" i="2"/>
  <c r="J397" i="2"/>
  <c r="J43" i="2"/>
  <c r="J193" i="2"/>
  <c r="J508" i="2"/>
  <c r="J715" i="2"/>
  <c r="J664" i="2"/>
  <c r="J396" i="2"/>
  <c r="J14" i="2"/>
  <c r="J522" i="2"/>
  <c r="J643" i="2"/>
  <c r="J90" i="2"/>
  <c r="J157" i="2"/>
  <c r="J453" i="2"/>
  <c r="J464" i="2"/>
  <c r="J99" i="2"/>
  <c r="J185" i="2"/>
  <c r="J189" i="2"/>
  <c r="J85" i="2"/>
  <c r="J256" i="2"/>
  <c r="J487" i="2"/>
  <c r="J402" i="2"/>
  <c r="J273" i="2"/>
  <c r="J58" i="2"/>
  <c r="J714" i="2"/>
  <c r="J116" i="2"/>
  <c r="J712" i="2"/>
  <c r="J373" i="2"/>
  <c r="J393" i="2"/>
  <c r="J577" i="2"/>
  <c r="J352" i="2"/>
  <c r="J357" i="2"/>
  <c r="J23" i="2"/>
  <c r="J690" i="2"/>
  <c r="J383" i="2"/>
  <c r="J22" i="2"/>
  <c r="J160" i="2"/>
  <c r="J531" i="2"/>
  <c r="J496" i="2"/>
  <c r="J147" i="2"/>
  <c r="J476" i="2"/>
  <c r="J467" i="2"/>
  <c r="J239" i="2"/>
  <c r="J236" i="2"/>
  <c r="J113" i="2"/>
  <c r="J649" i="2"/>
  <c r="J482" i="2"/>
  <c r="J477" i="2"/>
  <c r="J128" i="2"/>
  <c r="J195" i="2"/>
  <c r="J348" i="2"/>
  <c r="J284" i="2"/>
  <c r="J394" i="2"/>
  <c r="J18" i="2"/>
  <c r="J107" i="2"/>
  <c r="J585" i="2"/>
  <c r="J31" i="2"/>
  <c r="J146" i="2"/>
  <c r="J211" i="2"/>
  <c r="J542" i="2"/>
  <c r="J682" i="2"/>
  <c r="J20" i="2"/>
  <c r="J343" i="2"/>
  <c r="J530" i="2"/>
  <c r="J423" i="2"/>
  <c r="J576" i="2"/>
  <c r="J456" i="2"/>
  <c r="J100" i="2"/>
  <c r="J481" i="2"/>
  <c r="J641" i="2"/>
  <c r="J376" i="2"/>
  <c r="J349" i="2"/>
  <c r="J679" i="2"/>
  <c r="J122" i="2"/>
  <c r="J73" i="2"/>
  <c r="J49" i="2"/>
  <c r="J579" i="2"/>
  <c r="J74" i="2"/>
  <c r="J184" i="2"/>
  <c r="J705" i="2"/>
  <c r="J117" i="2"/>
  <c r="J252" i="2"/>
  <c r="J412" i="2"/>
  <c r="J518" i="2"/>
  <c r="J137" i="2"/>
  <c r="J192" i="2"/>
  <c r="J166" i="2"/>
  <c r="J337" i="2"/>
  <c r="J413" i="2"/>
  <c r="J444" i="2"/>
  <c r="J271" i="2"/>
  <c r="J666" i="2"/>
  <c r="J360" i="2"/>
  <c r="J463" i="2"/>
  <c r="J91" i="2"/>
  <c r="J387" i="2"/>
  <c r="J112" i="2"/>
  <c r="J132" i="2"/>
  <c r="J142" i="2"/>
  <c r="J305" i="2"/>
  <c r="J277" i="2"/>
  <c r="J106" i="2"/>
  <c r="J540" i="2"/>
  <c r="J600" i="2"/>
  <c r="J377" i="2"/>
  <c r="J469" i="2"/>
  <c r="J334" i="2"/>
  <c r="J458" i="2"/>
  <c r="J313" i="2"/>
  <c r="J235" i="2"/>
  <c r="J693" i="2"/>
  <c r="J650" i="2"/>
  <c r="J266" i="2"/>
  <c r="J310" i="2"/>
  <c r="J512" i="2"/>
  <c r="J708" i="2"/>
  <c r="J340" i="2"/>
  <c r="J217" i="2"/>
  <c r="J335" i="2"/>
  <c r="J492" i="2"/>
  <c r="J646" i="2"/>
  <c r="J446" i="2"/>
  <c r="J272" i="2"/>
  <c r="J110" i="2"/>
  <c r="J223" i="2"/>
  <c r="J215" i="2"/>
  <c r="J238" i="2"/>
  <c r="J570" i="2"/>
  <c r="J460" i="2"/>
  <c r="J336" i="2"/>
  <c r="J497" i="2"/>
  <c r="J56" i="2"/>
  <c r="J596" i="2"/>
  <c r="J350" i="2"/>
  <c r="J37" i="2"/>
  <c r="J551" i="2"/>
  <c r="J16" i="2"/>
  <c r="J190" i="2"/>
  <c r="J28" i="2"/>
  <c r="J632" i="2"/>
  <c r="J45" i="2"/>
  <c r="J199" i="2"/>
  <c r="J286" i="2"/>
  <c r="J60" i="2"/>
  <c r="J552" i="2"/>
  <c r="J264" i="2"/>
  <c r="J723" i="2"/>
  <c r="J283" i="2"/>
  <c r="J329" i="2"/>
  <c r="J532" i="2"/>
  <c r="J6" i="2"/>
  <c r="J86" i="2"/>
  <c r="J292" i="2"/>
  <c r="J203" i="2"/>
  <c r="J564" i="2"/>
  <c r="J426" i="2"/>
  <c r="J307" i="2"/>
  <c r="J550" i="2"/>
  <c r="J536" i="2"/>
  <c r="J461" i="2"/>
  <c r="J575" i="2"/>
  <c r="J82" i="2"/>
  <c r="J234" i="2"/>
  <c r="J288" i="2"/>
  <c r="J722" i="2"/>
  <c r="J179" i="2"/>
  <c r="J384" i="2"/>
  <c r="J48" i="2"/>
  <c r="J543" i="2"/>
  <c r="J524" i="2"/>
  <c r="J354" i="2"/>
  <c r="J165" i="2"/>
  <c r="J648" i="2"/>
  <c r="J395" i="2"/>
  <c r="J325" i="2"/>
  <c r="J251" i="2"/>
  <c r="J101" i="2"/>
  <c r="J64" i="2"/>
  <c r="J268" i="2"/>
  <c r="J119" i="2"/>
  <c r="J434" i="2"/>
  <c r="J207" i="2"/>
  <c r="J44" i="2"/>
  <c r="J306" i="2"/>
  <c r="J249" i="2"/>
  <c r="J436" i="2"/>
  <c r="J655" i="2"/>
  <c r="J499" i="2"/>
  <c r="J175" i="2"/>
  <c r="J651" i="2"/>
  <c r="J15" i="2"/>
  <c r="J645" i="2"/>
  <c r="J312" i="2"/>
  <c r="J526" i="2"/>
  <c r="J425" i="2"/>
  <c r="J80" i="2"/>
  <c r="J253" i="2"/>
  <c r="J259" i="2"/>
  <c r="J574" i="2"/>
  <c r="J330" i="2"/>
  <c r="J197" i="2"/>
  <c r="J378" i="2"/>
  <c r="J553" i="2"/>
  <c r="J562" i="2"/>
  <c r="J227" i="2"/>
  <c r="J500" i="2"/>
  <c r="J332" i="2"/>
  <c r="J93" i="2"/>
  <c r="J560" i="2"/>
  <c r="J544" i="2"/>
  <c r="J606" i="2"/>
  <c r="J595" i="2"/>
  <c r="J710" i="2"/>
  <c r="J725" i="2"/>
  <c r="J361" i="2"/>
  <c r="J21" i="2"/>
  <c r="J118" i="2"/>
  <c r="J374" i="2"/>
  <c r="J547" i="2"/>
  <c r="J34" i="2"/>
  <c r="J437" i="2"/>
  <c r="J697" i="2"/>
  <c r="J366" i="2"/>
  <c r="J233" i="2"/>
  <c r="J452" i="2"/>
  <c r="J409" i="2"/>
  <c r="J652" i="2"/>
  <c r="J653" i="2"/>
  <c r="J619" i="2"/>
  <c r="J322" i="2"/>
  <c r="J297" i="2"/>
  <c r="J26" i="2"/>
  <c r="J262" i="2"/>
  <c r="J392" i="2"/>
  <c r="J433" i="2"/>
  <c r="J213" i="2"/>
  <c r="J622" i="2"/>
  <c r="J399" i="2"/>
  <c r="J205" i="2"/>
  <c r="J667" i="2"/>
  <c r="J39" i="2"/>
  <c r="J188" i="2"/>
  <c r="J59" i="2"/>
  <c r="J610" i="2"/>
  <c r="J681" i="2"/>
  <c r="J475" i="2"/>
  <c r="J293" i="2"/>
  <c r="J527" i="2"/>
  <c r="J389" i="2"/>
  <c r="J351" i="2"/>
  <c r="J216" i="2"/>
  <c r="J66" i="2"/>
  <c r="J665" i="2"/>
  <c r="J321" i="2"/>
  <c r="J339" i="2"/>
  <c r="J77" i="2"/>
  <c r="J367" i="2"/>
  <c r="J676" i="2"/>
  <c r="J108" i="2"/>
  <c r="J97" i="2"/>
  <c r="J148" i="2"/>
  <c r="J311" i="2"/>
  <c r="J177" i="2"/>
  <c r="J347" i="2"/>
  <c r="J691" i="2"/>
  <c r="J81" i="2"/>
  <c r="J694" i="2"/>
  <c r="J324" i="2"/>
  <c r="J472" i="2"/>
  <c r="J695" i="2"/>
  <c r="J449" i="2"/>
  <c r="J379" i="2"/>
  <c r="J204" i="2"/>
  <c r="J114" i="2"/>
  <c r="J466" i="2"/>
  <c r="J702" i="2"/>
  <c r="J109" i="2"/>
  <c r="J94" i="2"/>
  <c r="J198" i="2"/>
  <c r="J611" i="2"/>
  <c r="J282" i="2"/>
  <c r="J608" i="2"/>
  <c r="J126" i="2"/>
  <c r="J180" i="2"/>
  <c r="J566" i="2"/>
  <c r="J308" i="2"/>
  <c r="J327" i="2"/>
  <c r="J78" i="2"/>
  <c r="J674" i="2"/>
  <c r="J450" i="2"/>
  <c r="J538" i="2"/>
  <c r="J614" i="2"/>
  <c r="J711" i="2"/>
  <c r="J495" i="2"/>
  <c r="J609" i="2"/>
  <c r="J408" i="2"/>
  <c r="J133" i="2"/>
  <c r="J401" i="2"/>
  <c r="J240" i="2"/>
  <c r="J515" i="2"/>
  <c r="J163" i="2"/>
  <c r="J549" i="2"/>
  <c r="J602" i="2"/>
  <c r="J76" i="2"/>
  <c r="J706" i="2"/>
  <c r="J621" i="2"/>
  <c r="J415" i="2"/>
  <c r="J178" i="2"/>
  <c r="J225" i="2"/>
  <c r="J291" i="2"/>
  <c r="J171" i="2"/>
  <c r="J571" i="2"/>
  <c r="J105" i="2"/>
  <c r="J304" i="2"/>
  <c r="J633" i="2"/>
  <c r="J594" i="2"/>
  <c r="J232" i="2"/>
  <c r="J270" i="2"/>
  <c r="J285" i="2"/>
  <c r="J104" i="2"/>
  <c r="J511" i="2"/>
  <c r="J170" i="2"/>
  <c r="J96" i="2"/>
  <c r="J700" i="2"/>
  <c r="J718" i="2"/>
  <c r="J338" i="2"/>
  <c r="J280" i="2"/>
  <c r="J267" i="2"/>
  <c r="J471" i="2"/>
  <c r="J673" i="2"/>
  <c r="J209" i="2"/>
  <c r="J483" i="2"/>
  <c r="J636" i="2"/>
  <c r="J613" i="2"/>
  <c r="J626" i="2"/>
  <c r="J255" i="2"/>
  <c r="J276" i="2"/>
  <c r="J129" i="2"/>
  <c r="J638" i="2"/>
  <c r="J578" i="2"/>
  <c r="J241" i="2"/>
  <c r="J504" i="2"/>
  <c r="J445" i="2"/>
  <c r="J680" i="2"/>
  <c r="J315" i="2"/>
  <c r="J670" i="2"/>
  <c r="J654" i="2"/>
  <c r="J372" i="2"/>
  <c r="J519" i="2"/>
  <c r="J591" i="2"/>
  <c r="J582" i="2"/>
  <c r="J630" i="2"/>
  <c r="J196" i="2"/>
  <c r="J506" i="2"/>
  <c r="J143" i="2"/>
  <c r="J369" i="2"/>
  <c r="J484" i="2"/>
  <c r="J281" i="2"/>
  <c r="J563" i="2"/>
  <c r="J443" i="2"/>
  <c r="J663" i="2"/>
  <c r="J454" i="2"/>
  <c r="J490" i="2"/>
  <c r="J473" i="2"/>
  <c r="J559" i="2"/>
  <c r="J517" i="2"/>
  <c r="J274" i="2"/>
  <c r="J618" i="2"/>
  <c r="J370" i="2"/>
  <c r="J269" i="2"/>
  <c r="J686" i="2"/>
  <c r="J385" i="2"/>
  <c r="J510" i="2"/>
  <c r="J703" i="2"/>
  <c r="J525" i="2"/>
  <c r="J237" i="2"/>
  <c r="J601" i="2"/>
  <c r="J672" i="2"/>
  <c r="J242" i="2"/>
  <c r="J478" i="2"/>
  <c r="J514" i="2"/>
  <c r="J660" i="2"/>
  <c r="J416" i="2"/>
  <c r="J398" i="2"/>
  <c r="J557" i="2"/>
  <c r="J625" i="2"/>
  <c r="J498" i="2"/>
  <c r="J707" i="2"/>
  <c r="J615" i="2"/>
  <c r="J430" i="2"/>
  <c r="J688" i="2"/>
  <c r="J662" i="2"/>
  <c r="J439" i="2"/>
  <c r="J440" i="2"/>
  <c r="J474" i="2"/>
  <c r="J684" i="2"/>
  <c r="J287" i="2"/>
  <c r="J716" i="2"/>
  <c r="J447" i="2"/>
  <c r="J642" i="2"/>
  <c r="J623" i="2"/>
  <c r="J640" i="2"/>
  <c r="J427" i="2"/>
  <c r="J658" i="2"/>
  <c r="J417" i="2"/>
  <c r="J677" i="2"/>
  <c r="J503" i="2"/>
  <c r="J617" i="2"/>
  <c r="J580" i="2"/>
  <c r="J692" i="2"/>
  <c r="J704" i="2"/>
  <c r="J629" i="2"/>
  <c r="J501" i="2"/>
  <c r="J669" i="2"/>
  <c r="J554" i="2"/>
  <c r="J620" i="2"/>
  <c r="J465" i="2"/>
  <c r="J612" i="2"/>
  <c r="J698" i="2"/>
  <c r="J644" i="2"/>
  <c r="J668" i="2"/>
  <c r="J678" i="2"/>
  <c r="J717" i="2"/>
  <c r="J687" i="2"/>
  <c r="J724" i="2"/>
  <c r="H411" i="2"/>
  <c r="AS411" i="2" s="1"/>
  <c r="H589" i="2"/>
  <c r="H661" i="2"/>
  <c r="H131" i="2"/>
  <c r="H331" i="2"/>
  <c r="H261" i="2"/>
  <c r="H616" i="2"/>
  <c r="H419" i="2"/>
  <c r="H689" i="2"/>
  <c r="H535" i="2"/>
  <c r="H341" i="2"/>
  <c r="H639" i="2"/>
  <c r="H404" i="2"/>
  <c r="AS404" i="2" s="1"/>
  <c r="H548" i="2"/>
  <c r="H428" i="2"/>
  <c r="H275" i="2"/>
  <c r="H375" i="2"/>
  <c r="H675" i="2"/>
  <c r="H151" i="2"/>
  <c r="AS151" i="2" s="1"/>
  <c r="H9" i="2"/>
  <c r="H194" i="2"/>
  <c r="H61" i="2"/>
  <c r="H230" i="2"/>
  <c r="H422" i="2"/>
  <c r="H172" i="2"/>
  <c r="AS172" i="2" s="1"/>
  <c r="H441" i="2"/>
  <c r="H181" i="2"/>
  <c r="H523" i="2"/>
  <c r="H156" i="2"/>
  <c r="H303" i="2"/>
  <c r="H79" i="2"/>
  <c r="AS79" i="2" s="1"/>
  <c r="H136" i="2"/>
  <c r="H713" i="2"/>
  <c r="H42" i="2"/>
  <c r="H155" i="2"/>
  <c r="AS155" i="2" s="1"/>
  <c r="H581" i="2"/>
  <c r="H605" i="2"/>
  <c r="H604" i="2"/>
  <c r="H208" i="2"/>
  <c r="H19" i="2"/>
  <c r="H346" i="2"/>
  <c r="H29" i="2"/>
  <c r="H537" i="2"/>
  <c r="H333" i="2"/>
  <c r="H111" i="2"/>
  <c r="H244" i="2"/>
  <c r="H11" i="2"/>
  <c r="AS11" i="2" s="1"/>
  <c r="H55" i="2"/>
  <c r="H309" i="2"/>
  <c r="H154" i="2"/>
  <c r="H231" i="2"/>
  <c r="H186" i="2"/>
  <c r="H290" i="2"/>
  <c r="AS290" i="2" s="1"/>
  <c r="H489" i="2"/>
  <c r="H103" i="2"/>
  <c r="H656" i="2"/>
  <c r="H159" i="2"/>
  <c r="H356" i="2"/>
  <c r="H567" i="2"/>
  <c r="H247" i="2"/>
  <c r="H400" i="2"/>
  <c r="AS400" i="2" s="1"/>
  <c r="H88" i="2"/>
  <c r="H162" i="2"/>
  <c r="H491" i="2"/>
  <c r="H135" i="2"/>
  <c r="H145" i="2"/>
  <c r="H84" i="2"/>
  <c r="H173" i="2"/>
  <c r="H558" i="2"/>
  <c r="H403" i="2"/>
  <c r="H317" i="2"/>
  <c r="H701" i="2"/>
  <c r="H53" i="2"/>
  <c r="H167" i="2"/>
  <c r="AS167" i="2" s="1"/>
  <c r="H130" i="2"/>
  <c r="H528" i="2"/>
  <c r="H278" i="2"/>
  <c r="H323" i="2"/>
  <c r="H405" i="2"/>
  <c r="H584" i="2"/>
  <c r="H187" i="2"/>
  <c r="H191" i="2"/>
  <c r="H541" i="2"/>
  <c r="H30" i="2"/>
  <c r="AS30" i="2" s="1"/>
  <c r="H222" i="2"/>
  <c r="H144" i="2"/>
  <c r="H120" i="2"/>
  <c r="H221" i="2"/>
  <c r="H202" i="2"/>
  <c r="H607" i="2"/>
  <c r="H176" i="2"/>
  <c r="H89" i="2"/>
  <c r="H516" i="2"/>
  <c r="H33" i="2"/>
  <c r="H569" i="2"/>
  <c r="H141" i="2"/>
  <c r="H87" i="2"/>
  <c r="H634" i="2"/>
  <c r="AS634" i="2" s="1"/>
  <c r="H534" i="2"/>
  <c r="H161" i="2"/>
  <c r="AS161" i="2" s="1"/>
  <c r="H420" i="2"/>
  <c r="H319" i="2"/>
  <c r="H139" i="2"/>
  <c r="H279" i="2"/>
  <c r="H52" i="2"/>
  <c r="H488" i="2"/>
  <c r="H470" i="2"/>
  <c r="H382" i="2"/>
  <c r="H301" i="2"/>
  <c r="AS301" i="2" s="1"/>
  <c r="H597" i="2"/>
  <c r="H520" i="2"/>
  <c r="H220" i="2"/>
  <c r="H7" i="2"/>
  <c r="H150" i="2"/>
  <c r="H4" i="2"/>
  <c r="H72" i="2"/>
  <c r="H299" i="2"/>
  <c r="H555" i="2"/>
  <c r="AS555" i="2" s="1"/>
  <c r="H300" i="2"/>
  <c r="H174" i="2"/>
  <c r="H24" i="2"/>
  <c r="H362" i="2"/>
  <c r="H40" i="2"/>
  <c r="H391" i="2"/>
  <c r="H168" i="2"/>
  <c r="H212" i="2"/>
  <c r="H226" i="2"/>
  <c r="H153" i="2"/>
  <c r="H68" i="2"/>
  <c r="H371" i="2"/>
  <c r="H51" i="2"/>
  <c r="H438" i="2"/>
  <c r="H561" i="2"/>
  <c r="H260" i="2"/>
  <c r="H254" i="2"/>
  <c r="H455" i="2"/>
  <c r="H115" i="2"/>
  <c r="H699" i="2"/>
  <c r="H83" i="2"/>
  <c r="H250" i="2"/>
  <c r="H63" i="2"/>
  <c r="H152" i="2"/>
  <c r="H210" i="2"/>
  <c r="H46" i="2"/>
  <c r="H183" i="2"/>
  <c r="H406" i="2"/>
  <c r="H328" i="2"/>
  <c r="H298" i="2"/>
  <c r="H407" i="2"/>
  <c r="H228" i="2"/>
  <c r="H121" i="2"/>
  <c r="H289" i="2"/>
  <c r="H388" i="2"/>
  <c r="H494" i="2"/>
  <c r="H123" i="2"/>
  <c r="H431" i="2"/>
  <c r="H593" i="2"/>
  <c r="H17" i="2"/>
  <c r="H2" i="2"/>
  <c r="AS227" i="2" s="1"/>
  <c r="H69" i="2"/>
  <c r="H719" i="2"/>
  <c r="H588" i="2"/>
  <c r="H12" i="2"/>
  <c r="H381" i="2"/>
  <c r="H539" i="2"/>
  <c r="H200" i="2"/>
  <c r="H248" i="2"/>
  <c r="H13" i="2"/>
  <c r="H502" i="2"/>
  <c r="H529" i="2"/>
  <c r="AS529" i="2" s="1"/>
  <c r="H631" i="2"/>
  <c r="H486" i="2"/>
  <c r="H657" i="2"/>
  <c r="H521" i="2"/>
  <c r="H54" i="2"/>
  <c r="H353" i="2"/>
  <c r="H624" i="2"/>
  <c r="H229" i="2"/>
  <c r="H424" i="2"/>
  <c r="H50" i="2"/>
  <c r="H316" i="2"/>
  <c r="H65" i="2"/>
  <c r="H140" i="2"/>
  <c r="H302" i="2"/>
  <c r="H138" i="2"/>
  <c r="H603" i="2"/>
  <c r="H355" i="2"/>
  <c r="H507" i="2"/>
  <c r="H637" i="2"/>
  <c r="H590" i="2"/>
  <c r="H218" i="2"/>
  <c r="H671" i="2"/>
  <c r="H344" i="2"/>
  <c r="H295" i="2"/>
  <c r="H201" i="2"/>
  <c r="H696" i="2"/>
  <c r="H442" i="2"/>
  <c r="H432" i="2"/>
  <c r="H480" i="2"/>
  <c r="H158" i="2"/>
  <c r="H102" i="2"/>
  <c r="H421" i="2"/>
  <c r="H92" i="2"/>
  <c r="H364" i="2"/>
  <c r="H71" i="2"/>
  <c r="H493" i="2"/>
  <c r="H485" i="2"/>
  <c r="H243" i="2"/>
  <c r="H38" i="2"/>
  <c r="H647" i="2"/>
  <c r="H509" i="2"/>
  <c r="H318" i="2"/>
  <c r="H627" i="2"/>
  <c r="H294" i="2"/>
  <c r="H169" i="2"/>
  <c r="H214" i="2"/>
  <c r="H124" i="2"/>
  <c r="AS124" i="2" s="1"/>
  <c r="H125" i="2"/>
  <c r="H568" i="2"/>
  <c r="H709" i="2"/>
  <c r="H418" i="2"/>
  <c r="AS418" i="2" s="1"/>
  <c r="H67" i="2"/>
  <c r="H41" i="2"/>
  <c r="H57" i="2"/>
  <c r="H257" i="2"/>
  <c r="H598" i="2"/>
  <c r="H246" i="2"/>
  <c r="H429" i="2"/>
  <c r="H363" i="2"/>
  <c r="H592" i="2"/>
  <c r="AS592" i="2" s="1"/>
  <c r="H720" i="2"/>
  <c r="H345" i="2"/>
  <c r="H296" i="2"/>
  <c r="H265" i="2"/>
  <c r="H479" i="2"/>
  <c r="H134" i="2"/>
  <c r="H206" i="2"/>
  <c r="H62" i="2"/>
  <c r="H149" i="2"/>
  <c r="H359" i="2"/>
  <c r="H683" i="2"/>
  <c r="H98" i="2"/>
  <c r="H386" i="2"/>
  <c r="H368" i="2"/>
  <c r="H586" i="2"/>
  <c r="H410" i="2"/>
  <c r="H457" i="2"/>
  <c r="H263" i="2"/>
  <c r="H565" i="2"/>
  <c r="H635" i="2"/>
  <c r="AS635" i="2" s="1"/>
  <c r="H462" i="2"/>
  <c r="H390" i="2"/>
  <c r="H365" i="2"/>
  <c r="H628" i="2"/>
  <c r="H47" i="2"/>
  <c r="AS47" i="2" s="1"/>
  <c r="H513" i="2"/>
  <c r="H533" i="2"/>
  <c r="H3" i="2"/>
  <c r="AS299" i="2" s="1"/>
  <c r="H25" i="2"/>
  <c r="H573" i="2"/>
  <c r="H414" i="2"/>
  <c r="H70" i="2"/>
  <c r="H435" i="2"/>
  <c r="H685" i="2"/>
  <c r="H726" i="2"/>
  <c r="AS726" i="2" s="1"/>
  <c r="H219" i="2"/>
  <c r="H32" i="2"/>
  <c r="H326" i="2"/>
  <c r="H556" i="2"/>
  <c r="H95" i="2"/>
  <c r="H35" i="2"/>
  <c r="H572" i="2"/>
  <c r="H127" i="2"/>
  <c r="H451" i="2"/>
  <c r="H459" i="2"/>
  <c r="H314" i="2"/>
  <c r="H546" i="2"/>
  <c r="H342" i="2"/>
  <c r="AS342" i="2" s="1"/>
  <c r="H5" i="2"/>
  <c r="H75" i="2"/>
  <c r="H8" i="2"/>
  <c r="H505" i="2"/>
  <c r="H448" i="2"/>
  <c r="H468" i="2"/>
  <c r="H659" i="2"/>
  <c r="H258" i="2"/>
  <c r="H36" i="2"/>
  <c r="H583" i="2"/>
  <c r="AS583" i="2" s="1"/>
  <c r="H545" i="2"/>
  <c r="H182" i="2"/>
  <c r="H224" i="2"/>
  <c r="H164" i="2"/>
  <c r="H27" i="2"/>
  <c r="H380" i="2"/>
  <c r="H721" i="2"/>
  <c r="H599" i="2"/>
  <c r="H10" i="2"/>
  <c r="H358" i="2"/>
  <c r="H320" i="2"/>
  <c r="H587" i="2"/>
  <c r="AS587" i="2" s="1"/>
  <c r="H245" i="2"/>
  <c r="H397" i="2"/>
  <c r="H43" i="2"/>
  <c r="H193" i="2"/>
  <c r="H508" i="2"/>
  <c r="H715" i="2"/>
  <c r="H664" i="2"/>
  <c r="H396" i="2"/>
  <c r="H14" i="2"/>
  <c r="H522" i="2"/>
  <c r="AS522" i="2" s="1"/>
  <c r="H643" i="2"/>
  <c r="H90" i="2"/>
  <c r="H157" i="2"/>
  <c r="H453" i="2"/>
  <c r="AS453" i="2" s="1"/>
  <c r="H464" i="2"/>
  <c r="H99" i="2"/>
  <c r="H185" i="2"/>
  <c r="H189" i="2"/>
  <c r="H85" i="2"/>
  <c r="H256" i="2"/>
  <c r="H487" i="2"/>
  <c r="H402" i="2"/>
  <c r="H273" i="2"/>
  <c r="H58" i="2"/>
  <c r="H714" i="2"/>
  <c r="H116" i="2"/>
  <c r="H712" i="2"/>
  <c r="H373" i="2"/>
  <c r="H393" i="2"/>
  <c r="H577" i="2"/>
  <c r="H352" i="2"/>
  <c r="H357" i="2"/>
  <c r="H23" i="2"/>
  <c r="H690" i="2"/>
  <c r="H383" i="2"/>
  <c r="H22" i="2"/>
  <c r="H160" i="2"/>
  <c r="H531" i="2"/>
  <c r="H496" i="2"/>
  <c r="H147" i="2"/>
  <c r="H476" i="2"/>
  <c r="H467" i="2"/>
  <c r="H239" i="2"/>
  <c r="H236" i="2"/>
  <c r="H113" i="2"/>
  <c r="H649" i="2"/>
  <c r="AS649" i="2" s="1"/>
  <c r="H482" i="2"/>
  <c r="H477" i="2"/>
  <c r="H128" i="2"/>
  <c r="H195" i="2"/>
  <c r="H348" i="2"/>
  <c r="H284" i="2"/>
  <c r="H394" i="2"/>
  <c r="H18" i="2"/>
  <c r="H107" i="2"/>
  <c r="H585" i="2"/>
  <c r="H31" i="2"/>
  <c r="H146" i="2"/>
  <c r="H211" i="2"/>
  <c r="H542" i="2"/>
  <c r="H682" i="2"/>
  <c r="AS682" i="2" s="1"/>
  <c r="H20" i="2"/>
  <c r="H343" i="2"/>
  <c r="H530" i="2"/>
  <c r="H423" i="2"/>
  <c r="AS423" i="2" s="1"/>
  <c r="H576" i="2"/>
  <c r="H456" i="2"/>
  <c r="AS456" i="2" s="1"/>
  <c r="H100" i="2"/>
  <c r="H481" i="2"/>
  <c r="H641" i="2"/>
  <c r="H376" i="2"/>
  <c r="H349" i="2"/>
  <c r="AS349" i="2" s="1"/>
  <c r="H679" i="2"/>
  <c r="AS679" i="2" s="1"/>
  <c r="H122" i="2"/>
  <c r="H73" i="2"/>
  <c r="H49" i="2"/>
  <c r="H579" i="2"/>
  <c r="H74" i="2"/>
  <c r="H184" i="2"/>
  <c r="H705" i="2"/>
  <c r="H117" i="2"/>
  <c r="H252" i="2"/>
  <c r="H412" i="2"/>
  <c r="AS412" i="2" s="1"/>
  <c r="H518" i="2"/>
  <c r="H137" i="2"/>
  <c r="H192" i="2"/>
  <c r="AS192" i="2" s="1"/>
  <c r="H166" i="2"/>
  <c r="H337" i="2"/>
  <c r="H413" i="2"/>
  <c r="H444" i="2"/>
  <c r="H271" i="2"/>
  <c r="H666" i="2"/>
  <c r="H360" i="2"/>
  <c r="H463" i="2"/>
  <c r="AS463" i="2" s="1"/>
  <c r="H91" i="2"/>
  <c r="H387" i="2"/>
  <c r="H112" i="2"/>
  <c r="H132" i="2"/>
  <c r="AS132" i="2" s="1"/>
  <c r="H142" i="2"/>
  <c r="H305" i="2"/>
  <c r="H277" i="2"/>
  <c r="H106" i="2"/>
  <c r="H540" i="2"/>
  <c r="H600" i="2"/>
  <c r="H377" i="2"/>
  <c r="H469" i="2"/>
  <c r="H334" i="2"/>
  <c r="AS334" i="2" s="1"/>
  <c r="H458" i="2"/>
  <c r="H313" i="2"/>
  <c r="H235" i="2"/>
  <c r="H693" i="2"/>
  <c r="H650" i="2"/>
  <c r="H266" i="2"/>
  <c r="H310" i="2"/>
  <c r="H512" i="2"/>
  <c r="H708" i="2"/>
  <c r="H340" i="2"/>
  <c r="H217" i="2"/>
  <c r="AS217" i="2" s="1"/>
  <c r="H335" i="2"/>
  <c r="H492" i="2"/>
  <c r="H646" i="2"/>
  <c r="H446" i="2"/>
  <c r="AS446" i="2" s="1"/>
  <c r="H272" i="2"/>
  <c r="H110" i="2"/>
  <c r="H223" i="2"/>
  <c r="H215" i="2"/>
  <c r="H238" i="2"/>
  <c r="H570" i="2"/>
  <c r="H460" i="2"/>
  <c r="H336" i="2"/>
  <c r="H497" i="2"/>
  <c r="H56" i="2"/>
  <c r="H596" i="2"/>
  <c r="H350" i="2"/>
  <c r="AS350" i="2" s="1"/>
  <c r="H37" i="2"/>
  <c r="H551" i="2"/>
  <c r="H16" i="2"/>
  <c r="H190" i="2"/>
  <c r="H28" i="2"/>
  <c r="H632" i="2"/>
  <c r="H45" i="2"/>
  <c r="H199" i="2"/>
  <c r="H286" i="2"/>
  <c r="H60" i="2"/>
  <c r="H552" i="2"/>
  <c r="H264" i="2"/>
  <c r="H723" i="2"/>
  <c r="H283" i="2"/>
  <c r="H329" i="2"/>
  <c r="H532" i="2"/>
  <c r="H6" i="2"/>
  <c r="H86" i="2"/>
  <c r="H292" i="2"/>
  <c r="H203" i="2"/>
  <c r="AS203" i="2" s="1"/>
  <c r="H564" i="2"/>
  <c r="AS564" i="2" s="1"/>
  <c r="H426" i="2"/>
  <c r="H307" i="2"/>
  <c r="H550" i="2"/>
  <c r="H536" i="2"/>
  <c r="H461" i="2"/>
  <c r="H575" i="2"/>
  <c r="H82" i="2"/>
  <c r="H234" i="2"/>
  <c r="H288" i="2"/>
  <c r="H722" i="2"/>
  <c r="H179" i="2"/>
  <c r="H384" i="2"/>
  <c r="H48" i="2"/>
  <c r="H543" i="2"/>
  <c r="AS543" i="2" s="1"/>
  <c r="H524" i="2"/>
  <c r="AS524" i="2" s="1"/>
  <c r="H354" i="2"/>
  <c r="H165" i="2"/>
  <c r="H648" i="2"/>
  <c r="H395" i="2"/>
  <c r="H325" i="2"/>
  <c r="H251" i="2"/>
  <c r="H101" i="2"/>
  <c r="H64" i="2"/>
  <c r="H268" i="2"/>
  <c r="H119" i="2"/>
  <c r="H434" i="2"/>
  <c r="H207" i="2"/>
  <c r="H44" i="2"/>
  <c r="H306" i="2"/>
  <c r="H249" i="2"/>
  <c r="H436" i="2"/>
  <c r="H655" i="2"/>
  <c r="H499" i="2"/>
  <c r="H175" i="2"/>
  <c r="H651" i="2"/>
  <c r="AS651" i="2" s="1"/>
  <c r="H15" i="2"/>
  <c r="H645" i="2"/>
  <c r="H312" i="2"/>
  <c r="H526" i="2"/>
  <c r="H425" i="2"/>
  <c r="H80" i="2"/>
  <c r="H253" i="2"/>
  <c r="H259" i="2"/>
  <c r="H574" i="2"/>
  <c r="H330" i="2"/>
  <c r="H197" i="2"/>
  <c r="H378" i="2"/>
  <c r="H553" i="2"/>
  <c r="H562" i="2"/>
  <c r="H227" i="2"/>
  <c r="H500" i="2"/>
  <c r="AS500" i="2" s="1"/>
  <c r="H332" i="2"/>
  <c r="H93" i="2"/>
  <c r="H560" i="2"/>
  <c r="H544" i="2"/>
  <c r="H606" i="2"/>
  <c r="H595" i="2"/>
  <c r="H710" i="2"/>
  <c r="H725" i="2"/>
  <c r="H361" i="2"/>
  <c r="H21" i="2"/>
  <c r="H118" i="2"/>
  <c r="H374" i="2"/>
  <c r="H547" i="2"/>
  <c r="H34" i="2"/>
  <c r="H437" i="2"/>
  <c r="H697" i="2"/>
  <c r="H366" i="2"/>
  <c r="H233" i="2"/>
  <c r="H452" i="2"/>
  <c r="H409" i="2"/>
  <c r="H652" i="2"/>
  <c r="AS652" i="2" s="1"/>
  <c r="H653" i="2"/>
  <c r="H619" i="2"/>
  <c r="H322" i="2"/>
  <c r="H297" i="2"/>
  <c r="H26" i="2"/>
  <c r="H262" i="2"/>
  <c r="H392" i="2"/>
  <c r="H433" i="2"/>
  <c r="H213" i="2"/>
  <c r="H622" i="2"/>
  <c r="H399" i="2"/>
  <c r="H205" i="2"/>
  <c r="AS205" i="2" s="1"/>
  <c r="H667" i="2"/>
  <c r="H39" i="2"/>
  <c r="H188" i="2"/>
  <c r="H59" i="2"/>
  <c r="H610" i="2"/>
  <c r="H681" i="2"/>
  <c r="H475" i="2"/>
  <c r="H293" i="2"/>
  <c r="H527" i="2"/>
  <c r="H389" i="2"/>
  <c r="H351" i="2"/>
  <c r="H216" i="2"/>
  <c r="H66" i="2"/>
  <c r="H665" i="2"/>
  <c r="H321" i="2"/>
  <c r="H339" i="2"/>
  <c r="H77" i="2"/>
  <c r="H367" i="2"/>
  <c r="H676" i="2"/>
  <c r="H108" i="2"/>
  <c r="H97" i="2"/>
  <c r="H148" i="2"/>
  <c r="H311" i="2"/>
  <c r="AS311" i="2" s="1"/>
  <c r="H177" i="2"/>
  <c r="H347" i="2"/>
  <c r="H691" i="2"/>
  <c r="H81" i="2"/>
  <c r="AS81" i="2" s="1"/>
  <c r="H694" i="2"/>
  <c r="H324" i="2"/>
  <c r="H472" i="2"/>
  <c r="H695" i="2"/>
  <c r="H449" i="2"/>
  <c r="H379" i="2"/>
  <c r="H204" i="2"/>
  <c r="H114" i="2"/>
  <c r="AS114" i="2" s="1"/>
  <c r="H466" i="2"/>
  <c r="H702" i="2"/>
  <c r="H109" i="2"/>
  <c r="AS109" i="2" s="1"/>
  <c r="H94" i="2"/>
  <c r="H198" i="2"/>
  <c r="H611" i="2"/>
  <c r="H282" i="2"/>
  <c r="H608" i="2"/>
  <c r="H126" i="2"/>
  <c r="H180" i="2"/>
  <c r="H566" i="2"/>
  <c r="H308" i="2"/>
  <c r="H327" i="2"/>
  <c r="H78" i="2"/>
  <c r="H674" i="2"/>
  <c r="AS674" i="2" s="1"/>
  <c r="H450" i="2"/>
  <c r="H538" i="2"/>
  <c r="H614" i="2"/>
  <c r="H711" i="2"/>
  <c r="H495" i="2"/>
  <c r="H609" i="2"/>
  <c r="H408" i="2"/>
  <c r="H133" i="2"/>
  <c r="H401" i="2"/>
  <c r="H240" i="2"/>
  <c r="H515" i="2"/>
  <c r="H163" i="2"/>
  <c r="AS163" i="2" s="1"/>
  <c r="H549" i="2"/>
  <c r="H602" i="2"/>
  <c r="H76" i="2"/>
  <c r="H706" i="2"/>
  <c r="H621" i="2"/>
  <c r="H415" i="2"/>
  <c r="H178" i="2"/>
  <c r="H225" i="2"/>
  <c r="H291" i="2"/>
  <c r="AS291" i="2" s="1"/>
  <c r="H171" i="2"/>
  <c r="H571" i="2"/>
  <c r="H105" i="2"/>
  <c r="H304" i="2"/>
  <c r="H633" i="2"/>
  <c r="H594" i="2"/>
  <c r="H232" i="2"/>
  <c r="H270" i="2"/>
  <c r="AS7" i="2" s="1"/>
  <c r="H285" i="2"/>
  <c r="H104" i="2"/>
  <c r="H511" i="2"/>
  <c r="H170" i="2"/>
  <c r="H96" i="2"/>
  <c r="H700" i="2"/>
  <c r="AS700" i="2" s="1"/>
  <c r="H718" i="2"/>
  <c r="H338" i="2"/>
  <c r="H280" i="2"/>
  <c r="H267" i="2"/>
  <c r="H471" i="2"/>
  <c r="H673" i="2"/>
  <c r="H209" i="2"/>
  <c r="H483" i="2"/>
  <c r="H636" i="2"/>
  <c r="H613" i="2"/>
  <c r="H626" i="2"/>
  <c r="H255" i="2"/>
  <c r="H276" i="2"/>
  <c r="H129" i="2"/>
  <c r="AS129" i="2" s="1"/>
  <c r="H638" i="2"/>
  <c r="H578" i="2"/>
  <c r="H241" i="2"/>
  <c r="H504" i="2"/>
  <c r="H445" i="2"/>
  <c r="H680" i="2"/>
  <c r="H315" i="2"/>
  <c r="H670" i="2"/>
  <c r="H654" i="2"/>
  <c r="H372" i="2"/>
  <c r="H519" i="2"/>
  <c r="H591" i="2"/>
  <c r="H582" i="2"/>
  <c r="H630" i="2"/>
  <c r="H196" i="2"/>
  <c r="H506" i="2"/>
  <c r="H143" i="2"/>
  <c r="H369" i="2"/>
  <c r="H484" i="2"/>
  <c r="H281" i="2"/>
  <c r="H563" i="2"/>
  <c r="AS563" i="2" s="1"/>
  <c r="H443" i="2"/>
  <c r="H663" i="2"/>
  <c r="H454" i="2"/>
  <c r="AS454" i="2" s="1"/>
  <c r="H490" i="2"/>
  <c r="H473" i="2"/>
  <c r="H559" i="2"/>
  <c r="H517" i="2"/>
  <c r="AS517" i="2" s="1"/>
  <c r="H274" i="2"/>
  <c r="H618" i="2"/>
  <c r="H370" i="2"/>
  <c r="H269" i="2"/>
  <c r="H686" i="2"/>
  <c r="H385" i="2"/>
  <c r="H510" i="2"/>
  <c r="H703" i="2"/>
  <c r="H525" i="2"/>
  <c r="H237" i="2"/>
  <c r="H601" i="2"/>
  <c r="H672" i="2"/>
  <c r="H242" i="2"/>
  <c r="H478" i="2"/>
  <c r="H514" i="2"/>
  <c r="H660" i="2"/>
  <c r="H416" i="2"/>
  <c r="H398" i="2"/>
  <c r="AS398" i="2" s="1"/>
  <c r="H557" i="2"/>
  <c r="H625" i="2"/>
  <c r="H498" i="2"/>
  <c r="H707" i="2"/>
  <c r="H615" i="2"/>
  <c r="H430" i="2"/>
  <c r="AS430" i="2" s="1"/>
  <c r="H688" i="2"/>
  <c r="H662" i="2"/>
  <c r="H439" i="2"/>
  <c r="H440" i="2"/>
  <c r="H474" i="2"/>
  <c r="H684" i="2"/>
  <c r="H287" i="2"/>
  <c r="H716" i="2"/>
  <c r="H447" i="2"/>
  <c r="H642" i="2"/>
  <c r="H623" i="2"/>
  <c r="AS623" i="2" s="1"/>
  <c r="H640" i="2"/>
  <c r="H427" i="2"/>
  <c r="H658" i="2"/>
  <c r="H417" i="2"/>
  <c r="H677" i="2"/>
  <c r="H503" i="2"/>
  <c r="H617" i="2"/>
  <c r="H580" i="2"/>
  <c r="H692" i="2"/>
  <c r="H704" i="2"/>
  <c r="H629" i="2"/>
  <c r="H501" i="2"/>
  <c r="H669" i="2"/>
  <c r="AS669" i="2" s="1"/>
  <c r="H554" i="2"/>
  <c r="AS554" i="2" s="1"/>
  <c r="H620" i="2"/>
  <c r="H465" i="2"/>
  <c r="H612" i="2"/>
  <c r="H698" i="2"/>
  <c r="H644" i="2"/>
  <c r="H668" i="2"/>
  <c r="H678" i="2"/>
  <c r="H717" i="2"/>
  <c r="H687" i="2"/>
  <c r="H72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I37" i="3" l="1"/>
  <c r="I62" i="3"/>
  <c r="I16" i="3"/>
  <c r="I26" i="3"/>
  <c r="I90" i="3"/>
  <c r="I86" i="3"/>
  <c r="I47" i="3"/>
  <c r="I100" i="3"/>
  <c r="I65" i="3"/>
  <c r="I105" i="3"/>
  <c r="I104" i="3"/>
  <c r="I9" i="3"/>
  <c r="I119" i="3"/>
  <c r="I93" i="3"/>
  <c r="I73" i="3"/>
  <c r="I51" i="3"/>
  <c r="I31" i="3"/>
  <c r="I17" i="3"/>
  <c r="I8" i="3"/>
  <c r="I117" i="3"/>
  <c r="I54" i="3"/>
  <c r="I82" i="3"/>
  <c r="I81" i="3"/>
  <c r="I67" i="3"/>
  <c r="I110" i="3"/>
  <c r="I89" i="3"/>
  <c r="I10" i="3"/>
  <c r="I113" i="3"/>
  <c r="I15" i="3"/>
  <c r="I41" i="3"/>
  <c r="I21" i="3"/>
  <c r="I112" i="3"/>
  <c r="I63" i="3"/>
  <c r="I92" i="3"/>
  <c r="I79" i="3"/>
  <c r="I77" i="3"/>
  <c r="I72" i="3"/>
  <c r="I45" i="3"/>
  <c r="I22" i="3"/>
  <c r="I12" i="3"/>
  <c r="I3" i="3"/>
  <c r="I96" i="3"/>
  <c r="I91" i="3"/>
  <c r="I107" i="3"/>
  <c r="I34" i="3"/>
  <c r="I68" i="3"/>
  <c r="I19" i="3"/>
  <c r="I35" i="3"/>
  <c r="I58" i="3"/>
  <c r="I18" i="3"/>
  <c r="I66" i="3"/>
  <c r="I43" i="3"/>
  <c r="I46" i="3"/>
  <c r="I98" i="3"/>
  <c r="I50" i="3"/>
  <c r="I4" i="3"/>
  <c r="I122" i="3"/>
  <c r="I115" i="3"/>
  <c r="I111" i="3"/>
  <c r="I94" i="3"/>
  <c r="I80" i="3"/>
  <c r="I87" i="3"/>
  <c r="I59" i="3"/>
  <c r="I30" i="3"/>
  <c r="I7" i="3"/>
  <c r="I2" i="3"/>
  <c r="AV290" i="2"/>
  <c r="AV299" i="2"/>
  <c r="AV423" i="2"/>
  <c r="AV454" i="2"/>
  <c r="AV524" i="2"/>
  <c r="AV294" i="2"/>
  <c r="AV440" i="2"/>
  <c r="AS601" i="2"/>
  <c r="AS405" i="2"/>
  <c r="AS497" i="2"/>
  <c r="AV497" i="2" s="1"/>
  <c r="AS130" i="2"/>
  <c r="AS225" i="2"/>
  <c r="AS514" i="2"/>
  <c r="AS566" i="2"/>
  <c r="AV566" i="2" s="1"/>
  <c r="AS452" i="2"/>
  <c r="AS710" i="2"/>
  <c r="AV710" i="2" s="1"/>
  <c r="AS360" i="2"/>
  <c r="AS113" i="2"/>
  <c r="AS14" i="2"/>
  <c r="AS257" i="2"/>
  <c r="AS68" i="2"/>
  <c r="AV68" i="2" s="1"/>
  <c r="AS706" i="2"/>
  <c r="AS611" i="2"/>
  <c r="AV611" i="2" s="1"/>
  <c r="AS519" i="2"/>
  <c r="AS218" i="2"/>
  <c r="AV218" i="2" s="1"/>
  <c r="AS375" i="2"/>
  <c r="AS242" i="2"/>
  <c r="AV242" i="2" s="1"/>
  <c r="AS139" i="2"/>
  <c r="AV139" i="2" s="1"/>
  <c r="AS408" i="2"/>
  <c r="AV408" i="2" s="1"/>
  <c r="AS379" i="2"/>
  <c r="AV379" i="2" s="1"/>
  <c r="AS97" i="2"/>
  <c r="AS251" i="2"/>
  <c r="AS705" i="2"/>
  <c r="AS357" i="2"/>
  <c r="AS256" i="2"/>
  <c r="AS684" i="2"/>
  <c r="AV684" i="2" s="1"/>
  <c r="AS619" i="2"/>
  <c r="AS584" i="2"/>
  <c r="AS234" i="2"/>
  <c r="AV234" i="2" s="1"/>
  <c r="AS180" i="2"/>
  <c r="AV180" i="2" s="1"/>
  <c r="AS427" i="2"/>
  <c r="AS688" i="2"/>
  <c r="AS274" i="2"/>
  <c r="AS143" i="2"/>
  <c r="AS445" i="2"/>
  <c r="AV445" i="2" s="1"/>
  <c r="AS209" i="2"/>
  <c r="AS285" i="2"/>
  <c r="AS415" i="2"/>
  <c r="AV415" i="2" s="1"/>
  <c r="AS609" i="2"/>
  <c r="AS126" i="2"/>
  <c r="AS449" i="2"/>
  <c r="AV449" i="2" s="1"/>
  <c r="AS108" i="2"/>
  <c r="AV108" i="2" s="1"/>
  <c r="AS293" i="2"/>
  <c r="AV293" i="2" s="1"/>
  <c r="AS433" i="2"/>
  <c r="AS366" i="2"/>
  <c r="AS606" i="2"/>
  <c r="AS574" i="2"/>
  <c r="AS655" i="2"/>
  <c r="AS325" i="2"/>
  <c r="AS6" i="2"/>
  <c r="AV6" i="2" s="1"/>
  <c r="AS28" i="2"/>
  <c r="AS238" i="2"/>
  <c r="AS512" i="2"/>
  <c r="AV512" i="2" s="1"/>
  <c r="AS540" i="2"/>
  <c r="AV540" i="2" s="1"/>
  <c r="AS271" i="2"/>
  <c r="AV271" i="2" s="1"/>
  <c r="AS184" i="2"/>
  <c r="AS107" i="2"/>
  <c r="AV107" i="2" s="1"/>
  <c r="AS239" i="2"/>
  <c r="AS352" i="2"/>
  <c r="AS85" i="2"/>
  <c r="AV85" i="2" s="1"/>
  <c r="AS721" i="2"/>
  <c r="AS448" i="2"/>
  <c r="AS35" i="2"/>
  <c r="AS25" i="2"/>
  <c r="AS479" i="2"/>
  <c r="AV479" i="2" s="1"/>
  <c r="AS41" i="2"/>
  <c r="AV41" i="2" s="1"/>
  <c r="AS509" i="2"/>
  <c r="AS480" i="2"/>
  <c r="AS355" i="2"/>
  <c r="AS54" i="2"/>
  <c r="AS12" i="2"/>
  <c r="AS121" i="2"/>
  <c r="AS83" i="2"/>
  <c r="AS226" i="2"/>
  <c r="AS4" i="2"/>
  <c r="AV4" i="2" s="1"/>
  <c r="AS176" i="2"/>
  <c r="AS84" i="2"/>
  <c r="AV84" i="2" s="1"/>
  <c r="AS103" i="2"/>
  <c r="AV103" i="2" s="1"/>
  <c r="AS537" i="2"/>
  <c r="AS616" i="2"/>
  <c r="AT724" i="2"/>
  <c r="AT501" i="2"/>
  <c r="AT615" i="2"/>
  <c r="AT329" i="2"/>
  <c r="AT423" i="2"/>
  <c r="AT418" i="2"/>
  <c r="AV418" i="2" s="1"/>
  <c r="AT442" i="2"/>
  <c r="AT156" i="2"/>
  <c r="AT331" i="2"/>
  <c r="AS478" i="2"/>
  <c r="AV478" i="2" s="1"/>
  <c r="AS424" i="2"/>
  <c r="AV424" i="2" s="1"/>
  <c r="AS599" i="2"/>
  <c r="AS105" i="2"/>
  <c r="AS58" i="2"/>
  <c r="AT696" i="2"/>
  <c r="AT259" i="2"/>
  <c r="AT136" i="2"/>
  <c r="AV500" i="2"/>
  <c r="AV592" i="2"/>
  <c r="AV426" i="2"/>
  <c r="AV116" i="2"/>
  <c r="AV30" i="2"/>
  <c r="AV532" i="2"/>
  <c r="AV564" i="2"/>
  <c r="AS640" i="2"/>
  <c r="AS673" i="2"/>
  <c r="AS495" i="2"/>
  <c r="AS676" i="2"/>
  <c r="AV676" i="2" s="1"/>
  <c r="AS697" i="2"/>
  <c r="AS436" i="2"/>
  <c r="AS190" i="2"/>
  <c r="AS74" i="2"/>
  <c r="AS467" i="2"/>
  <c r="AV467" i="2" s="1"/>
  <c r="AS715" i="2"/>
  <c r="AV715" i="2" s="1"/>
  <c r="AS3" i="2"/>
  <c r="AS67" i="2"/>
  <c r="AS699" i="2"/>
  <c r="AS724" i="2"/>
  <c r="AS615" i="2"/>
  <c r="AS196" i="2"/>
  <c r="AV196" i="2" s="1"/>
  <c r="AS232" i="2"/>
  <c r="AS282" i="2"/>
  <c r="AS681" i="2"/>
  <c r="AS560" i="2"/>
  <c r="AV560" i="2" s="1"/>
  <c r="AS648" i="2"/>
  <c r="AV648" i="2" s="1"/>
  <c r="AS16" i="2"/>
  <c r="AV16" i="2" s="1"/>
  <c r="AS277" i="2"/>
  <c r="AS27" i="2"/>
  <c r="AS533" i="2"/>
  <c r="AS138" i="2"/>
  <c r="AS115" i="2"/>
  <c r="AS420" i="2"/>
  <c r="AS135" i="2"/>
  <c r="AS156" i="2"/>
  <c r="AV156" i="2" s="1"/>
  <c r="AT704" i="2"/>
  <c r="AT447" i="2"/>
  <c r="AT498" i="2"/>
  <c r="AT525" i="2"/>
  <c r="AT490" i="2"/>
  <c r="AT582" i="2"/>
  <c r="AT638" i="2"/>
  <c r="AT280" i="2"/>
  <c r="AT633" i="2"/>
  <c r="AT602" i="2"/>
  <c r="AT538" i="2"/>
  <c r="AT198" i="2"/>
  <c r="AT694" i="2"/>
  <c r="AT339" i="2"/>
  <c r="AT59" i="2"/>
  <c r="AV59" i="2" s="1"/>
  <c r="AT297" i="2"/>
  <c r="AT332" i="2"/>
  <c r="AT425" i="2"/>
  <c r="AT44" i="2"/>
  <c r="AT354" i="2"/>
  <c r="AT536" i="2"/>
  <c r="AT37" i="2"/>
  <c r="AT272" i="2"/>
  <c r="AT693" i="2"/>
  <c r="AT142" i="2"/>
  <c r="AT73" i="2"/>
  <c r="AT343" i="2"/>
  <c r="AT348" i="2"/>
  <c r="AT496" i="2"/>
  <c r="AT712" i="2"/>
  <c r="AT464" i="2"/>
  <c r="AT43" i="2"/>
  <c r="AT224" i="2"/>
  <c r="AT5" i="2"/>
  <c r="AT32" i="2"/>
  <c r="AT47" i="2"/>
  <c r="AV47" i="2" s="1"/>
  <c r="AT386" i="2"/>
  <c r="AT720" i="2"/>
  <c r="AT568" i="2"/>
  <c r="AT485" i="2"/>
  <c r="AT201" i="2"/>
  <c r="AT140" i="2"/>
  <c r="AT2" i="2"/>
  <c r="AT51" i="2"/>
  <c r="AT248" i="2"/>
  <c r="AT341" i="2"/>
  <c r="AT88" i="2"/>
  <c r="AT326" i="2"/>
  <c r="AT154" i="2"/>
  <c r="AT548" i="2"/>
  <c r="AT220" i="2"/>
  <c r="AT260" i="2"/>
  <c r="AT161" i="2"/>
  <c r="AV161" i="2" s="1"/>
  <c r="AT69" i="2"/>
  <c r="AT149" i="2"/>
  <c r="AT92" i="2"/>
  <c r="AT523" i="2"/>
  <c r="AT529" i="2"/>
  <c r="AV529" i="2" s="1"/>
  <c r="AT80" i="2"/>
  <c r="AT155" i="2"/>
  <c r="AV155" i="2" s="1"/>
  <c r="AT196" i="2"/>
  <c r="AT167" i="2"/>
  <c r="AV167" i="2" s="1"/>
  <c r="AT576" i="2"/>
  <c r="AT381" i="2"/>
  <c r="AT296" i="2"/>
  <c r="AT560" i="2"/>
  <c r="AT513" i="2"/>
  <c r="AT470" i="2"/>
  <c r="AT319" i="2"/>
  <c r="AT390" i="2"/>
  <c r="AT589" i="2"/>
  <c r="AT472" i="2"/>
  <c r="AT407" i="2"/>
  <c r="AT475" i="2"/>
  <c r="AV475" i="2" s="1"/>
  <c r="AT572" i="2"/>
  <c r="AT91" i="2"/>
  <c r="AV91" i="2" s="1"/>
  <c r="AT215" i="2"/>
  <c r="AV215" i="2" s="1"/>
  <c r="AT471" i="2"/>
  <c r="AT491" i="2"/>
  <c r="AT705" i="2"/>
  <c r="AT9" i="2"/>
  <c r="AT202" i="2"/>
  <c r="AT263" i="2"/>
  <c r="AT294" i="2"/>
  <c r="AT532" i="2"/>
  <c r="AT232" i="2"/>
  <c r="AT345" i="2"/>
  <c r="AT267" i="2"/>
  <c r="AT270" i="2"/>
  <c r="AT630" i="2"/>
  <c r="AT49" i="2"/>
  <c r="AT448" i="2"/>
  <c r="AT234" i="2"/>
  <c r="AT393" i="2"/>
  <c r="AT618" i="2"/>
  <c r="AT647" i="2"/>
  <c r="AT26" i="2"/>
  <c r="AT144" i="2"/>
  <c r="AT244" i="2"/>
  <c r="AT38" i="2"/>
  <c r="AT300" i="2"/>
  <c r="AT298" i="2"/>
  <c r="AT340" i="2"/>
  <c r="AT360" i="2"/>
  <c r="AT424" i="2"/>
  <c r="AT711" i="2"/>
  <c r="AT246" i="2"/>
  <c r="AT375" i="2"/>
  <c r="AT241" i="2"/>
  <c r="AT317" i="2"/>
  <c r="AT455" i="2"/>
  <c r="AT681" i="2"/>
  <c r="AT687" i="2"/>
  <c r="AT262" i="2"/>
  <c r="AT164" i="2"/>
  <c r="AT640" i="2"/>
  <c r="AT604" i="2"/>
  <c r="AT594" i="2"/>
  <c r="AT528" i="2"/>
  <c r="AT173" i="2"/>
  <c r="AT719" i="2"/>
  <c r="AT203" i="2"/>
  <c r="AV203" i="2" s="1"/>
  <c r="AT189" i="2"/>
  <c r="AT465" i="2"/>
  <c r="AT459" i="2"/>
  <c r="AT699" i="2"/>
  <c r="AT328" i="2"/>
  <c r="AT254" i="2"/>
  <c r="AT40" i="2"/>
  <c r="AT520" i="2"/>
  <c r="AT534" i="2"/>
  <c r="AT120" i="2"/>
  <c r="AT130" i="2"/>
  <c r="AT162" i="2"/>
  <c r="AT231" i="2"/>
  <c r="AT208" i="2"/>
  <c r="AT181" i="2"/>
  <c r="AT428" i="2"/>
  <c r="AT661" i="2"/>
  <c r="AS718" i="2"/>
  <c r="AS470" i="2"/>
  <c r="AS502" i="2"/>
  <c r="AS214" i="2"/>
  <c r="AS195" i="2"/>
  <c r="AS247" i="2"/>
  <c r="AT721" i="2"/>
  <c r="AT383" i="2"/>
  <c r="AT365" i="2"/>
  <c r="AT434" i="2"/>
  <c r="AT159" i="2"/>
  <c r="AT10" i="2"/>
  <c r="AV397" i="2"/>
  <c r="AV674" i="2"/>
  <c r="AV172" i="2"/>
  <c r="AV698" i="2"/>
  <c r="AV463" i="2"/>
  <c r="AV635" i="2"/>
  <c r="AS672" i="2"/>
  <c r="AS504" i="2"/>
  <c r="AS621" i="2"/>
  <c r="AS695" i="2"/>
  <c r="AS392" i="2"/>
  <c r="AV392" i="2" s="1"/>
  <c r="AS259" i="2"/>
  <c r="AS82" i="2"/>
  <c r="AV82" i="2" s="1"/>
  <c r="AS310" i="2"/>
  <c r="AS444" i="2"/>
  <c r="AV444" i="2" s="1"/>
  <c r="AS18" i="2"/>
  <c r="AS189" i="2"/>
  <c r="AV189" i="2" s="1"/>
  <c r="AS95" i="2"/>
  <c r="AS265" i="2"/>
  <c r="AS603" i="2"/>
  <c r="AS588" i="2"/>
  <c r="AS559" i="2"/>
  <c r="AS472" i="2"/>
  <c r="AS262" i="2"/>
  <c r="AS253" i="2"/>
  <c r="AS329" i="2"/>
  <c r="AS266" i="2"/>
  <c r="AS579" i="2"/>
  <c r="AV579" i="2" s="1"/>
  <c r="AS476" i="2"/>
  <c r="AV476" i="2" s="1"/>
  <c r="AS508" i="2"/>
  <c r="AS556" i="2"/>
  <c r="AV556" i="2" s="1"/>
  <c r="AS296" i="2"/>
  <c r="AS442" i="2"/>
  <c r="AS719" i="2"/>
  <c r="AS278" i="2"/>
  <c r="AS346" i="2"/>
  <c r="AS629" i="2"/>
  <c r="AV629" i="2" s="1"/>
  <c r="AS707" i="2"/>
  <c r="AS473" i="2"/>
  <c r="AS578" i="2"/>
  <c r="AS594" i="2"/>
  <c r="AV594" i="2" s="1"/>
  <c r="AS614" i="2"/>
  <c r="AS324" i="2"/>
  <c r="AS77" i="2"/>
  <c r="AS610" i="2"/>
  <c r="AS34" i="2"/>
  <c r="AV34" i="2" s="1"/>
  <c r="AS93" i="2"/>
  <c r="AV93" i="2" s="1"/>
  <c r="AS80" i="2"/>
  <c r="AS306" i="2"/>
  <c r="AS165" i="2"/>
  <c r="AS461" i="2"/>
  <c r="AV461" i="2" s="1"/>
  <c r="AS283" i="2"/>
  <c r="AV283" i="2" s="1"/>
  <c r="AS551" i="2"/>
  <c r="AV551" i="2" s="1"/>
  <c r="AS110" i="2"/>
  <c r="AV110" i="2" s="1"/>
  <c r="AS650" i="2"/>
  <c r="AS305" i="2"/>
  <c r="AS337" i="2"/>
  <c r="AS49" i="2"/>
  <c r="AS530" i="2"/>
  <c r="AS284" i="2"/>
  <c r="AS147" i="2"/>
  <c r="AS373" i="2"/>
  <c r="AS99" i="2"/>
  <c r="AS193" i="2"/>
  <c r="AV193" i="2" s="1"/>
  <c r="AS164" i="2"/>
  <c r="AV164" i="2" s="1"/>
  <c r="AS75" i="2"/>
  <c r="AS326" i="2"/>
  <c r="AS368" i="2"/>
  <c r="AS345" i="2"/>
  <c r="AS709" i="2"/>
  <c r="AS243" i="2"/>
  <c r="AS696" i="2"/>
  <c r="AS302" i="2"/>
  <c r="AV302" i="2" s="1"/>
  <c r="AS486" i="2"/>
  <c r="AS69" i="2"/>
  <c r="AV69" i="2" s="1"/>
  <c r="AS298" i="2"/>
  <c r="AV298" i="2" s="1"/>
  <c r="AS455" i="2"/>
  <c r="AV455" i="2" s="1"/>
  <c r="AS391" i="2"/>
  <c r="AV391" i="2" s="1"/>
  <c r="AS220" i="2"/>
  <c r="AS221" i="2"/>
  <c r="AS528" i="2"/>
  <c r="AS491" i="2"/>
  <c r="AV491" i="2" s="1"/>
  <c r="AS186" i="2"/>
  <c r="AS19" i="2"/>
  <c r="AS523" i="2"/>
  <c r="AV523" i="2" s="1"/>
  <c r="AS275" i="2"/>
  <c r="AS131" i="2"/>
  <c r="AT678" i="2"/>
  <c r="AT692" i="2"/>
  <c r="AT716" i="2"/>
  <c r="AT625" i="2"/>
  <c r="AT703" i="2"/>
  <c r="AT454" i="2"/>
  <c r="AT591" i="2"/>
  <c r="AT129" i="2"/>
  <c r="AT338" i="2"/>
  <c r="AT304" i="2"/>
  <c r="AT549" i="2"/>
  <c r="AT450" i="2"/>
  <c r="AT94" i="2"/>
  <c r="AT81" i="2"/>
  <c r="AV81" i="2" s="1"/>
  <c r="AT321" i="2"/>
  <c r="AT188" i="2"/>
  <c r="AT322" i="2"/>
  <c r="AT374" i="2"/>
  <c r="AT500" i="2"/>
  <c r="AT526" i="2"/>
  <c r="AT207" i="2"/>
  <c r="AT524" i="2"/>
  <c r="AT550" i="2"/>
  <c r="AT264" i="2"/>
  <c r="AT350" i="2"/>
  <c r="AV350" i="2" s="1"/>
  <c r="AT446" i="2"/>
  <c r="AV446" i="2" s="1"/>
  <c r="AT235" i="2"/>
  <c r="AT132" i="2"/>
  <c r="AV132" i="2" s="1"/>
  <c r="AT192" i="2"/>
  <c r="AT122" i="2"/>
  <c r="AT20" i="2"/>
  <c r="AT195" i="2"/>
  <c r="AT531" i="2"/>
  <c r="AT116" i="2"/>
  <c r="AT453" i="2"/>
  <c r="AV453" i="2" s="1"/>
  <c r="AT397" i="2"/>
  <c r="AT182" i="2"/>
  <c r="AT342" i="2"/>
  <c r="AV342" i="2" s="1"/>
  <c r="AT219" i="2"/>
  <c r="AT628" i="2"/>
  <c r="AT98" i="2"/>
  <c r="AT592" i="2"/>
  <c r="AT125" i="2"/>
  <c r="AT362" i="2"/>
  <c r="AT634" i="2"/>
  <c r="AS572" i="2"/>
  <c r="AT648" i="2"/>
  <c r="AT364" i="2"/>
  <c r="AT361" i="2"/>
  <c r="AT323" i="2"/>
  <c r="AV323" i="2" s="1"/>
  <c r="AT3" i="2"/>
  <c r="AV73" i="2"/>
  <c r="AV23" i="2"/>
  <c r="AS506" i="2"/>
  <c r="AS270" i="2"/>
  <c r="AV270" i="2" s="1"/>
  <c r="AS608" i="2"/>
  <c r="AV608" i="2" s="1"/>
  <c r="AS395" i="2"/>
  <c r="AV395" i="2" s="1"/>
  <c r="AS106" i="2"/>
  <c r="AS576" i="2"/>
  <c r="AS577" i="2"/>
  <c r="AS380" i="2"/>
  <c r="AS505" i="2"/>
  <c r="AS410" i="2"/>
  <c r="AV410" i="2" s="1"/>
  <c r="AS261" i="2"/>
  <c r="AS654" i="2"/>
  <c r="AS589" i="2"/>
  <c r="AS371" i="2"/>
  <c r="AS393" i="2"/>
  <c r="AS248" i="2"/>
  <c r="AV248" i="2" s="1"/>
  <c r="AS331" i="2"/>
  <c r="AS66" i="2"/>
  <c r="AS501" i="2"/>
  <c r="AS471" i="2"/>
  <c r="AS711" i="2"/>
  <c r="AS367" i="2"/>
  <c r="AS437" i="2"/>
  <c r="AV437" i="2" s="1"/>
  <c r="AS249" i="2"/>
  <c r="AV249" i="2" s="1"/>
  <c r="AS575" i="2"/>
  <c r="AS223" i="2"/>
  <c r="AS413" i="2"/>
  <c r="AV413" i="2" s="1"/>
  <c r="AS394" i="2"/>
  <c r="AV394" i="2" s="1"/>
  <c r="AS185" i="2"/>
  <c r="AS8" i="2"/>
  <c r="AV8" i="2" s="1"/>
  <c r="AS586" i="2"/>
  <c r="AS38" i="2"/>
  <c r="AS657" i="2"/>
  <c r="AS407" i="2"/>
  <c r="AS168" i="2"/>
  <c r="AS202" i="2"/>
  <c r="AV202" i="2" s="1"/>
  <c r="AS687" i="2"/>
  <c r="AS642" i="2"/>
  <c r="AV642" i="2" s="1"/>
  <c r="AS237" i="2"/>
  <c r="AS630" i="2"/>
  <c r="AV630" i="2" s="1"/>
  <c r="AS267" i="2"/>
  <c r="AS76" i="2"/>
  <c r="AS717" i="2"/>
  <c r="AS704" i="2"/>
  <c r="AS447" i="2"/>
  <c r="AS498" i="2"/>
  <c r="AS525" i="2"/>
  <c r="AS490" i="2"/>
  <c r="AV490" i="2" s="1"/>
  <c r="AS582" i="2"/>
  <c r="AS638" i="2"/>
  <c r="AV638" i="2" s="1"/>
  <c r="AS280" i="2"/>
  <c r="AV280" i="2" s="1"/>
  <c r="AS633" i="2"/>
  <c r="AV633" i="2" s="1"/>
  <c r="AS602" i="2"/>
  <c r="AS538" i="2"/>
  <c r="AV538" i="2" s="1"/>
  <c r="AS198" i="2"/>
  <c r="AS694" i="2"/>
  <c r="AS339" i="2"/>
  <c r="AS297" i="2"/>
  <c r="AS547" i="2"/>
  <c r="AS332" i="2"/>
  <c r="AV332" i="2" s="1"/>
  <c r="AS425" i="2"/>
  <c r="AS44" i="2"/>
  <c r="AS354" i="2"/>
  <c r="AV354" i="2" s="1"/>
  <c r="AS536" i="2"/>
  <c r="AV536" i="2" s="1"/>
  <c r="AS723" i="2"/>
  <c r="AS37" i="2"/>
  <c r="AS272" i="2"/>
  <c r="AS693" i="2"/>
  <c r="AS142" i="2"/>
  <c r="AS166" i="2"/>
  <c r="AV166" i="2" s="1"/>
  <c r="AS343" i="2"/>
  <c r="AS348" i="2"/>
  <c r="AV348" i="2" s="1"/>
  <c r="AS496" i="2"/>
  <c r="AS712" i="2"/>
  <c r="AS464" i="2"/>
  <c r="AV464" i="2" s="1"/>
  <c r="AS43" i="2"/>
  <c r="AV43" i="2" s="1"/>
  <c r="AS224" i="2"/>
  <c r="AV224" i="2" s="1"/>
  <c r="AS5" i="2"/>
  <c r="AS32" i="2"/>
  <c r="AS386" i="2"/>
  <c r="AS720" i="2"/>
  <c r="AS568" i="2"/>
  <c r="AS485" i="2"/>
  <c r="AS201" i="2"/>
  <c r="AS140" i="2"/>
  <c r="AS631" i="2"/>
  <c r="AS319" i="2"/>
  <c r="AS381" i="2"/>
  <c r="AV381" i="2" s="1"/>
  <c r="AS377" i="2"/>
  <c r="AS314" i="2"/>
  <c r="AS17" i="2"/>
  <c r="AS374" i="2"/>
  <c r="AS570" i="2"/>
  <c r="AS481" i="2"/>
  <c r="AS647" i="2"/>
  <c r="AS89" i="2"/>
  <c r="AS656" i="2"/>
  <c r="AS42" i="2"/>
  <c r="AS133" i="2"/>
  <c r="AV133" i="2" s="1"/>
  <c r="AS141" i="2"/>
  <c r="AV141" i="2" s="1"/>
  <c r="AS149" i="2"/>
  <c r="AV149" i="2" s="1"/>
  <c r="AS362" i="2"/>
  <c r="AS677" i="2"/>
  <c r="AS692" i="2"/>
  <c r="AS419" i="2"/>
  <c r="AS318" i="2"/>
  <c r="AV318" i="2" s="1"/>
  <c r="AS150" i="2"/>
  <c r="AS402" i="2"/>
  <c r="AV402" i="2" s="1"/>
  <c r="AS617" i="2"/>
  <c r="AV617" i="2" s="1"/>
  <c r="AS383" i="2"/>
  <c r="AS2" i="2"/>
  <c r="AS255" i="2"/>
  <c r="AV255" i="2" s="1"/>
  <c r="AS250" i="2"/>
  <c r="AS431" i="2"/>
  <c r="AV431" i="2" s="1"/>
  <c r="AS494" i="2"/>
  <c r="AS662" i="2"/>
  <c r="AS618" i="2"/>
  <c r="AV618" i="2" s="1"/>
  <c r="AS458" i="2"/>
  <c r="AS620" i="2"/>
  <c r="AV620" i="2" s="1"/>
  <c r="AS432" i="2"/>
  <c r="AS658" i="2"/>
  <c r="AS515" i="2"/>
  <c r="AS364" i="2"/>
  <c r="AV364" i="2" s="1"/>
  <c r="AS439" i="2"/>
  <c r="AS659" i="2"/>
  <c r="AV659" i="2" s="1"/>
  <c r="AS36" i="2"/>
  <c r="AS550" i="2"/>
  <c r="AS539" i="2"/>
  <c r="AS628" i="2"/>
  <c r="AV628" i="2" s="1"/>
  <c r="AS518" i="2"/>
  <c r="AS328" i="2"/>
  <c r="AS254" i="2"/>
  <c r="AV254" i="2" s="1"/>
  <c r="AS40" i="2"/>
  <c r="AS520" i="2"/>
  <c r="AS534" i="2"/>
  <c r="AV534" i="2" s="1"/>
  <c r="AS120" i="2"/>
  <c r="AV120" i="2" s="1"/>
  <c r="AS162" i="2"/>
  <c r="AS231" i="2"/>
  <c r="AR208" i="2"/>
  <c r="AS208" i="2"/>
  <c r="AS181" i="2"/>
  <c r="AS428" i="2"/>
  <c r="AV428" i="2" s="1"/>
  <c r="AS661" i="2"/>
  <c r="AT668" i="2"/>
  <c r="AT287" i="2"/>
  <c r="AT510" i="2"/>
  <c r="AT663" i="2"/>
  <c r="AT519" i="2"/>
  <c r="AT276" i="2"/>
  <c r="AT105" i="2"/>
  <c r="AT163" i="2"/>
  <c r="AT674" i="2"/>
  <c r="AT691" i="2"/>
  <c r="AT665" i="2"/>
  <c r="AT39" i="2"/>
  <c r="AT619" i="2"/>
  <c r="AT118" i="2"/>
  <c r="AT227" i="2"/>
  <c r="AV227" i="2" s="1"/>
  <c r="AT312" i="2"/>
  <c r="AT543" i="2"/>
  <c r="AV543" i="2" s="1"/>
  <c r="AT307" i="2"/>
  <c r="AT552" i="2"/>
  <c r="AT596" i="2"/>
  <c r="AT646" i="2"/>
  <c r="AT112" i="2"/>
  <c r="AT137" i="2"/>
  <c r="AT679" i="2"/>
  <c r="AT682" i="2"/>
  <c r="AT128" i="2"/>
  <c r="AT160" i="2"/>
  <c r="AT714" i="2"/>
  <c r="AT157" i="2"/>
  <c r="AT245" i="2"/>
  <c r="AT545" i="2"/>
  <c r="AT683" i="2"/>
  <c r="AT502" i="2"/>
  <c r="AT561" i="2"/>
  <c r="AT222" i="2"/>
  <c r="AS636" i="2"/>
  <c r="AS482" i="2"/>
  <c r="AV482" i="2" s="1"/>
  <c r="AS451" i="2"/>
  <c r="AT607" i="2"/>
  <c r="AT486" i="2"/>
  <c r="AT305" i="2"/>
  <c r="AT114" i="2"/>
  <c r="AV114" i="2" s="1"/>
  <c r="AT392" i="2"/>
  <c r="AT11" i="2"/>
  <c r="AT546" i="2"/>
  <c r="AT363" i="2"/>
  <c r="AT24" i="2"/>
  <c r="AT172" i="2"/>
  <c r="AS716" i="2"/>
  <c r="AV716" i="2" s="1"/>
  <c r="AS591" i="2"/>
  <c r="AS549" i="2"/>
  <c r="AS321" i="2"/>
  <c r="AS235" i="2"/>
  <c r="AV235" i="2" s="1"/>
  <c r="AS20" i="2"/>
  <c r="AV20" i="2" s="1"/>
  <c r="AS219" i="2"/>
  <c r="AS125" i="2"/>
  <c r="AS597" i="2"/>
  <c r="AS88" i="2"/>
  <c r="AV88" i="2" s="1"/>
  <c r="AS548" i="2"/>
  <c r="AV548" i="2" s="1"/>
  <c r="AT372" i="2"/>
  <c r="AT515" i="2"/>
  <c r="AT66" i="2"/>
  <c r="AT562" i="2"/>
  <c r="AT349" i="2"/>
  <c r="AV349" i="2" s="1"/>
  <c r="AT90" i="2"/>
  <c r="AT50" i="2"/>
  <c r="AT438" i="2"/>
  <c r="AT30" i="2"/>
  <c r="AT581" i="2"/>
  <c r="AS287" i="2"/>
  <c r="AS557" i="2"/>
  <c r="AS510" i="2"/>
  <c r="AS663" i="2"/>
  <c r="AS276" i="2"/>
  <c r="AS691" i="2"/>
  <c r="AS665" i="2"/>
  <c r="AV665" i="2" s="1"/>
  <c r="AS39" i="2"/>
  <c r="AS118" i="2"/>
  <c r="AS312" i="2"/>
  <c r="AS434" i="2"/>
  <c r="AS307" i="2"/>
  <c r="AS552" i="2"/>
  <c r="AS596" i="2"/>
  <c r="AV596" i="2" s="1"/>
  <c r="AS646" i="2"/>
  <c r="AS313" i="2"/>
  <c r="AV313" i="2" s="1"/>
  <c r="AS112" i="2"/>
  <c r="AS137" i="2"/>
  <c r="AS128" i="2"/>
  <c r="AS160" i="2"/>
  <c r="AV160" i="2" s="1"/>
  <c r="AS714" i="2"/>
  <c r="AS157" i="2"/>
  <c r="AS245" i="2"/>
  <c r="AS545" i="2"/>
  <c r="AS546" i="2"/>
  <c r="AS365" i="2"/>
  <c r="AV365" i="2" s="1"/>
  <c r="AS683" i="2"/>
  <c r="AS363" i="2"/>
  <c r="AV363" i="2" s="1"/>
  <c r="AS71" i="2"/>
  <c r="AS344" i="2"/>
  <c r="AS316" i="2"/>
  <c r="AS593" i="2"/>
  <c r="AS183" i="2"/>
  <c r="AS561" i="2"/>
  <c r="AS24" i="2"/>
  <c r="AS87" i="2"/>
  <c r="AS222" i="2"/>
  <c r="AS53" i="2"/>
  <c r="AV53" i="2" s="1"/>
  <c r="AS309" i="2"/>
  <c r="AS605" i="2"/>
  <c r="AT698" i="2"/>
  <c r="AT503" i="2"/>
  <c r="AT474" i="2"/>
  <c r="AT416" i="2"/>
  <c r="AV416" i="2" s="1"/>
  <c r="AT686" i="2"/>
  <c r="AT563" i="2"/>
  <c r="AT654" i="2"/>
  <c r="AT626" i="2"/>
  <c r="AT96" i="2"/>
  <c r="AT171" i="2"/>
  <c r="AT240" i="2"/>
  <c r="AT327" i="2"/>
  <c r="AT466" i="2"/>
  <c r="AT177" i="2"/>
  <c r="AT205" i="2"/>
  <c r="AV205" i="2" s="1"/>
  <c r="AT652" i="2"/>
  <c r="AV652" i="2" s="1"/>
  <c r="AT553" i="2"/>
  <c r="AT268" i="2"/>
  <c r="AT384" i="2"/>
  <c r="AT564" i="2"/>
  <c r="AT335" i="2"/>
  <c r="AT412" i="2"/>
  <c r="AV412" i="2" s="1"/>
  <c r="AT376" i="2"/>
  <c r="AT211" i="2"/>
  <c r="AT482" i="2"/>
  <c r="AT273" i="2"/>
  <c r="AT643" i="2"/>
  <c r="AT320" i="2"/>
  <c r="AT36" i="2"/>
  <c r="AT435" i="2"/>
  <c r="AT123" i="2"/>
  <c r="AT541" i="2"/>
  <c r="AT230" i="2"/>
  <c r="AU703" i="2"/>
  <c r="AU338" i="2"/>
  <c r="AU549" i="2"/>
  <c r="AU116" i="2"/>
  <c r="AU17" i="2"/>
  <c r="AU634" i="2"/>
  <c r="AV634" i="2" s="1"/>
  <c r="AU154" i="2"/>
  <c r="AU604" i="2"/>
  <c r="AU696" i="2"/>
  <c r="AU532" i="2"/>
  <c r="AU533" i="2"/>
  <c r="AU560" i="2"/>
  <c r="AU197" i="2"/>
  <c r="AU303" i="2"/>
  <c r="AU130" i="2"/>
  <c r="AU106" i="2"/>
  <c r="AU334" i="2"/>
  <c r="AV334" i="2" s="1"/>
  <c r="AU99" i="2"/>
  <c r="AS644" i="2"/>
  <c r="AV644" i="2" s="1"/>
  <c r="AS385" i="2"/>
  <c r="AS443" i="2"/>
  <c r="AS372" i="2"/>
  <c r="AS571" i="2"/>
  <c r="AS702" i="2"/>
  <c r="AS347" i="2"/>
  <c r="AS667" i="2"/>
  <c r="AV667" i="2" s="1"/>
  <c r="AS653" i="2"/>
  <c r="AS21" i="2"/>
  <c r="AS562" i="2"/>
  <c r="AS645" i="2"/>
  <c r="AS119" i="2"/>
  <c r="AV119" i="2" s="1"/>
  <c r="AS48" i="2"/>
  <c r="AS60" i="2"/>
  <c r="AS56" i="2"/>
  <c r="AS492" i="2"/>
  <c r="AS387" i="2"/>
  <c r="AV387" i="2" s="1"/>
  <c r="AS542" i="2"/>
  <c r="AS477" i="2"/>
  <c r="AS22" i="2"/>
  <c r="AS90" i="2"/>
  <c r="AS685" i="2"/>
  <c r="AS390" i="2"/>
  <c r="AV390" i="2" s="1"/>
  <c r="AS359" i="2"/>
  <c r="AV359" i="2" s="1"/>
  <c r="AS429" i="2"/>
  <c r="AV429" i="2" s="1"/>
  <c r="AS50" i="2"/>
  <c r="AS13" i="2"/>
  <c r="AS46" i="2"/>
  <c r="AS438" i="2"/>
  <c r="AV438" i="2" s="1"/>
  <c r="AS174" i="2"/>
  <c r="AV174" i="2" s="1"/>
  <c r="AS382" i="2"/>
  <c r="AS701" i="2"/>
  <c r="AV701" i="2" s="1"/>
  <c r="AS55" i="2"/>
  <c r="AS581" i="2"/>
  <c r="AV581" i="2" s="1"/>
  <c r="AS422" i="2"/>
  <c r="AV422" i="2" s="1"/>
  <c r="AS639" i="2"/>
  <c r="AV639" i="2" s="1"/>
  <c r="AT612" i="2"/>
  <c r="AT677" i="2"/>
  <c r="AT440" i="2"/>
  <c r="AT660" i="2"/>
  <c r="AT269" i="2"/>
  <c r="AT670" i="2"/>
  <c r="AT613" i="2"/>
  <c r="AT291" i="2"/>
  <c r="AV291" i="2" s="1"/>
  <c r="AT401" i="2"/>
  <c r="AT308" i="2"/>
  <c r="AT311" i="2"/>
  <c r="AV311" i="2" s="1"/>
  <c r="AT409" i="2"/>
  <c r="AT725" i="2"/>
  <c r="AT378" i="2"/>
  <c r="AT651" i="2"/>
  <c r="AT64" i="2"/>
  <c r="AT179" i="2"/>
  <c r="AT199" i="2"/>
  <c r="AT336" i="2"/>
  <c r="AT217" i="2"/>
  <c r="AV217" i="2" s="1"/>
  <c r="AT469" i="2"/>
  <c r="AT463" i="2"/>
  <c r="AT252" i="2"/>
  <c r="AT641" i="2"/>
  <c r="AT146" i="2"/>
  <c r="AT649" i="2"/>
  <c r="AT358" i="2"/>
  <c r="AT258" i="2"/>
  <c r="AT451" i="2"/>
  <c r="AT70" i="2"/>
  <c r="AT635" i="2"/>
  <c r="AT62" i="2"/>
  <c r="AT598" i="2"/>
  <c r="AT421" i="2"/>
  <c r="AT590" i="2"/>
  <c r="AT229" i="2"/>
  <c r="AT200" i="2"/>
  <c r="AT494" i="2"/>
  <c r="AT152" i="2"/>
  <c r="AT371" i="2"/>
  <c r="AT555" i="2"/>
  <c r="AV555" i="2" s="1"/>
  <c r="AT488" i="2"/>
  <c r="AT356" i="2"/>
  <c r="AT42" i="2"/>
  <c r="AT61" i="2"/>
  <c r="AT535" i="2"/>
  <c r="AU557" i="2"/>
  <c r="AU276" i="2"/>
  <c r="AU718" i="2"/>
  <c r="AU665" i="2"/>
  <c r="AU619" i="2"/>
  <c r="AU543" i="2"/>
  <c r="AU545" i="2"/>
  <c r="AU546" i="2"/>
  <c r="AU365" i="2"/>
  <c r="AU721" i="2"/>
  <c r="AU585" i="2"/>
  <c r="AU574" i="2"/>
  <c r="AU306" i="2"/>
  <c r="AU584" i="2"/>
  <c r="AU188" i="2"/>
  <c r="AU453" i="2"/>
  <c r="AU37" i="2"/>
  <c r="AU7" i="2"/>
  <c r="AT726" i="2"/>
  <c r="AV726" i="2" s="1"/>
  <c r="AT71" i="2"/>
  <c r="AT301" i="2"/>
  <c r="AV301" i="2" s="1"/>
  <c r="AT400" i="2"/>
  <c r="AV400" i="2" s="1"/>
  <c r="AT404" i="2"/>
  <c r="AS678" i="2"/>
  <c r="AS703" i="2"/>
  <c r="AV703" i="2" s="1"/>
  <c r="AS338" i="2"/>
  <c r="AV338" i="2" s="1"/>
  <c r="AS94" i="2"/>
  <c r="AS322" i="2"/>
  <c r="AS207" i="2"/>
  <c r="AS531" i="2"/>
  <c r="AS182" i="2"/>
  <c r="AS98" i="2"/>
  <c r="AV98" i="2" s="1"/>
  <c r="AS295" i="2"/>
  <c r="AS154" i="2"/>
  <c r="AT398" i="2"/>
  <c r="AV398" i="2" s="1"/>
  <c r="AT78" i="2"/>
  <c r="AV78" i="2" s="1"/>
  <c r="AT645" i="2"/>
  <c r="AT60" i="2"/>
  <c r="AT477" i="2"/>
  <c r="AT587" i="2"/>
  <c r="AV587" i="2" s="1"/>
  <c r="AT701" i="2"/>
  <c r="AT639" i="2"/>
  <c r="AS503" i="2"/>
  <c r="AS686" i="2"/>
  <c r="AS626" i="2"/>
  <c r="AS240" i="2"/>
  <c r="AV240" i="2" s="1"/>
  <c r="AS177" i="2"/>
  <c r="AS15" i="2"/>
  <c r="AS335" i="2"/>
  <c r="AV335" i="2" s="1"/>
  <c r="AS643" i="2"/>
  <c r="AS459" i="2"/>
  <c r="AV459" i="2" s="1"/>
  <c r="AS92" i="2"/>
  <c r="AS51" i="2"/>
  <c r="AS569" i="2"/>
  <c r="AS567" i="2"/>
  <c r="AS230" i="2"/>
  <c r="AV230" i="2" s="1"/>
  <c r="AT315" i="2"/>
  <c r="AT225" i="2"/>
  <c r="AT622" i="2"/>
  <c r="AT197" i="2"/>
  <c r="AT460" i="2"/>
  <c r="AT31" i="2"/>
  <c r="AT487" i="2"/>
  <c r="AT659" i="2"/>
  <c r="AT565" i="2"/>
  <c r="AT627" i="2"/>
  <c r="AT52" i="2"/>
  <c r="AT558" i="2"/>
  <c r="AT713" i="2"/>
  <c r="AU255" i="2"/>
  <c r="AU515" i="2"/>
  <c r="AU347" i="2"/>
  <c r="AU562" i="2"/>
  <c r="AU48" i="2"/>
  <c r="AU56" i="2"/>
  <c r="AU387" i="2"/>
  <c r="AU477" i="2"/>
  <c r="AU90" i="2"/>
  <c r="AU314" i="2"/>
  <c r="AU50" i="2"/>
  <c r="AU46" i="2"/>
  <c r="AU382" i="2"/>
  <c r="AU701" i="2"/>
  <c r="AU422" i="2"/>
  <c r="AU647" i="2"/>
  <c r="AU253" i="2"/>
  <c r="AU423" i="2"/>
  <c r="AU320" i="2"/>
  <c r="AU113" i="2"/>
  <c r="AS612" i="2"/>
  <c r="AS660" i="2"/>
  <c r="AS269" i="2"/>
  <c r="AV269" i="2" s="1"/>
  <c r="AS281" i="2"/>
  <c r="AS670" i="2"/>
  <c r="AV670" i="2" s="1"/>
  <c r="AS613" i="2"/>
  <c r="AS170" i="2"/>
  <c r="AV170" i="2" s="1"/>
  <c r="AS401" i="2"/>
  <c r="AV401" i="2" s="1"/>
  <c r="AS308" i="2"/>
  <c r="AV308" i="2" s="1"/>
  <c r="AS351" i="2"/>
  <c r="AS399" i="2"/>
  <c r="AV399" i="2" s="1"/>
  <c r="AS409" i="2"/>
  <c r="AS725" i="2"/>
  <c r="AS378" i="2"/>
  <c r="AS64" i="2"/>
  <c r="AV64" i="2" s="1"/>
  <c r="AS179" i="2"/>
  <c r="AS199" i="2"/>
  <c r="AV199" i="2" s="1"/>
  <c r="AS336" i="2"/>
  <c r="AS469" i="2"/>
  <c r="AV469" i="2" s="1"/>
  <c r="AS252" i="2"/>
  <c r="AV252" i="2" s="1"/>
  <c r="AS641" i="2"/>
  <c r="AV641" i="2" s="1"/>
  <c r="AS146" i="2"/>
  <c r="AV146" i="2" s="1"/>
  <c r="AS690" i="2"/>
  <c r="AS358" i="2"/>
  <c r="AS258" i="2"/>
  <c r="AS70" i="2"/>
  <c r="AS62" i="2"/>
  <c r="AS598" i="2"/>
  <c r="AV598" i="2" s="1"/>
  <c r="AS421" i="2"/>
  <c r="AS590" i="2"/>
  <c r="AS229" i="2"/>
  <c r="AS200" i="2"/>
  <c r="AV200" i="2" s="1"/>
  <c r="AS152" i="2"/>
  <c r="AS488" i="2"/>
  <c r="AS33" i="2"/>
  <c r="AV33" i="2" s="1"/>
  <c r="AS191" i="2"/>
  <c r="AS403" i="2"/>
  <c r="AS356" i="2"/>
  <c r="AV356" i="2" s="1"/>
  <c r="AS244" i="2"/>
  <c r="AS61" i="2"/>
  <c r="AV61" i="2" s="1"/>
  <c r="AS535" i="2"/>
  <c r="AT620" i="2"/>
  <c r="AT658" i="2"/>
  <c r="AT662" i="2"/>
  <c r="AT369" i="2"/>
  <c r="AT104" i="2"/>
  <c r="AT178" i="2"/>
  <c r="AT180" i="2"/>
  <c r="AT379" i="2"/>
  <c r="AT97" i="2"/>
  <c r="AT213" i="2"/>
  <c r="AT595" i="2"/>
  <c r="AT499" i="2"/>
  <c r="AT251" i="2"/>
  <c r="AT288" i="2"/>
  <c r="AT86" i="2"/>
  <c r="AT570" i="2"/>
  <c r="AT256" i="2"/>
  <c r="AT468" i="2"/>
  <c r="AT318" i="2"/>
  <c r="AT153" i="2"/>
  <c r="AT584" i="2"/>
  <c r="AU698" i="2"/>
  <c r="AU503" i="2"/>
  <c r="AU474" i="2"/>
  <c r="AU416" i="2"/>
  <c r="AU686" i="2"/>
  <c r="AU563" i="2"/>
  <c r="AU654" i="2"/>
  <c r="AU626" i="2"/>
  <c r="AU96" i="2"/>
  <c r="AU171" i="2"/>
  <c r="AU240" i="2"/>
  <c r="AU327" i="2"/>
  <c r="AU177" i="2"/>
  <c r="AU216" i="2"/>
  <c r="AU205" i="2"/>
  <c r="AU652" i="2"/>
  <c r="AU361" i="2"/>
  <c r="AU553" i="2"/>
  <c r="AU15" i="2"/>
  <c r="AU268" i="2"/>
  <c r="AU384" i="2"/>
  <c r="AU564" i="2"/>
  <c r="AU286" i="2"/>
  <c r="AU497" i="2"/>
  <c r="AU335" i="2"/>
  <c r="AU412" i="2"/>
  <c r="AU376" i="2"/>
  <c r="AU482" i="2"/>
  <c r="AU383" i="2"/>
  <c r="AU273" i="2"/>
  <c r="AU643" i="2"/>
  <c r="AU36" i="2"/>
  <c r="AU459" i="2"/>
  <c r="AU435" i="2"/>
  <c r="AU462" i="2"/>
  <c r="AU149" i="2"/>
  <c r="AU246" i="2"/>
  <c r="AU169" i="2"/>
  <c r="AU92" i="2"/>
  <c r="AU248" i="2"/>
  <c r="AU123" i="2"/>
  <c r="AU51" i="2"/>
  <c r="AU300" i="2"/>
  <c r="AU470" i="2"/>
  <c r="AU569" i="2"/>
  <c r="AU541" i="2"/>
  <c r="AU317" i="2"/>
  <c r="AU11" i="2"/>
  <c r="AV11" i="2" s="1"/>
  <c r="AU155" i="2"/>
  <c r="AU341" i="2"/>
  <c r="AU468" i="2"/>
  <c r="AU630" i="2"/>
  <c r="AU673" i="2"/>
  <c r="AU663" i="2"/>
  <c r="AU502" i="2"/>
  <c r="AU125" i="2"/>
  <c r="AU181" i="2"/>
  <c r="AU280" i="2"/>
  <c r="AU295" i="2"/>
  <c r="AT344" i="2"/>
  <c r="AT183" i="2"/>
  <c r="AT87" i="2"/>
  <c r="AT309" i="2"/>
  <c r="AS625" i="2"/>
  <c r="AS450" i="2"/>
  <c r="AV450" i="2" s="1"/>
  <c r="AS188" i="2"/>
  <c r="AV188" i="2" s="1"/>
  <c r="AS526" i="2"/>
  <c r="AV526" i="2" s="1"/>
  <c r="AS264" i="2"/>
  <c r="AV264" i="2" s="1"/>
  <c r="AS493" i="2"/>
  <c r="AS441" i="2"/>
  <c r="AR405" i="2"/>
  <c r="AT443" i="2"/>
  <c r="AT347" i="2"/>
  <c r="AT21" i="2"/>
  <c r="AT48" i="2"/>
  <c r="AT458" i="2"/>
  <c r="AT542" i="2"/>
  <c r="AT685" i="2"/>
  <c r="AT214" i="2"/>
  <c r="AT13" i="2"/>
  <c r="AT382" i="2"/>
  <c r="AT247" i="2"/>
  <c r="AT422" i="2"/>
  <c r="AS668" i="2"/>
  <c r="AS171" i="2"/>
  <c r="AV171" i="2" s="1"/>
  <c r="AS466" i="2"/>
  <c r="AV466" i="2" s="1"/>
  <c r="AS553" i="2"/>
  <c r="AS384" i="2"/>
  <c r="AS211" i="2"/>
  <c r="AV211" i="2" s="1"/>
  <c r="AS273" i="2"/>
  <c r="AV273" i="2" s="1"/>
  <c r="AS462" i="2"/>
  <c r="AS169" i="2"/>
  <c r="AS210" i="2"/>
  <c r="AS317" i="2"/>
  <c r="AT417" i="2"/>
  <c r="AT370" i="2"/>
  <c r="AT148" i="2"/>
  <c r="AT175" i="2"/>
  <c r="AT292" i="2"/>
  <c r="AT117" i="2"/>
  <c r="AT113" i="2"/>
  <c r="AT14" i="2"/>
  <c r="AT206" i="2"/>
  <c r="AT102" i="2"/>
  <c r="AT539" i="2"/>
  <c r="AT68" i="2"/>
  <c r="AT516" i="2"/>
  <c r="AT111" i="2"/>
  <c r="AT689" i="2"/>
  <c r="AU398" i="2"/>
  <c r="AU372" i="2"/>
  <c r="AU571" i="2"/>
  <c r="AU702" i="2"/>
  <c r="AU653" i="2"/>
  <c r="AU645" i="2"/>
  <c r="AU426" i="2"/>
  <c r="AU492" i="2"/>
  <c r="AU518" i="2"/>
  <c r="AU58" i="2"/>
  <c r="AU583" i="2"/>
  <c r="AU359" i="2"/>
  <c r="AU364" i="2"/>
  <c r="AU13" i="2"/>
  <c r="AU141" i="2"/>
  <c r="AU247" i="2"/>
  <c r="AU708" i="2"/>
  <c r="AU580" i="2"/>
  <c r="AU567" i="2"/>
  <c r="AU231" i="2"/>
  <c r="AU368" i="2"/>
  <c r="AU137" i="2"/>
  <c r="AS417" i="2"/>
  <c r="AV417" i="2" s="1"/>
  <c r="AS484" i="2"/>
  <c r="AV484" i="2" s="1"/>
  <c r="AS148" i="2"/>
  <c r="AS622" i="2"/>
  <c r="AS175" i="2"/>
  <c r="AS722" i="2"/>
  <c r="AV722" i="2" s="1"/>
  <c r="AS45" i="2"/>
  <c r="AV45" i="2" s="1"/>
  <c r="AS340" i="2"/>
  <c r="AV340" i="2" s="1"/>
  <c r="AS487" i="2"/>
  <c r="AV487" i="2" s="1"/>
  <c r="AS414" i="2"/>
  <c r="AS206" i="2"/>
  <c r="AS627" i="2"/>
  <c r="AS637" i="2"/>
  <c r="AS63" i="2"/>
  <c r="AV63" i="2" s="1"/>
  <c r="AS516" i="2"/>
  <c r="AS558" i="2"/>
  <c r="AV558" i="2" s="1"/>
  <c r="AS111" i="2"/>
  <c r="AS194" i="2"/>
  <c r="AT688" i="2"/>
  <c r="AT274" i="2"/>
  <c r="AT285" i="2"/>
  <c r="AT449" i="2"/>
  <c r="AT293" i="2"/>
  <c r="AT574" i="2"/>
  <c r="AT325" i="2"/>
  <c r="AT6" i="2"/>
  <c r="AT238" i="2"/>
  <c r="AT540" i="2"/>
  <c r="AT184" i="2"/>
  <c r="AT352" i="2"/>
  <c r="AT664" i="2"/>
  <c r="AV664" i="2" s="1"/>
  <c r="AT25" i="2"/>
  <c r="AT479" i="2"/>
  <c r="AT509" i="2"/>
  <c r="AT355" i="2"/>
  <c r="AT12" i="2"/>
  <c r="AT83" i="2"/>
  <c r="AT176" i="2"/>
  <c r="AT84" i="2"/>
  <c r="AT537" i="2"/>
  <c r="AT151" i="2"/>
  <c r="AU677" i="2"/>
  <c r="AU440" i="2"/>
  <c r="AU660" i="2"/>
  <c r="AU281" i="2"/>
  <c r="AU670" i="2"/>
  <c r="AU613" i="2"/>
  <c r="AU170" i="2"/>
  <c r="AU291" i="2"/>
  <c r="AU308" i="2"/>
  <c r="AU114" i="2"/>
  <c r="AU351" i="2"/>
  <c r="AU409" i="2"/>
  <c r="AU725" i="2"/>
  <c r="AU378" i="2"/>
  <c r="AU651" i="2"/>
  <c r="AV651" i="2" s="1"/>
  <c r="AU179" i="2"/>
  <c r="AU203" i="2"/>
  <c r="AU199" i="2"/>
  <c r="AU336" i="2"/>
  <c r="AU217" i="2"/>
  <c r="AU469" i="2"/>
  <c r="AU463" i="2"/>
  <c r="AU252" i="2"/>
  <c r="AU146" i="2"/>
  <c r="AU649" i="2"/>
  <c r="AV649" i="2" s="1"/>
  <c r="AU690" i="2"/>
  <c r="AU522" i="2"/>
  <c r="AV522" i="2" s="1"/>
  <c r="AU358" i="2"/>
  <c r="AU258" i="2"/>
  <c r="AU451" i="2"/>
  <c r="AU70" i="2"/>
  <c r="AU62" i="2"/>
  <c r="AU294" i="2"/>
  <c r="AU421" i="2"/>
  <c r="AU590" i="2"/>
  <c r="AU229" i="2"/>
  <c r="AU200" i="2"/>
  <c r="AU494" i="2"/>
  <c r="AU152" i="2"/>
  <c r="AU371" i="2"/>
  <c r="AU555" i="2"/>
  <c r="AU488" i="2"/>
  <c r="AU33" i="2"/>
  <c r="AU191" i="2"/>
  <c r="AU403" i="2"/>
  <c r="AU356" i="2"/>
  <c r="AU42" i="2"/>
  <c r="AU61" i="2"/>
  <c r="AU535" i="2"/>
  <c r="AU712" i="2"/>
  <c r="AU432" i="2"/>
  <c r="AU357" i="2"/>
  <c r="AU539" i="2"/>
  <c r="AU343" i="2"/>
  <c r="AU222" i="2"/>
  <c r="AU98" i="2"/>
  <c r="AU57" i="2"/>
  <c r="AU63" i="2"/>
  <c r="AT124" i="2"/>
  <c r="AT53" i="2"/>
  <c r="AT605" i="2"/>
  <c r="AS304" i="2"/>
  <c r="AV304" i="2" s="1"/>
  <c r="AS122" i="2"/>
  <c r="AS65" i="2"/>
  <c r="AV65" i="2" s="1"/>
  <c r="AR260" i="2"/>
  <c r="AS260" i="2"/>
  <c r="AS144" i="2"/>
  <c r="AS604" i="2"/>
  <c r="AR325" i="2"/>
  <c r="AT644" i="2"/>
  <c r="AT385" i="2"/>
  <c r="AT702" i="2"/>
  <c r="AT653" i="2"/>
  <c r="AT119" i="2"/>
  <c r="AT56" i="2"/>
  <c r="AT518" i="2"/>
  <c r="AT22" i="2"/>
  <c r="AT583" i="2"/>
  <c r="AV583" i="2" s="1"/>
  <c r="AT359" i="2"/>
  <c r="AT671" i="2"/>
  <c r="AV671" i="2" s="1"/>
  <c r="AT46" i="2"/>
  <c r="AT141" i="2"/>
  <c r="AT55" i="2"/>
  <c r="AS580" i="2"/>
  <c r="AS474" i="2"/>
  <c r="AS96" i="2"/>
  <c r="AV96" i="2" s="1"/>
  <c r="AS327" i="2"/>
  <c r="AV327" i="2" s="1"/>
  <c r="AS216" i="2"/>
  <c r="AV216" i="2" s="1"/>
  <c r="AS361" i="2"/>
  <c r="AS268" i="2"/>
  <c r="AS286" i="2"/>
  <c r="AV286" i="2" s="1"/>
  <c r="AS376" i="2"/>
  <c r="AS320" i="2"/>
  <c r="AS435" i="2"/>
  <c r="AV435" i="2" s="1"/>
  <c r="AS246" i="2"/>
  <c r="AV246" i="2" s="1"/>
  <c r="AS123" i="2"/>
  <c r="AS300" i="2"/>
  <c r="AS541" i="2"/>
  <c r="AV541" i="2" s="1"/>
  <c r="AS341" i="2"/>
  <c r="AV341" i="2" s="1"/>
  <c r="AT439" i="2"/>
  <c r="AT484" i="2"/>
  <c r="AT511" i="2"/>
  <c r="AT389" i="2"/>
  <c r="AT710" i="2"/>
  <c r="AT101" i="2"/>
  <c r="AT45" i="2"/>
  <c r="AT377" i="2"/>
  <c r="AT481" i="2"/>
  <c r="AT414" i="2"/>
  <c r="AT257" i="2"/>
  <c r="AT637" i="2"/>
  <c r="AT187" i="2"/>
  <c r="AT194" i="2"/>
  <c r="AU684" i="2"/>
  <c r="AU443" i="2"/>
  <c r="AU700" i="2"/>
  <c r="AV700" i="2" s="1"/>
  <c r="AU78" i="2"/>
  <c r="AU66" i="2"/>
  <c r="AU21" i="2"/>
  <c r="AU119" i="2"/>
  <c r="AU60" i="2"/>
  <c r="AU458" i="2"/>
  <c r="AU22" i="2"/>
  <c r="AU685" i="2"/>
  <c r="AU429" i="2"/>
  <c r="AU671" i="2"/>
  <c r="AU30" i="2"/>
  <c r="AU55" i="2"/>
  <c r="AU639" i="2"/>
  <c r="AS465" i="2"/>
  <c r="AS370" i="2"/>
  <c r="AV370" i="2" s="1"/>
  <c r="AS315" i="2"/>
  <c r="AS511" i="2"/>
  <c r="AV511" i="2" s="1"/>
  <c r="AS204" i="2"/>
  <c r="AV204" i="2" s="1"/>
  <c r="AS389" i="2"/>
  <c r="AV389" i="2" s="1"/>
  <c r="AS197" i="2"/>
  <c r="AV197" i="2" s="1"/>
  <c r="AS101" i="2"/>
  <c r="AS292" i="2"/>
  <c r="AS460" i="2"/>
  <c r="AS117" i="2"/>
  <c r="AS31" i="2"/>
  <c r="AS10" i="2"/>
  <c r="AV10" i="2" s="1"/>
  <c r="AS127" i="2"/>
  <c r="AV127" i="2" s="1"/>
  <c r="AS565" i="2"/>
  <c r="AS102" i="2"/>
  <c r="AS388" i="2"/>
  <c r="AV388" i="2" s="1"/>
  <c r="AS52" i="2"/>
  <c r="AV52" i="2" s="1"/>
  <c r="AS187" i="2"/>
  <c r="AV187" i="2" s="1"/>
  <c r="AS159" i="2"/>
  <c r="AS713" i="2"/>
  <c r="AS689" i="2"/>
  <c r="AT427" i="2"/>
  <c r="AT242" i="2"/>
  <c r="AT143" i="2"/>
  <c r="AT209" i="2"/>
  <c r="AT126" i="2"/>
  <c r="AT108" i="2"/>
  <c r="AT433" i="2"/>
  <c r="AT606" i="2"/>
  <c r="AT655" i="2"/>
  <c r="AT28" i="2"/>
  <c r="AT512" i="2"/>
  <c r="AT271" i="2"/>
  <c r="AT456" i="2"/>
  <c r="AV456" i="2" s="1"/>
  <c r="AT239" i="2"/>
  <c r="AT35" i="2"/>
  <c r="AT457" i="2"/>
  <c r="AT41" i="2"/>
  <c r="AT480" i="2"/>
  <c r="AT121" i="2"/>
  <c r="AT226" i="2"/>
  <c r="AT405" i="2"/>
  <c r="AT103" i="2"/>
  <c r="AT79" i="2"/>
  <c r="AV79" i="2" s="1"/>
  <c r="AT616" i="2"/>
  <c r="AS369" i="2"/>
  <c r="AS680" i="2"/>
  <c r="AS483" i="2"/>
  <c r="AV483" i="2" s="1"/>
  <c r="AS104" i="2"/>
  <c r="AV104" i="2" s="1"/>
  <c r="AS178" i="2"/>
  <c r="AS527" i="2"/>
  <c r="AS213" i="2"/>
  <c r="AV213" i="2" s="1"/>
  <c r="AS233" i="2"/>
  <c r="AV233" i="2" s="1"/>
  <c r="AS595" i="2"/>
  <c r="AV595" i="2" s="1"/>
  <c r="AS330" i="2"/>
  <c r="AV330" i="2" s="1"/>
  <c r="AS499" i="2"/>
  <c r="AS288" i="2"/>
  <c r="AS86" i="2"/>
  <c r="AS632" i="2"/>
  <c r="AV632" i="2" s="1"/>
  <c r="AS708" i="2"/>
  <c r="AS600" i="2"/>
  <c r="AS666" i="2"/>
  <c r="AS100" i="2"/>
  <c r="AS585" i="2"/>
  <c r="AS236" i="2"/>
  <c r="AS468" i="2"/>
  <c r="AV468" i="2" s="1"/>
  <c r="AS573" i="2"/>
  <c r="AS134" i="2"/>
  <c r="AS57" i="2"/>
  <c r="AS158" i="2"/>
  <c r="AS153" i="2"/>
  <c r="AT672" i="2"/>
  <c r="AT697" i="2"/>
  <c r="AT444" i="2"/>
  <c r="AT505" i="2"/>
  <c r="AT150" i="2"/>
  <c r="AT675" i="2"/>
  <c r="AU465" i="2"/>
  <c r="AU417" i="2"/>
  <c r="AU439" i="2"/>
  <c r="AU514" i="2"/>
  <c r="AU370" i="2"/>
  <c r="AU315" i="2"/>
  <c r="AU636" i="2"/>
  <c r="AU225" i="2"/>
  <c r="AU133" i="2"/>
  <c r="AU204" i="2"/>
  <c r="AU148" i="2"/>
  <c r="AU622" i="2"/>
  <c r="AU452" i="2"/>
  <c r="AU710" i="2"/>
  <c r="AU175" i="2"/>
  <c r="AU101" i="2"/>
  <c r="AU722" i="2"/>
  <c r="AU292" i="2"/>
  <c r="AU45" i="2"/>
  <c r="AU460" i="2"/>
  <c r="AU377" i="2"/>
  <c r="AU360" i="2"/>
  <c r="AU117" i="2"/>
  <c r="AU481" i="2"/>
  <c r="AU31" i="2"/>
  <c r="AU23" i="2"/>
  <c r="AU14" i="2"/>
  <c r="AU659" i="2"/>
  <c r="AU127" i="2"/>
  <c r="AU414" i="2"/>
  <c r="AU565" i="2"/>
  <c r="AU206" i="2"/>
  <c r="AU257" i="2"/>
  <c r="AU627" i="2"/>
  <c r="AU102" i="2"/>
  <c r="AU637" i="2"/>
  <c r="AU624" i="2"/>
  <c r="AV624" i="2" s="1"/>
  <c r="AU388" i="2"/>
  <c r="AU299" i="2"/>
  <c r="AU52" i="2"/>
  <c r="AU516" i="2"/>
  <c r="AU187" i="2"/>
  <c r="AU558" i="2"/>
  <c r="AU159" i="2"/>
  <c r="AU111" i="2"/>
  <c r="AU713" i="2"/>
  <c r="AU194" i="2"/>
  <c r="AU689" i="2"/>
  <c r="AU704" i="2"/>
  <c r="AU366" i="2"/>
  <c r="AU529" i="2"/>
  <c r="AU226" i="2"/>
  <c r="AU220" i="2"/>
  <c r="AU129" i="2"/>
  <c r="AT708" i="2"/>
  <c r="AT600" i="2"/>
  <c r="AT666" i="2"/>
  <c r="AT100" i="2"/>
  <c r="AT585" i="2"/>
  <c r="AT236" i="2"/>
  <c r="AT396" i="2"/>
  <c r="AV396" i="2" s="1"/>
  <c r="AT599" i="2"/>
  <c r="AT573" i="2"/>
  <c r="AT134" i="2"/>
  <c r="AT158" i="2"/>
  <c r="AT507" i="2"/>
  <c r="AT353" i="2"/>
  <c r="AT289" i="2"/>
  <c r="AT250" i="2"/>
  <c r="AT72" i="2"/>
  <c r="AT279" i="2"/>
  <c r="AT89" i="2"/>
  <c r="AT333" i="2"/>
  <c r="AT419" i="2"/>
  <c r="AU724" i="2"/>
  <c r="AU501" i="2"/>
  <c r="AU615" i="2"/>
  <c r="AU601" i="2"/>
  <c r="AU559" i="2"/>
  <c r="AU241" i="2"/>
  <c r="AV241" i="2" s="1"/>
  <c r="AU471" i="2"/>
  <c r="AU232" i="2"/>
  <c r="AU706" i="2"/>
  <c r="AU711" i="2"/>
  <c r="AU367" i="2"/>
  <c r="AU262" i="2"/>
  <c r="AU437" i="2"/>
  <c r="AU648" i="2"/>
  <c r="AU575" i="2"/>
  <c r="AU329" i="2"/>
  <c r="AU223" i="2"/>
  <c r="AU266" i="2"/>
  <c r="AU579" i="2"/>
  <c r="AU476" i="2"/>
  <c r="AU393" i="2"/>
  <c r="AU185" i="2"/>
  <c r="AU508" i="2"/>
  <c r="AU27" i="2"/>
  <c r="AU556" i="2"/>
  <c r="AU586" i="2"/>
  <c r="AU296" i="2"/>
  <c r="AU418" i="2"/>
  <c r="AU38" i="2"/>
  <c r="AU442" i="2"/>
  <c r="AU138" i="2"/>
  <c r="AU657" i="2"/>
  <c r="AU719" i="2"/>
  <c r="AU407" i="2"/>
  <c r="AU115" i="2"/>
  <c r="AU168" i="2"/>
  <c r="AU420" i="2"/>
  <c r="AU202" i="2"/>
  <c r="AU278" i="2"/>
  <c r="AU135" i="2"/>
  <c r="AU290" i="2"/>
  <c r="AU346" i="2"/>
  <c r="AU156" i="2"/>
  <c r="AU331" i="2"/>
  <c r="AR563" i="2"/>
  <c r="AR654" i="2"/>
  <c r="AR171" i="2"/>
  <c r="AR327" i="2"/>
  <c r="AR466" i="2"/>
  <c r="AR361" i="2"/>
  <c r="AR553" i="2"/>
  <c r="AR91" i="2"/>
  <c r="AR211" i="2"/>
  <c r="AR320" i="2"/>
  <c r="AR459" i="2"/>
  <c r="AR435" i="2"/>
  <c r="AR92" i="2"/>
  <c r="AR210" i="2"/>
  <c r="AR317" i="2"/>
  <c r="AR155" i="2"/>
  <c r="AR341" i="2"/>
  <c r="AU490" i="2"/>
  <c r="AU633" i="2"/>
  <c r="AU234" i="2"/>
  <c r="AU332" i="2"/>
  <c r="AU345" i="2"/>
  <c r="AS507" i="2"/>
  <c r="AS353" i="2"/>
  <c r="AS289" i="2"/>
  <c r="AS72" i="2"/>
  <c r="AV72" i="2" s="1"/>
  <c r="AS279" i="2"/>
  <c r="AV279" i="2" s="1"/>
  <c r="AS173" i="2"/>
  <c r="AS333" i="2"/>
  <c r="AS136" i="2"/>
  <c r="AS9" i="2"/>
  <c r="AV9" i="2" s="1"/>
  <c r="AT669" i="2"/>
  <c r="AV669" i="2" s="1"/>
  <c r="AT430" i="2"/>
  <c r="AV430" i="2" s="1"/>
  <c r="AT517" i="2"/>
  <c r="AT506" i="2"/>
  <c r="AT504" i="2"/>
  <c r="AT673" i="2"/>
  <c r="AT621" i="2"/>
  <c r="AT495" i="2"/>
  <c r="AT608" i="2"/>
  <c r="AT695" i="2"/>
  <c r="AT676" i="2"/>
  <c r="AT544" i="2"/>
  <c r="AT436" i="2"/>
  <c r="AT395" i="2"/>
  <c r="AT82" i="2"/>
  <c r="AT190" i="2"/>
  <c r="AT310" i="2"/>
  <c r="AT106" i="2"/>
  <c r="AT74" i="2"/>
  <c r="AT18" i="2"/>
  <c r="AT577" i="2"/>
  <c r="AT380" i="2"/>
  <c r="AT95" i="2"/>
  <c r="AT410" i="2"/>
  <c r="AT265" i="2"/>
  <c r="AT67" i="2"/>
  <c r="AT432" i="2"/>
  <c r="AT603" i="2"/>
  <c r="AT521" i="2"/>
  <c r="AV521" i="2" s="1"/>
  <c r="AT588" i="2"/>
  <c r="AT228" i="2"/>
  <c r="AT212" i="2"/>
  <c r="AT145" i="2"/>
  <c r="AT489" i="2"/>
  <c r="AT29" i="2"/>
  <c r="AT303" i="2"/>
  <c r="AT261" i="2"/>
  <c r="AU694" i="2"/>
  <c r="AU297" i="2"/>
  <c r="AU166" i="2"/>
  <c r="AU485" i="2"/>
  <c r="AU2" i="2"/>
  <c r="AU661" i="2"/>
  <c r="AU520" i="2"/>
  <c r="AU305" i="2"/>
  <c r="AU540" i="2"/>
  <c r="AU479" i="2"/>
  <c r="AU145" i="2"/>
  <c r="AU44" i="2"/>
  <c r="AU80" i="2"/>
  <c r="AT623" i="2"/>
  <c r="AV623" i="2" s="1"/>
  <c r="AT601" i="2"/>
  <c r="AT559" i="2"/>
  <c r="AT706" i="2"/>
  <c r="AT282" i="2"/>
  <c r="AT367" i="2"/>
  <c r="AT253" i="2"/>
  <c r="AT249" i="2"/>
  <c r="AT575" i="2"/>
  <c r="AT16" i="2"/>
  <c r="AT223" i="2"/>
  <c r="AT266" i="2"/>
  <c r="AT277" i="2"/>
  <c r="AT413" i="2"/>
  <c r="AT579" i="2"/>
  <c r="AT394" i="2"/>
  <c r="AT476" i="2"/>
  <c r="AT185" i="2"/>
  <c r="AT508" i="2"/>
  <c r="AT27" i="2"/>
  <c r="AT556" i="2"/>
  <c r="AT533" i="2"/>
  <c r="AT586" i="2"/>
  <c r="AT138" i="2"/>
  <c r="AT657" i="2"/>
  <c r="AT115" i="2"/>
  <c r="AT7" i="2"/>
  <c r="AV7" i="2" s="1"/>
  <c r="AT420" i="2"/>
  <c r="AT278" i="2"/>
  <c r="AT135" i="2"/>
  <c r="AT290" i="2"/>
  <c r="AT346" i="2"/>
  <c r="AU678" i="2"/>
  <c r="AU716" i="2"/>
  <c r="AU625" i="2"/>
  <c r="AU454" i="2"/>
  <c r="AU591" i="2"/>
  <c r="AU304" i="2"/>
  <c r="AU94" i="2"/>
  <c r="AU81" i="2"/>
  <c r="AU321" i="2"/>
  <c r="AU322" i="2"/>
  <c r="AU374" i="2"/>
  <c r="AU500" i="2"/>
  <c r="AU526" i="2"/>
  <c r="AU207" i="2"/>
  <c r="AU550" i="2"/>
  <c r="AU264" i="2"/>
  <c r="AU350" i="2"/>
  <c r="AU446" i="2"/>
  <c r="AU235" i="2"/>
  <c r="AU192" i="2"/>
  <c r="AV192" i="2" s="1"/>
  <c r="AU122" i="2"/>
  <c r="AU195" i="2"/>
  <c r="AU531" i="2"/>
  <c r="AU397" i="2"/>
  <c r="AU182" i="2"/>
  <c r="AU342" i="2"/>
  <c r="AU219" i="2"/>
  <c r="AU628" i="2"/>
  <c r="AU493" i="2"/>
  <c r="AU65" i="2"/>
  <c r="AU406" i="2"/>
  <c r="AU260" i="2"/>
  <c r="AU362" i="2"/>
  <c r="AU597" i="2"/>
  <c r="AU144" i="2"/>
  <c r="AU167" i="2"/>
  <c r="AU441" i="2"/>
  <c r="AU548" i="2"/>
  <c r="AU693" i="2"/>
  <c r="AU595" i="2"/>
  <c r="AU606" i="2"/>
  <c r="AU348" i="2"/>
  <c r="AU131" i="2"/>
  <c r="AU184" i="2"/>
  <c r="AS228" i="2"/>
  <c r="AV228" i="2" s="1"/>
  <c r="AS212" i="2"/>
  <c r="AV212" i="2" s="1"/>
  <c r="AS607" i="2"/>
  <c r="AS145" i="2"/>
  <c r="AS489" i="2"/>
  <c r="AS29" i="2"/>
  <c r="AV29" i="2" s="1"/>
  <c r="AS303" i="2"/>
  <c r="AV303" i="2" s="1"/>
  <c r="AS675" i="2"/>
  <c r="AT629" i="2"/>
  <c r="AT642" i="2"/>
  <c r="AT707" i="2"/>
  <c r="AT237" i="2"/>
  <c r="AT473" i="2"/>
  <c r="AT578" i="2"/>
  <c r="AT76" i="2"/>
  <c r="AT614" i="2"/>
  <c r="AT324" i="2"/>
  <c r="AT77" i="2"/>
  <c r="AT610" i="2"/>
  <c r="AT34" i="2"/>
  <c r="AT306" i="2"/>
  <c r="AT165" i="2"/>
  <c r="AT283" i="2"/>
  <c r="AT650" i="2"/>
  <c r="AT337" i="2"/>
  <c r="AT530" i="2"/>
  <c r="AT302" i="2"/>
  <c r="AT131" i="2"/>
  <c r="AU668" i="2"/>
  <c r="AU287" i="2"/>
  <c r="AU510" i="2"/>
  <c r="AU105" i="2"/>
  <c r="AU163" i="2"/>
  <c r="AV163" i="2" s="1"/>
  <c r="AU674" i="2"/>
  <c r="AU109" i="2"/>
  <c r="AV109" i="2" s="1"/>
  <c r="AU691" i="2"/>
  <c r="AU39" i="2"/>
  <c r="AU118" i="2"/>
  <c r="AU227" i="2"/>
  <c r="AU312" i="2"/>
  <c r="AU434" i="2"/>
  <c r="AU307" i="2"/>
  <c r="AU552" i="2"/>
  <c r="AU596" i="2"/>
  <c r="AU646" i="2"/>
  <c r="AU313" i="2"/>
  <c r="AU112" i="2"/>
  <c r="AU679" i="2"/>
  <c r="AV679" i="2" s="1"/>
  <c r="AU682" i="2"/>
  <c r="AV682" i="2" s="1"/>
  <c r="AU128" i="2"/>
  <c r="AU160" i="2"/>
  <c r="AU714" i="2"/>
  <c r="AU245" i="2"/>
  <c r="AU726" i="2"/>
  <c r="AU683" i="2"/>
  <c r="AU363" i="2"/>
  <c r="AU124" i="2"/>
  <c r="AU71" i="2"/>
  <c r="AU344" i="2"/>
  <c r="AU316" i="2"/>
  <c r="AU593" i="2"/>
  <c r="AU183" i="2"/>
  <c r="AU24" i="2"/>
  <c r="AR87" i="2"/>
  <c r="AU87" i="2"/>
  <c r="AU53" i="2"/>
  <c r="AU400" i="2"/>
  <c r="AU309" i="2"/>
  <c r="AU605" i="2"/>
  <c r="AU172" i="2"/>
  <c r="AU404" i="2"/>
  <c r="AV404" i="2" s="1"/>
  <c r="AU411" i="2"/>
  <c r="AV411" i="2" s="1"/>
  <c r="AU173" i="2"/>
  <c r="AU310" i="2"/>
  <c r="AU324" i="2"/>
  <c r="AU275" i="2"/>
  <c r="AU59" i="2"/>
  <c r="AU209" i="2"/>
  <c r="AT147" i="2"/>
  <c r="AT373" i="2"/>
  <c r="AT99" i="2"/>
  <c r="AT368" i="2"/>
  <c r="AT709" i="2"/>
  <c r="AT243" i="2"/>
  <c r="AT221" i="2"/>
  <c r="AT186" i="2"/>
  <c r="AT19" i="2"/>
  <c r="AT275" i="2"/>
  <c r="AU658" i="2"/>
  <c r="AU662" i="2"/>
  <c r="AU478" i="2"/>
  <c r="AU369" i="2"/>
  <c r="AU680" i="2"/>
  <c r="AU483" i="2"/>
  <c r="AU178" i="2"/>
  <c r="AU180" i="2"/>
  <c r="AU97" i="2"/>
  <c r="AU527" i="2"/>
  <c r="AU213" i="2"/>
  <c r="AU233" i="2"/>
  <c r="AU330" i="2"/>
  <c r="AU251" i="2"/>
  <c r="AU288" i="2"/>
  <c r="AU632" i="2"/>
  <c r="AU570" i="2"/>
  <c r="AU600" i="2"/>
  <c r="AU666" i="2"/>
  <c r="AU705" i="2"/>
  <c r="AU100" i="2"/>
  <c r="AU256" i="2"/>
  <c r="AU396" i="2"/>
  <c r="AU599" i="2"/>
  <c r="AU572" i="2"/>
  <c r="AU573" i="2"/>
  <c r="AU263" i="2"/>
  <c r="AV263" i="2" s="1"/>
  <c r="AU134" i="2"/>
  <c r="AU158" i="2"/>
  <c r="AU507" i="2"/>
  <c r="AU353" i="2"/>
  <c r="AU289" i="2"/>
  <c r="AU250" i="2"/>
  <c r="AU153" i="2"/>
  <c r="AU279" i="2"/>
  <c r="AU89" i="2"/>
  <c r="AU656" i="2"/>
  <c r="AU333" i="2"/>
  <c r="AU136" i="2"/>
  <c r="AU9" i="2"/>
  <c r="AU707" i="2"/>
  <c r="AU221" i="2"/>
  <c r="AU43" i="2"/>
  <c r="AU554" i="2"/>
  <c r="AV554" i="2" s="1"/>
  <c r="AU427" i="2"/>
  <c r="AU688" i="2"/>
  <c r="AU242" i="2"/>
  <c r="AU274" i="2"/>
  <c r="AU143" i="2"/>
  <c r="AU609" i="2"/>
  <c r="AU126" i="2"/>
  <c r="AU449" i="2"/>
  <c r="AU108" i="2"/>
  <c r="AU293" i="2"/>
  <c r="AU433" i="2"/>
  <c r="AU655" i="2"/>
  <c r="AU28" i="2"/>
  <c r="AU238" i="2"/>
  <c r="AU512" i="2"/>
  <c r="AU271" i="2"/>
  <c r="AU456" i="2"/>
  <c r="AU239" i="2"/>
  <c r="AU352" i="2"/>
  <c r="AU85" i="2"/>
  <c r="AU448" i="2"/>
  <c r="AU35" i="2"/>
  <c r="AU457" i="2"/>
  <c r="AU41" i="2"/>
  <c r="AU509" i="2"/>
  <c r="AU54" i="2"/>
  <c r="AU12" i="2"/>
  <c r="AU121" i="2"/>
  <c r="AU83" i="2"/>
  <c r="AU139" i="2"/>
  <c r="AU176" i="2"/>
  <c r="AU103" i="2"/>
  <c r="AU537" i="2"/>
  <c r="AU79" i="2"/>
  <c r="AU151" i="2"/>
  <c r="AV151" i="2" s="1"/>
  <c r="AU616" i="2"/>
  <c r="AU419" i="2"/>
  <c r="AU505" i="2"/>
  <c r="AU93" i="2"/>
  <c r="AU236" i="2"/>
  <c r="AT493" i="2"/>
  <c r="AT295" i="2"/>
  <c r="AT65" i="2"/>
  <c r="AT17" i="2"/>
  <c r="AT406" i="2"/>
  <c r="AT597" i="2"/>
  <c r="AT441" i="2"/>
  <c r="AU672" i="2"/>
  <c r="AU517" i="2"/>
  <c r="AU506" i="2"/>
  <c r="AU504" i="2"/>
  <c r="AU270" i="2"/>
  <c r="AU621" i="2"/>
  <c r="AU495" i="2"/>
  <c r="AU695" i="2"/>
  <c r="AU676" i="2"/>
  <c r="AU475" i="2"/>
  <c r="AU392" i="2"/>
  <c r="AU697" i="2"/>
  <c r="AU544" i="2"/>
  <c r="AU259" i="2"/>
  <c r="AU436" i="2"/>
  <c r="AU395" i="2"/>
  <c r="AU82" i="2"/>
  <c r="AU190" i="2"/>
  <c r="AU215" i="2"/>
  <c r="AU74" i="2"/>
  <c r="AU576" i="2"/>
  <c r="AU18" i="2"/>
  <c r="AU577" i="2"/>
  <c r="AU189" i="2"/>
  <c r="AU380" i="2"/>
  <c r="AU95" i="2"/>
  <c r="AU3" i="2"/>
  <c r="AU19" i="2"/>
  <c r="AU47" i="2"/>
  <c r="AU410" i="2"/>
  <c r="AU265" i="2"/>
  <c r="AU67" i="2"/>
  <c r="AU521" i="2"/>
  <c r="AU588" i="2"/>
  <c r="AU228" i="2"/>
  <c r="AU212" i="2"/>
  <c r="AU150" i="2"/>
  <c r="AU319" i="2"/>
  <c r="AU607" i="2"/>
  <c r="AU323" i="2"/>
  <c r="AU489" i="2"/>
  <c r="AU29" i="2"/>
  <c r="AU675" i="2"/>
  <c r="AU261" i="2"/>
  <c r="AU447" i="2"/>
  <c r="AU578" i="2"/>
  <c r="AU534" i="2"/>
  <c r="AU373" i="2"/>
  <c r="AU498" i="2"/>
  <c r="AT462" i="2"/>
  <c r="AT169" i="2"/>
  <c r="AT210" i="2"/>
  <c r="AT569" i="2"/>
  <c r="AT567" i="2"/>
  <c r="AU687" i="2"/>
  <c r="AU629" i="2"/>
  <c r="AU237" i="2"/>
  <c r="AU473" i="2"/>
  <c r="AU267" i="2"/>
  <c r="AU76" i="2"/>
  <c r="AU614" i="2"/>
  <c r="AU26" i="2"/>
  <c r="AU165" i="2"/>
  <c r="AU461" i="2"/>
  <c r="AU283" i="2"/>
  <c r="AU650" i="2"/>
  <c r="AU337" i="2"/>
  <c r="AU49" i="2"/>
  <c r="AU530" i="2"/>
  <c r="AU284" i="2"/>
  <c r="AR147" i="2"/>
  <c r="AU147" i="2"/>
  <c r="AR193" i="2"/>
  <c r="AU164" i="2"/>
  <c r="AU75" i="2"/>
  <c r="AU513" i="2"/>
  <c r="AV513" i="2" s="1"/>
  <c r="AU302" i="2"/>
  <c r="AU69" i="2"/>
  <c r="AU298" i="2"/>
  <c r="AU455" i="2"/>
  <c r="AU161" i="2"/>
  <c r="AU186" i="2"/>
  <c r="AU523" i="2"/>
  <c r="AR399" i="2"/>
  <c r="AR555" i="2"/>
  <c r="AU717" i="2"/>
  <c r="AU582" i="2"/>
  <c r="AU638" i="2"/>
  <c r="AU602" i="2"/>
  <c r="AU538" i="2"/>
  <c r="AU198" i="2"/>
  <c r="AU339" i="2"/>
  <c r="AU547" i="2"/>
  <c r="AU425" i="2"/>
  <c r="AU354" i="2"/>
  <c r="AU536" i="2"/>
  <c r="AU723" i="2"/>
  <c r="AU272" i="2"/>
  <c r="AU142" i="2"/>
  <c r="AU496" i="2"/>
  <c r="AU464" i="2"/>
  <c r="AU224" i="2"/>
  <c r="AU5" i="2"/>
  <c r="AU32" i="2"/>
  <c r="AU386" i="2"/>
  <c r="AU720" i="2"/>
  <c r="AU568" i="2"/>
  <c r="AU201" i="2"/>
  <c r="AU140" i="2"/>
  <c r="AU631" i="2"/>
  <c r="AU328" i="2"/>
  <c r="AU162" i="2"/>
  <c r="AR465" i="2"/>
  <c r="AR187" i="2"/>
  <c r="AU193" i="2"/>
  <c r="AR596" i="2"/>
  <c r="AR160" i="2"/>
  <c r="AR221" i="2"/>
  <c r="AR328" i="2"/>
  <c r="AR231" i="2"/>
  <c r="AR125" i="2"/>
  <c r="AR543" i="2"/>
  <c r="AR307" i="2"/>
  <c r="AR400" i="2"/>
  <c r="AR108" i="2"/>
  <c r="AR6" i="2"/>
  <c r="AR238" i="2"/>
  <c r="AR500" i="2"/>
  <c r="AR333" i="2"/>
  <c r="AR517" i="2"/>
  <c r="AR532" i="2"/>
  <c r="AR319" i="2"/>
  <c r="AR623" i="2"/>
  <c r="AR115" i="2"/>
  <c r="AR110" i="2"/>
  <c r="AR284" i="2"/>
  <c r="AR455" i="2"/>
  <c r="AR186" i="2"/>
  <c r="AR428" i="2"/>
  <c r="AR454" i="2"/>
  <c r="AR116" i="2"/>
  <c r="AR250" i="2"/>
  <c r="AR279" i="2"/>
  <c r="AR200" i="2"/>
  <c r="AR375" i="2"/>
  <c r="AR223" i="2"/>
  <c r="AR594" i="2"/>
  <c r="AR26" i="2"/>
  <c r="AR486" i="2"/>
  <c r="AR272" i="2"/>
  <c r="AR38" i="2"/>
  <c r="AR130" i="2"/>
  <c r="AR550" i="2"/>
  <c r="AR362" i="2"/>
  <c r="AR346" i="2"/>
  <c r="AR638" i="2"/>
  <c r="AR625" i="2"/>
  <c r="AR20" i="2"/>
  <c r="AR570" i="2"/>
  <c r="AR19" i="2"/>
  <c r="AR591" i="2"/>
  <c r="AR554" i="2"/>
  <c r="H6" i="3"/>
  <c r="H13" i="3"/>
  <c r="H48" i="3"/>
  <c r="H107" i="3"/>
  <c r="H31" i="3"/>
  <c r="H110" i="3"/>
  <c r="H81" i="3"/>
  <c r="H65" i="3"/>
  <c r="H28" i="3"/>
  <c r="H88" i="3"/>
  <c r="H47" i="3"/>
  <c r="H86" i="3"/>
  <c r="H109" i="3"/>
  <c r="H96" i="3"/>
  <c r="H12" i="3"/>
  <c r="H2" i="3"/>
  <c r="H19" i="3"/>
  <c r="H29" i="3"/>
  <c r="AR641" i="2"/>
  <c r="AR101" i="2"/>
  <c r="AR31" i="2"/>
  <c r="AR233" i="2"/>
  <c r="H50" i="3"/>
  <c r="AR601" i="2"/>
  <c r="AR575" i="2"/>
  <c r="AR185" i="2"/>
  <c r="AR120" i="2"/>
  <c r="AR156" i="2"/>
  <c r="H33" i="3"/>
  <c r="H93" i="3"/>
  <c r="AR291" i="2"/>
  <c r="H37" i="3"/>
  <c r="AR113" i="2"/>
  <c r="H55" i="3"/>
  <c r="AR57" i="2"/>
  <c r="AR152" i="2"/>
  <c r="AR28" i="2"/>
  <c r="H101" i="3"/>
  <c r="H7" i="3"/>
  <c r="H77" i="3"/>
  <c r="AR514" i="2"/>
  <c r="AR659" i="2"/>
  <c r="H92" i="3"/>
  <c r="AR54" i="2"/>
  <c r="AR310" i="2"/>
  <c r="AR212" i="2"/>
  <c r="H64" i="3"/>
  <c r="H121" i="3"/>
  <c r="H87" i="3"/>
  <c r="H54" i="3"/>
  <c r="H52" i="3"/>
  <c r="H83" i="3"/>
  <c r="H89" i="3"/>
  <c r="H9" i="3"/>
  <c r="AR494" i="2"/>
  <c r="AR585" i="2"/>
  <c r="AR573" i="2"/>
  <c r="AR143" i="2"/>
  <c r="AR85" i="2"/>
  <c r="H67" i="3"/>
  <c r="H103" i="3"/>
  <c r="H114" i="3"/>
  <c r="H45" i="3"/>
  <c r="H106" i="3"/>
  <c r="H14" i="3"/>
  <c r="H59" i="3"/>
  <c r="AR153" i="2"/>
  <c r="AR403" i="2"/>
  <c r="H98" i="3"/>
  <c r="AR225" i="2"/>
  <c r="AR565" i="2"/>
  <c r="AR595" i="2"/>
  <c r="AR507" i="2"/>
  <c r="AR419" i="2"/>
  <c r="AR366" i="2"/>
  <c r="AR226" i="2"/>
  <c r="AR103" i="2"/>
  <c r="H35" i="3"/>
  <c r="H32" i="3"/>
  <c r="H16" i="3"/>
  <c r="AR389" i="2"/>
  <c r="AR457" i="2"/>
  <c r="AR79" i="2"/>
  <c r="AR138" i="2"/>
  <c r="AR255" i="2"/>
  <c r="AR515" i="2"/>
  <c r="AR426" i="2"/>
  <c r="AR349" i="2"/>
  <c r="AR477" i="2"/>
  <c r="AR390" i="2"/>
  <c r="AR364" i="2"/>
  <c r="H73" i="3"/>
  <c r="H108" i="3"/>
  <c r="H99" i="3"/>
  <c r="H40" i="3"/>
  <c r="H26" i="3"/>
  <c r="H25" i="3"/>
  <c r="J61" i="3"/>
  <c r="AR338" i="2"/>
  <c r="AR450" i="2"/>
  <c r="AR207" i="2"/>
  <c r="AR264" i="2"/>
  <c r="AR122" i="2"/>
  <c r="AR397" i="2"/>
  <c r="AR219" i="2"/>
  <c r="AR592" i="2"/>
  <c r="AR295" i="2"/>
  <c r="AR17" i="2"/>
  <c r="AR597" i="2"/>
  <c r="AR167" i="2"/>
  <c r="AR154" i="2"/>
  <c r="AR94" i="2"/>
  <c r="AR188" i="2"/>
  <c r="AR524" i="2"/>
  <c r="AR350" i="2"/>
  <c r="AR132" i="2"/>
  <c r="AR182" i="2"/>
  <c r="AR65" i="2"/>
  <c r="AR406" i="2"/>
  <c r="AR144" i="2"/>
  <c r="AR604" i="2"/>
  <c r="AR549" i="2"/>
  <c r="AR81" i="2"/>
  <c r="AR322" i="2"/>
  <c r="AR526" i="2"/>
  <c r="AR446" i="2"/>
  <c r="AR192" i="2"/>
  <c r="AR195" i="2"/>
  <c r="AR453" i="2"/>
  <c r="AR342" i="2"/>
  <c r="AR98" i="2"/>
  <c r="AR493" i="2"/>
  <c r="AR529" i="2"/>
  <c r="AR634" i="2"/>
  <c r="AR88" i="2"/>
  <c r="AR441" i="2"/>
  <c r="AR559" i="2"/>
  <c r="AR437" i="2"/>
  <c r="AR329" i="2"/>
  <c r="AR579" i="2"/>
  <c r="AR508" i="2"/>
  <c r="AR168" i="2"/>
  <c r="AR278" i="2"/>
  <c r="AR237" i="2"/>
  <c r="AR34" i="2"/>
  <c r="AR283" i="2"/>
  <c r="AR530" i="2"/>
  <c r="AR368" i="2"/>
  <c r="AR241" i="2"/>
  <c r="AR253" i="2"/>
  <c r="AR394" i="2"/>
  <c r="AR8" i="2"/>
  <c r="AR296" i="2"/>
  <c r="AR7" i="2"/>
  <c r="AR290" i="2"/>
  <c r="AR331" i="2"/>
  <c r="AR630" i="2"/>
  <c r="AR611" i="2"/>
  <c r="AR93" i="2"/>
  <c r="AR49" i="2"/>
  <c r="AR99" i="2"/>
  <c r="AR513" i="2"/>
  <c r="AR69" i="2"/>
  <c r="AR220" i="2"/>
  <c r="AR161" i="2"/>
  <c r="AR131" i="2"/>
  <c r="AR367" i="2"/>
  <c r="AR249" i="2"/>
  <c r="AR266" i="2"/>
  <c r="AR393" i="2"/>
  <c r="AR420" i="2"/>
  <c r="AR461" i="2"/>
  <c r="AR337" i="2"/>
  <c r="AR373" i="2"/>
  <c r="AR326" i="2"/>
  <c r="AR243" i="2"/>
  <c r="AR298" i="2"/>
  <c r="AR528" i="2"/>
  <c r="N37" i="3"/>
  <c r="AR447" i="2"/>
  <c r="AR490" i="2"/>
  <c r="AR198" i="2"/>
  <c r="AR339" i="2"/>
  <c r="AR59" i="2"/>
  <c r="AR297" i="2"/>
  <c r="AR547" i="2"/>
  <c r="AR44" i="2"/>
  <c r="AR354" i="2"/>
  <c r="AR536" i="2"/>
  <c r="AR37" i="2"/>
  <c r="AR142" i="2"/>
  <c r="AR166" i="2"/>
  <c r="AR73" i="2"/>
  <c r="AR343" i="2"/>
  <c r="AR348" i="2"/>
  <c r="AR43" i="2"/>
  <c r="AR224" i="2"/>
  <c r="AR5" i="2"/>
  <c r="AR32" i="2"/>
  <c r="AR47" i="2"/>
  <c r="AR386" i="2"/>
  <c r="AR568" i="2"/>
  <c r="AR485" i="2"/>
  <c r="AR201" i="2"/>
  <c r="AR140" i="2"/>
  <c r="AR631" i="2"/>
  <c r="AR2" i="2"/>
  <c r="AR254" i="2"/>
  <c r="AR40" i="2"/>
  <c r="AR162" i="2"/>
  <c r="AR181" i="2"/>
  <c r="AR661" i="2"/>
  <c r="AR232" i="2"/>
  <c r="AR277" i="2"/>
  <c r="AR556" i="2"/>
  <c r="AR442" i="2"/>
  <c r="AR135" i="2"/>
  <c r="AR267" i="2"/>
  <c r="AR77" i="2"/>
  <c r="AR306" i="2"/>
  <c r="AR164" i="2"/>
  <c r="AR196" i="2"/>
  <c r="AR282" i="2"/>
  <c r="AR560" i="2"/>
  <c r="AR16" i="2"/>
  <c r="AR423" i="2"/>
  <c r="AR27" i="2"/>
  <c r="AR418" i="2"/>
  <c r="AR407" i="2"/>
  <c r="AR473" i="2"/>
  <c r="AR76" i="2"/>
  <c r="AR165" i="2"/>
  <c r="AR305" i="2"/>
  <c r="AR345" i="2"/>
  <c r="AR302" i="2"/>
  <c r="AR491" i="2"/>
  <c r="AR262" i="2"/>
  <c r="AR578" i="2"/>
  <c r="AR324" i="2"/>
  <c r="AR80" i="2"/>
  <c r="AR75" i="2"/>
  <c r="AR287" i="2"/>
  <c r="AR510" i="2"/>
  <c r="AR519" i="2"/>
  <c r="AR276" i="2"/>
  <c r="AR105" i="2"/>
  <c r="AR163" i="2"/>
  <c r="AR109" i="2"/>
  <c r="AR227" i="2"/>
  <c r="AR157" i="2"/>
  <c r="AR545" i="2"/>
  <c r="AR344" i="2"/>
  <c r="AR172" i="2"/>
  <c r="AR411" i="2"/>
  <c r="AR372" i="2"/>
  <c r="AR571" i="2"/>
  <c r="AR667" i="2"/>
  <c r="AR56" i="2"/>
  <c r="AR387" i="2"/>
  <c r="AR22" i="2"/>
  <c r="AR214" i="2"/>
  <c r="AR430" i="2"/>
  <c r="AR506" i="2"/>
  <c r="AR270" i="2"/>
  <c r="AR475" i="2"/>
  <c r="AR395" i="2"/>
  <c r="AR190" i="2"/>
  <c r="AR106" i="2"/>
  <c r="AR577" i="2"/>
  <c r="AR380" i="2"/>
  <c r="AR3" i="2"/>
  <c r="AR67" i="2"/>
  <c r="AR603" i="2"/>
  <c r="AR228" i="2"/>
  <c r="AR489" i="2"/>
  <c r="AR261" i="2"/>
  <c r="AR315" i="2"/>
  <c r="AR204" i="2"/>
  <c r="AR197" i="2"/>
  <c r="AR460" i="2"/>
  <c r="AR117" i="2"/>
  <c r="AR23" i="2"/>
  <c r="AR127" i="2"/>
  <c r="AR257" i="2"/>
  <c r="AR539" i="2"/>
  <c r="AR299" i="2"/>
  <c r="AR558" i="2"/>
  <c r="AR216" i="2"/>
  <c r="AR564" i="2"/>
  <c r="AR169" i="2"/>
  <c r="AR248" i="2"/>
  <c r="AR567" i="2"/>
  <c r="AR269" i="2"/>
  <c r="AR170" i="2"/>
  <c r="AR401" i="2"/>
  <c r="AR114" i="2"/>
  <c r="AR351" i="2"/>
  <c r="AR378" i="2"/>
  <c r="AR64" i="2"/>
  <c r="AR217" i="2"/>
  <c r="AR463" i="2"/>
  <c r="AR258" i="2"/>
  <c r="AR62" i="2"/>
  <c r="AR590" i="2"/>
  <c r="AR488" i="2"/>
  <c r="AR191" i="2"/>
  <c r="AR42" i="2"/>
  <c r="AR61" i="2"/>
  <c r="AR434" i="2"/>
  <c r="AR141" i="2"/>
  <c r="AR323" i="2"/>
  <c r="AR360" i="2"/>
  <c r="AR10" i="2"/>
  <c r="AR102" i="2"/>
  <c r="AR52" i="2"/>
  <c r="AR159" i="2"/>
  <c r="AR474" i="2"/>
  <c r="AR240" i="2"/>
  <c r="AR205" i="2"/>
  <c r="AR15" i="2"/>
  <c r="AR286" i="2"/>
  <c r="AR462" i="2"/>
  <c r="AR123" i="2"/>
  <c r="AR470" i="2"/>
  <c r="AR281" i="2"/>
  <c r="AR311" i="2"/>
  <c r="AR179" i="2"/>
  <c r="AR199" i="2"/>
  <c r="AR336" i="2"/>
  <c r="AR469" i="2"/>
  <c r="AR146" i="2"/>
  <c r="AR402" i="2"/>
  <c r="AR358" i="2"/>
  <c r="AR421" i="2"/>
  <c r="AR229" i="2"/>
  <c r="AR33" i="2"/>
  <c r="AR356" i="2"/>
  <c r="AR478" i="2"/>
  <c r="AR618" i="2"/>
  <c r="AR369" i="2"/>
  <c r="AR104" i="2"/>
  <c r="AR178" i="2"/>
  <c r="AR408" i="2"/>
  <c r="AR180" i="2"/>
  <c r="AR379" i="2"/>
  <c r="AR97" i="2"/>
  <c r="AR213" i="2"/>
  <c r="AR330" i="2"/>
  <c r="AR499" i="2"/>
  <c r="AR251" i="2"/>
  <c r="AR288" i="2"/>
  <c r="AR86" i="2"/>
  <c r="AR236" i="2"/>
  <c r="AR357" i="2"/>
  <c r="AR256" i="2"/>
  <c r="AR396" i="2"/>
  <c r="AR468" i="2"/>
  <c r="AR572" i="2"/>
  <c r="AR263" i="2"/>
  <c r="AR134" i="2"/>
  <c r="AR318" i="2"/>
  <c r="AR158" i="2"/>
  <c r="AR353" i="2"/>
  <c r="AR289" i="2"/>
  <c r="AR72" i="2"/>
  <c r="AR89" i="2"/>
  <c r="AR584" i="2"/>
  <c r="AR173" i="2"/>
  <c r="AR136" i="2"/>
  <c r="AR9" i="2"/>
  <c r="AR39" i="2"/>
  <c r="AR312" i="2"/>
  <c r="AR112" i="2"/>
  <c r="AR128" i="2"/>
  <c r="AR245" i="2"/>
  <c r="AR365" i="2"/>
  <c r="AR24" i="2"/>
  <c r="AR222" i="2"/>
  <c r="AR309" i="2"/>
  <c r="AR404" i="2"/>
  <c r="AR385" i="2"/>
  <c r="AR347" i="2"/>
  <c r="AR21" i="2"/>
  <c r="AR119" i="2"/>
  <c r="AR60" i="2"/>
  <c r="AR458" i="2"/>
  <c r="AR90" i="2"/>
  <c r="AR314" i="2"/>
  <c r="AR359" i="2"/>
  <c r="AR13" i="2"/>
  <c r="AR46" i="2"/>
  <c r="AR382" i="2"/>
  <c r="AR82" i="2"/>
  <c r="AR215" i="2"/>
  <c r="AR444" i="2"/>
  <c r="AR18" i="2"/>
  <c r="AR189" i="2"/>
  <c r="AR505" i="2"/>
  <c r="AR410" i="2"/>
  <c r="AR432" i="2"/>
  <c r="AR588" i="2"/>
  <c r="AR150" i="2"/>
  <c r="AR439" i="2"/>
  <c r="AR175" i="2"/>
  <c r="AR45" i="2"/>
  <c r="AR377" i="2"/>
  <c r="AR14" i="2"/>
  <c r="AR414" i="2"/>
  <c r="AR63" i="2"/>
  <c r="AR194" i="2"/>
  <c r="AR416" i="2"/>
  <c r="AR96" i="2"/>
  <c r="AR268" i="2"/>
  <c r="AR335" i="2"/>
  <c r="AR273" i="2"/>
  <c r="AR246" i="2"/>
  <c r="AR424" i="2"/>
  <c r="AR51" i="2"/>
  <c r="AR11" i="2"/>
  <c r="AR242" i="2"/>
  <c r="AR274" i="2"/>
  <c r="AR445" i="2"/>
  <c r="AR209" i="2"/>
  <c r="AR285" i="2"/>
  <c r="AR415" i="2"/>
  <c r="AR449" i="2"/>
  <c r="AR433" i="2"/>
  <c r="AR574" i="2"/>
  <c r="AR234" i="2"/>
  <c r="AR512" i="2"/>
  <c r="AR540" i="2"/>
  <c r="AR271" i="2"/>
  <c r="AR184" i="2"/>
  <c r="AR456" i="2"/>
  <c r="AR107" i="2"/>
  <c r="AR239" i="2"/>
  <c r="AR352" i="2"/>
  <c r="AR35" i="2"/>
  <c r="AR25" i="2"/>
  <c r="AR41" i="2"/>
  <c r="AR480" i="2"/>
  <c r="AR355" i="2"/>
  <c r="AR12" i="2"/>
  <c r="AR121" i="2"/>
  <c r="AR83" i="2"/>
  <c r="AR4" i="2"/>
  <c r="AR139" i="2"/>
  <c r="AR176" i="2"/>
  <c r="AR84" i="2"/>
  <c r="AR537" i="2"/>
  <c r="AR151" i="2"/>
  <c r="AR118" i="2"/>
  <c r="AR137" i="2"/>
  <c r="AR546" i="2"/>
  <c r="AR363" i="2"/>
  <c r="AR316" i="2"/>
  <c r="AR183" i="2"/>
  <c r="AR301" i="2"/>
  <c r="AR53" i="2"/>
  <c r="AR78" i="2"/>
  <c r="AR66" i="2"/>
  <c r="AR562" i="2"/>
  <c r="AR48" i="2"/>
  <c r="AR492" i="2"/>
  <c r="AR518" i="2"/>
  <c r="AR58" i="2"/>
  <c r="AR583" i="2"/>
  <c r="AR429" i="2"/>
  <c r="AR50" i="2"/>
  <c r="AR431" i="2"/>
  <c r="AR438" i="2"/>
  <c r="AR174" i="2"/>
  <c r="AR30" i="2"/>
  <c r="AR247" i="2"/>
  <c r="AR55" i="2"/>
  <c r="AR581" i="2"/>
  <c r="AR422" i="2"/>
  <c r="AR436" i="2"/>
  <c r="AR74" i="2"/>
  <c r="AR467" i="2"/>
  <c r="AR95" i="2"/>
  <c r="AR265" i="2"/>
  <c r="AR647" i="2"/>
  <c r="AR607" i="2"/>
  <c r="AR29" i="2"/>
  <c r="AR417" i="2"/>
  <c r="AR370" i="2"/>
  <c r="AR636" i="2"/>
  <c r="AR133" i="2"/>
  <c r="AR148" i="2"/>
  <c r="AR340" i="2"/>
  <c r="AR481" i="2"/>
  <c r="AR487" i="2"/>
  <c r="AR206" i="2"/>
  <c r="AR624" i="2"/>
  <c r="AR68" i="2"/>
  <c r="AR111" i="2"/>
  <c r="AR503" i="2"/>
  <c r="AR177" i="2"/>
  <c r="AR497" i="2"/>
  <c r="AR412" i="2"/>
  <c r="AR383" i="2"/>
  <c r="AR36" i="2"/>
  <c r="AR218" i="2"/>
  <c r="AR569" i="2"/>
  <c r="N45" i="3"/>
  <c r="M119" i="3"/>
  <c r="O57" i="3"/>
  <c r="N62" i="3"/>
  <c r="R117" i="3"/>
  <c r="J21" i="3"/>
  <c r="R17" i="3"/>
  <c r="M34" i="3"/>
  <c r="O97" i="3"/>
  <c r="K24" i="3"/>
  <c r="M82" i="3"/>
  <c r="L120" i="3"/>
  <c r="R113" i="3"/>
  <c r="N94" i="3"/>
  <c r="T80" i="3"/>
  <c r="R93" i="3"/>
  <c r="C8" i="3"/>
  <c r="C20" i="3"/>
  <c r="J95" i="3"/>
  <c r="L115" i="3"/>
  <c r="T79" i="3"/>
  <c r="L42" i="3"/>
  <c r="R46" i="3"/>
  <c r="T44" i="3"/>
  <c r="R36" i="3"/>
  <c r="S41" i="3"/>
  <c r="C112" i="3"/>
  <c r="K71" i="3"/>
  <c r="J5" i="3"/>
  <c r="K10" i="3"/>
  <c r="L22" i="3"/>
  <c r="C3" i="3"/>
  <c r="S15" i="3"/>
  <c r="R104" i="3"/>
  <c r="J78" i="3"/>
  <c r="C69" i="3"/>
  <c r="L53" i="3"/>
  <c r="K75" i="3"/>
  <c r="C102" i="3"/>
  <c r="M39" i="3"/>
  <c r="L122" i="3"/>
  <c r="O56" i="3"/>
  <c r="C51" i="3"/>
  <c r="M84" i="3"/>
  <c r="L38" i="3"/>
  <c r="L11" i="3"/>
  <c r="K85" i="3"/>
  <c r="L70" i="3"/>
  <c r="E34" i="3"/>
  <c r="F99" i="3"/>
  <c r="C114" i="3"/>
  <c r="F121" i="3"/>
  <c r="F93" i="3"/>
  <c r="M98" i="3"/>
  <c r="G80" i="3"/>
  <c r="G24" i="3"/>
  <c r="J80" i="3"/>
  <c r="M121" i="3"/>
  <c r="D7" i="3"/>
  <c r="M93" i="3"/>
  <c r="C29" i="3"/>
  <c r="E106" i="3"/>
  <c r="J99" i="3"/>
  <c r="N110" i="3"/>
  <c r="C52" i="3"/>
  <c r="J116" i="3"/>
  <c r="D116" i="3"/>
  <c r="E110" i="3"/>
  <c r="G82" i="3"/>
  <c r="K26" i="3"/>
  <c r="O84" i="3"/>
  <c r="G85" i="3"/>
  <c r="D37" i="3"/>
  <c r="E26" i="3"/>
  <c r="G26" i="3"/>
  <c r="K31" i="3"/>
  <c r="O7" i="3"/>
  <c r="E83" i="3"/>
  <c r="D6" i="3"/>
  <c r="D83" i="3"/>
  <c r="E87" i="3"/>
  <c r="L68" i="3"/>
  <c r="Q93" i="3"/>
  <c r="E74" i="3"/>
  <c r="D80" i="3"/>
  <c r="F6" i="3"/>
  <c r="L7" i="3"/>
  <c r="R102" i="3"/>
  <c r="C74" i="3"/>
  <c r="J87" i="3"/>
  <c r="D84" i="3"/>
  <c r="F68" i="3"/>
  <c r="M48" i="3"/>
  <c r="S68" i="3"/>
  <c r="D26" i="3"/>
  <c r="F34" i="3"/>
  <c r="M68" i="3"/>
  <c r="S14" i="3"/>
  <c r="F59" i="3"/>
  <c r="O115" i="3"/>
  <c r="L79" i="3"/>
  <c r="J112" i="3"/>
  <c r="D67" i="3"/>
  <c r="C85" i="3"/>
  <c r="D11" i="3"/>
  <c r="D79" i="3"/>
  <c r="F53" i="3"/>
  <c r="J65" i="3"/>
  <c r="J60" i="3"/>
  <c r="P109" i="3"/>
  <c r="C66" i="3"/>
  <c r="C115" i="3"/>
  <c r="D35" i="3"/>
  <c r="D10" i="3"/>
  <c r="E29" i="3"/>
  <c r="F117" i="3"/>
  <c r="F56" i="3"/>
  <c r="G10" i="3"/>
  <c r="J109" i="3"/>
  <c r="K66" i="3"/>
  <c r="L37" i="3"/>
  <c r="M33" i="3"/>
  <c r="N73" i="3"/>
  <c r="P113" i="3"/>
  <c r="S94" i="3"/>
  <c r="C109" i="3"/>
  <c r="C84" i="3"/>
  <c r="D118" i="3"/>
  <c r="E24" i="3"/>
  <c r="F113" i="3"/>
  <c r="G103" i="3"/>
  <c r="G121" i="3"/>
  <c r="J118" i="3"/>
  <c r="K53" i="3"/>
  <c r="L35" i="3"/>
  <c r="M52" i="3"/>
  <c r="N79" i="3"/>
  <c r="P79" i="3"/>
  <c r="T113" i="3"/>
  <c r="F79" i="3"/>
  <c r="O79" i="3"/>
  <c r="C65" i="3"/>
  <c r="S77" i="3"/>
  <c r="C108" i="3"/>
  <c r="C25" i="3"/>
  <c r="D113" i="3"/>
  <c r="E68" i="3"/>
  <c r="E80" i="3"/>
  <c r="F94" i="3"/>
  <c r="G50" i="3"/>
  <c r="G104" i="3"/>
  <c r="J44" i="3"/>
  <c r="K50" i="3"/>
  <c r="L83" i="3"/>
  <c r="M94" i="3"/>
  <c r="N93" i="3"/>
  <c r="Q37" i="3"/>
  <c r="U49" i="3"/>
  <c r="K40" i="3"/>
  <c r="C15" i="3"/>
  <c r="M11" i="3"/>
  <c r="C11" i="3"/>
  <c r="C79" i="3"/>
  <c r="D94" i="3"/>
  <c r="E98" i="3"/>
  <c r="F73" i="3"/>
  <c r="G34" i="3"/>
  <c r="G56" i="3"/>
  <c r="J114" i="3"/>
  <c r="K113" i="3"/>
  <c r="L113" i="3"/>
  <c r="M3" i="3"/>
  <c r="N77" i="3"/>
  <c r="Q35" i="3"/>
  <c r="U35" i="3"/>
  <c r="E22" i="3"/>
  <c r="G69" i="3"/>
  <c r="K33" i="3"/>
  <c r="P20" i="3"/>
  <c r="C106" i="3"/>
  <c r="C77" i="3"/>
  <c r="D3" i="3"/>
  <c r="E65" i="3"/>
  <c r="E59" i="3"/>
  <c r="F80" i="3"/>
  <c r="G97" i="3"/>
  <c r="J45" i="3"/>
  <c r="K73" i="3"/>
  <c r="L24" i="3"/>
  <c r="M102" i="3"/>
  <c r="O4" i="3"/>
  <c r="Q80" i="3"/>
  <c r="U79" i="3"/>
  <c r="R59" i="3"/>
  <c r="F33" i="3"/>
  <c r="K77" i="3"/>
  <c r="D60" i="3"/>
  <c r="G31" i="3"/>
  <c r="L33" i="3"/>
  <c r="N99" i="3"/>
  <c r="C22" i="3"/>
  <c r="C56" i="3"/>
  <c r="D85" i="3"/>
  <c r="E50" i="3"/>
  <c r="E10" i="3"/>
  <c r="F115" i="3"/>
  <c r="G94" i="3"/>
  <c r="J102" i="3"/>
  <c r="K82" i="3"/>
  <c r="L80" i="3"/>
  <c r="M79" i="3"/>
  <c r="O33" i="3"/>
  <c r="Q121" i="3"/>
  <c r="V35" i="3"/>
  <c r="C116" i="3"/>
  <c r="C44" i="3"/>
  <c r="C41" i="3"/>
  <c r="C71" i="3"/>
  <c r="D42" i="3"/>
  <c r="D106" i="3"/>
  <c r="D115" i="3"/>
  <c r="E49" i="3"/>
  <c r="E113" i="3"/>
  <c r="E45" i="3"/>
  <c r="E38" i="3"/>
  <c r="F65" i="3"/>
  <c r="F20" i="3"/>
  <c r="F41" i="3"/>
  <c r="F77" i="3"/>
  <c r="G22" i="3"/>
  <c r="G115" i="3"/>
  <c r="G93" i="3"/>
  <c r="J2" i="3"/>
  <c r="J73" i="3"/>
  <c r="J122" i="3"/>
  <c r="K11" i="3"/>
  <c r="K80" i="3"/>
  <c r="K23" i="3"/>
  <c r="L46" i="3"/>
  <c r="L39" i="3"/>
  <c r="M37" i="3"/>
  <c r="M44" i="3"/>
  <c r="M77" i="3"/>
  <c r="N36" i="3"/>
  <c r="O48" i="3"/>
  <c r="O82" i="3"/>
  <c r="P37" i="3"/>
  <c r="P60" i="3"/>
  <c r="Q115" i="3"/>
  <c r="R85" i="3"/>
  <c r="S98" i="3"/>
  <c r="T37" i="3"/>
  <c r="T7" i="3"/>
  <c r="U93" i="3"/>
  <c r="C119" i="3"/>
  <c r="F66" i="3"/>
  <c r="T112" i="3"/>
  <c r="C2" i="3"/>
  <c r="C92" i="3"/>
  <c r="D4" i="3"/>
  <c r="D14" i="3"/>
  <c r="D41" i="3"/>
  <c r="D23" i="3"/>
  <c r="E37" i="3"/>
  <c r="E20" i="3"/>
  <c r="E73" i="3"/>
  <c r="E70" i="3"/>
  <c r="F49" i="3"/>
  <c r="F55" i="3"/>
  <c r="F15" i="3"/>
  <c r="F71" i="3"/>
  <c r="G14" i="3"/>
  <c r="G101" i="3"/>
  <c r="G77" i="3"/>
  <c r="J37" i="3"/>
  <c r="J13" i="3"/>
  <c r="J7" i="3"/>
  <c r="K17" i="3"/>
  <c r="K115" i="3"/>
  <c r="K121" i="3"/>
  <c r="L50" i="3"/>
  <c r="L26" i="3"/>
  <c r="M42" i="3"/>
  <c r="M45" i="3"/>
  <c r="M71" i="3"/>
  <c r="N115" i="3"/>
  <c r="O16" i="3"/>
  <c r="O26" i="3"/>
  <c r="P35" i="3"/>
  <c r="P77" i="3"/>
  <c r="Q59" i="3"/>
  <c r="R80" i="3"/>
  <c r="S113" i="3"/>
  <c r="T35" i="3"/>
  <c r="T93" i="3"/>
  <c r="V98" i="3"/>
  <c r="C40" i="3"/>
  <c r="E112" i="3"/>
  <c r="K119" i="3"/>
  <c r="L101" i="3"/>
  <c r="C33" i="3"/>
  <c r="C30" i="3"/>
  <c r="C39" i="3"/>
  <c r="C104" i="3"/>
  <c r="D64" i="3"/>
  <c r="D15" i="3"/>
  <c r="D87" i="3"/>
  <c r="E55" i="3"/>
  <c r="E85" i="3"/>
  <c r="E79" i="3"/>
  <c r="F37" i="3"/>
  <c r="F14" i="3"/>
  <c r="F26" i="3"/>
  <c r="F104" i="3"/>
  <c r="G64" i="3"/>
  <c r="G84" i="3"/>
  <c r="J35" i="3"/>
  <c r="J3" i="3"/>
  <c r="J79" i="3"/>
  <c r="K103" i="3"/>
  <c r="K25" i="3"/>
  <c r="K93" i="3"/>
  <c r="L75" i="3"/>
  <c r="L59" i="3"/>
  <c r="M4" i="3"/>
  <c r="M73" i="3"/>
  <c r="N49" i="3"/>
  <c r="N59" i="3"/>
  <c r="O5" i="3"/>
  <c r="O59" i="3"/>
  <c r="P46" i="3"/>
  <c r="Q48" i="3"/>
  <c r="Q10" i="3"/>
  <c r="R26" i="3"/>
  <c r="S22" i="3"/>
  <c r="T34" i="3"/>
  <c r="U2" i="3"/>
  <c r="V37" i="3"/>
  <c r="E42" i="3"/>
  <c r="J46" i="3"/>
  <c r="E4" i="3"/>
  <c r="F44" i="3"/>
  <c r="R112" i="3"/>
  <c r="T55" i="3"/>
  <c r="V103" i="3"/>
  <c r="C46" i="3"/>
  <c r="C73" i="3"/>
  <c r="C59" i="3"/>
  <c r="D98" i="3"/>
  <c r="D8" i="3"/>
  <c r="D45" i="3"/>
  <c r="D59" i="3"/>
  <c r="D77" i="3"/>
  <c r="E108" i="3"/>
  <c r="E94" i="3"/>
  <c r="E115" i="3"/>
  <c r="E60" i="3"/>
  <c r="F108" i="3"/>
  <c r="F114" i="3"/>
  <c r="F38" i="3"/>
  <c r="G5" i="3"/>
  <c r="G110" i="3"/>
  <c r="G59" i="3"/>
  <c r="J113" i="3"/>
  <c r="J115" i="3"/>
  <c r="J93" i="3"/>
  <c r="K64" i="3"/>
  <c r="K59" i="3"/>
  <c r="L98" i="3"/>
  <c r="L40" i="3"/>
  <c r="M17" i="3"/>
  <c r="N122" i="3"/>
  <c r="O113" i="3"/>
  <c r="O40" i="3"/>
  <c r="P85" i="3"/>
  <c r="Q113" i="3"/>
  <c r="R69" i="3"/>
  <c r="R7" i="3"/>
  <c r="S45" i="3"/>
  <c r="T45" i="3"/>
  <c r="U113" i="3"/>
  <c r="V94" i="3"/>
  <c r="D44" i="3"/>
  <c r="C117" i="3"/>
  <c r="C36" i="3"/>
  <c r="C99" i="3"/>
  <c r="D66" i="3"/>
  <c r="D103" i="3"/>
  <c r="D73" i="3"/>
  <c r="D112" i="3"/>
  <c r="E69" i="3"/>
  <c r="E17" i="3"/>
  <c r="E95" i="3"/>
  <c r="E41" i="3"/>
  <c r="E121" i="3"/>
  <c r="F11" i="3"/>
  <c r="F70" i="3"/>
  <c r="G65" i="3"/>
  <c r="G45" i="3"/>
  <c r="G81" i="3"/>
  <c r="J106" i="3"/>
  <c r="J77" i="3"/>
  <c r="K97" i="3"/>
  <c r="K112" i="3"/>
  <c r="L16" i="3"/>
  <c r="L14" i="3"/>
  <c r="L93" i="3"/>
  <c r="M35" i="3"/>
  <c r="M26" i="3"/>
  <c r="N75" i="3"/>
  <c r="N70" i="3"/>
  <c r="O89" i="3"/>
  <c r="P24" i="3"/>
  <c r="Q94" i="3"/>
  <c r="R6" i="3"/>
  <c r="R79" i="3"/>
  <c r="S73" i="3"/>
  <c r="T24" i="3"/>
  <c r="U94" i="3"/>
  <c r="V45" i="3"/>
  <c r="N112" i="3"/>
  <c r="N42" i="3"/>
  <c r="C13" i="3"/>
  <c r="C38" i="3"/>
  <c r="D65" i="3"/>
  <c r="D36" i="3"/>
  <c r="D78" i="3"/>
  <c r="E35" i="3"/>
  <c r="E71" i="3"/>
  <c r="F17" i="3"/>
  <c r="F110" i="3"/>
  <c r="F81" i="3"/>
  <c r="G73" i="3"/>
  <c r="G7" i="3"/>
  <c r="J98" i="3"/>
  <c r="J14" i="3"/>
  <c r="J26" i="3"/>
  <c r="K6" i="3"/>
  <c r="K94" i="3"/>
  <c r="K7" i="3"/>
  <c r="L66" i="3"/>
  <c r="L44" i="3"/>
  <c r="L77" i="3"/>
  <c r="M59" i="3"/>
  <c r="N113" i="3"/>
  <c r="N81" i="3"/>
  <c r="O94" i="3"/>
  <c r="O77" i="3"/>
  <c r="P80" i="3"/>
  <c r="S115" i="3"/>
  <c r="U73" i="3"/>
  <c r="V73" i="3"/>
  <c r="C6" i="3"/>
  <c r="C55" i="3"/>
  <c r="C70" i="3"/>
  <c r="D109" i="3"/>
  <c r="D75" i="3"/>
  <c r="D13" i="3"/>
  <c r="D99" i="3"/>
  <c r="E46" i="3"/>
  <c r="E30" i="3"/>
  <c r="E39" i="3"/>
  <c r="E56" i="3"/>
  <c r="F45" i="3"/>
  <c r="F7" i="3"/>
  <c r="G8" i="3"/>
  <c r="G51" i="3"/>
  <c r="G79" i="3"/>
  <c r="J94" i="3"/>
  <c r="J59" i="3"/>
  <c r="K98" i="3"/>
  <c r="K45" i="3"/>
  <c r="K79" i="3"/>
  <c r="L65" i="3"/>
  <c r="L85" i="3"/>
  <c r="L71" i="3"/>
  <c r="M113" i="3"/>
  <c r="M7" i="3"/>
  <c r="N7" i="3"/>
  <c r="O95" i="3"/>
  <c r="P26" i="3"/>
  <c r="R77" i="3"/>
  <c r="T115" i="3"/>
  <c r="U85" i="3"/>
  <c r="V115" i="3"/>
  <c r="M55" i="3"/>
  <c r="O73" i="3"/>
  <c r="P59" i="3"/>
  <c r="S84" i="3"/>
  <c r="T41" i="3"/>
  <c r="U112" i="3"/>
  <c r="K36" i="3"/>
  <c r="Q51" i="3"/>
  <c r="R55" i="3"/>
  <c r="S107" i="3"/>
  <c r="S25" i="3"/>
  <c r="T59" i="3"/>
  <c r="S76" i="3"/>
  <c r="P76" i="3"/>
  <c r="M76" i="3"/>
  <c r="V76" i="3"/>
  <c r="R76" i="3"/>
  <c r="O76" i="3"/>
  <c r="U76" i="3"/>
  <c r="N76" i="3"/>
  <c r="T76" i="3"/>
  <c r="F76" i="3"/>
  <c r="D76" i="3"/>
  <c r="G76" i="3"/>
  <c r="J76" i="3"/>
  <c r="S111" i="3"/>
  <c r="P111" i="3"/>
  <c r="U111" i="3"/>
  <c r="Q111" i="3"/>
  <c r="M111" i="3"/>
  <c r="V111" i="3"/>
  <c r="T111" i="3"/>
  <c r="R111" i="3"/>
  <c r="O111" i="3"/>
  <c r="N111" i="3"/>
  <c r="K111" i="3"/>
  <c r="L111" i="3"/>
  <c r="E111" i="3"/>
  <c r="G111" i="3"/>
  <c r="S63" i="3"/>
  <c r="P63" i="3"/>
  <c r="M63" i="3"/>
  <c r="U63" i="3"/>
  <c r="O63" i="3"/>
  <c r="R63" i="3"/>
  <c r="N63" i="3"/>
  <c r="K63" i="3"/>
  <c r="V63" i="3"/>
  <c r="T63" i="3"/>
  <c r="L63" i="3"/>
  <c r="G63" i="3"/>
  <c r="J63" i="3"/>
  <c r="C63" i="3"/>
  <c r="S72" i="3"/>
  <c r="P72" i="3"/>
  <c r="T72" i="3"/>
  <c r="M72" i="3"/>
  <c r="N72" i="3"/>
  <c r="O72" i="3"/>
  <c r="U72" i="3"/>
  <c r="J72" i="3"/>
  <c r="F72" i="3"/>
  <c r="K72" i="3"/>
  <c r="L72" i="3"/>
  <c r="V72" i="3"/>
  <c r="R72" i="3"/>
  <c r="K12" i="3"/>
  <c r="N61" i="3"/>
  <c r="R18" i="3"/>
  <c r="O18" i="3"/>
  <c r="L18" i="3"/>
  <c r="V18" i="3"/>
  <c r="P18" i="3"/>
  <c r="U18" i="3"/>
  <c r="T18" i="3"/>
  <c r="E18" i="3"/>
  <c r="Q18" i="3"/>
  <c r="S18" i="3"/>
  <c r="K18" i="3"/>
  <c r="F18" i="3"/>
  <c r="N18" i="3"/>
  <c r="D18" i="3"/>
  <c r="R54" i="3"/>
  <c r="O54" i="3"/>
  <c r="U54" i="3"/>
  <c r="L54" i="3"/>
  <c r="Q54" i="3"/>
  <c r="N54" i="3"/>
  <c r="E54" i="3"/>
  <c r="T54" i="3"/>
  <c r="P54" i="3"/>
  <c r="M54" i="3"/>
  <c r="J54" i="3"/>
  <c r="C54" i="3"/>
  <c r="R43" i="3"/>
  <c r="O43" i="3"/>
  <c r="N43" i="3"/>
  <c r="L43" i="3"/>
  <c r="V43" i="3"/>
  <c r="U43" i="3"/>
  <c r="P43" i="3"/>
  <c r="J43" i="3"/>
  <c r="F43" i="3"/>
  <c r="K43" i="3"/>
  <c r="M43" i="3"/>
  <c r="D43" i="3"/>
  <c r="D47" i="3"/>
  <c r="K90" i="3"/>
  <c r="S90" i="3"/>
  <c r="V90" i="3"/>
  <c r="N90" i="3"/>
  <c r="E90" i="3"/>
  <c r="G90" i="3"/>
  <c r="D90" i="3"/>
  <c r="J90" i="3"/>
  <c r="R90" i="3"/>
  <c r="U90" i="3"/>
  <c r="M90" i="3"/>
  <c r="T90" i="3"/>
  <c r="Q90" i="3"/>
  <c r="F90" i="3"/>
  <c r="P90" i="3"/>
  <c r="U100" i="3"/>
  <c r="R100" i="3"/>
  <c r="K100" i="3"/>
  <c r="E100" i="3"/>
  <c r="V100" i="3"/>
  <c r="S100" i="3"/>
  <c r="D100" i="3"/>
  <c r="M100" i="3"/>
  <c r="G100" i="3"/>
  <c r="J100" i="3"/>
  <c r="Q100" i="3"/>
  <c r="P100" i="3"/>
  <c r="T100" i="3"/>
  <c r="N21" i="3"/>
  <c r="K21" i="3"/>
  <c r="S21" i="3"/>
  <c r="R21" i="3"/>
  <c r="E21" i="3"/>
  <c r="D21" i="3"/>
  <c r="O21" i="3"/>
  <c r="M21" i="3"/>
  <c r="U21" i="3"/>
  <c r="P21" i="3"/>
  <c r="T21" i="3"/>
  <c r="L21" i="3"/>
  <c r="F21" i="3"/>
  <c r="Q21" i="3"/>
  <c r="V21" i="3"/>
  <c r="C19" i="3"/>
  <c r="C72" i="3"/>
  <c r="E72" i="3"/>
  <c r="G18" i="3"/>
  <c r="J111" i="3"/>
  <c r="U119" i="3"/>
  <c r="E76" i="3"/>
  <c r="G96" i="3"/>
  <c r="O105" i="3"/>
  <c r="U12" i="3"/>
  <c r="C18" i="3"/>
  <c r="N120" i="3"/>
  <c r="U91" i="3"/>
  <c r="T20" i="3"/>
  <c r="O20" i="3"/>
  <c r="U20" i="3"/>
  <c r="G20" i="3"/>
  <c r="N20" i="3"/>
  <c r="K20" i="3"/>
  <c r="S20" i="3"/>
  <c r="R20" i="3"/>
  <c r="L20" i="3"/>
  <c r="J20" i="3"/>
  <c r="V20" i="3"/>
  <c r="D20" i="3"/>
  <c r="Q20" i="3"/>
  <c r="K88" i="3"/>
  <c r="D88" i="3"/>
  <c r="F105" i="3"/>
  <c r="G54" i="3"/>
  <c r="J91" i="3"/>
  <c r="K28" i="3"/>
  <c r="S43" i="3"/>
  <c r="U4" i="3"/>
  <c r="F4" i="3"/>
  <c r="R4" i="3"/>
  <c r="V4" i="3"/>
  <c r="J4" i="3"/>
  <c r="Q4" i="3"/>
  <c r="P4" i="3"/>
  <c r="L4" i="3"/>
  <c r="K4" i="3"/>
  <c r="G4" i="3"/>
  <c r="C4" i="3"/>
  <c r="S4" i="3"/>
  <c r="U103" i="3"/>
  <c r="F103" i="3"/>
  <c r="N103" i="3"/>
  <c r="S103" i="3"/>
  <c r="J103" i="3"/>
  <c r="Q103" i="3"/>
  <c r="M103" i="3"/>
  <c r="T103" i="3"/>
  <c r="R103" i="3"/>
  <c r="L103" i="3"/>
  <c r="O103" i="3"/>
  <c r="U106" i="3"/>
  <c r="S106" i="3"/>
  <c r="F106" i="3"/>
  <c r="T106" i="3"/>
  <c r="O106" i="3"/>
  <c r="L106" i="3"/>
  <c r="P106" i="3"/>
  <c r="M106" i="3"/>
  <c r="R106" i="3"/>
  <c r="Q106" i="3"/>
  <c r="G106" i="3"/>
  <c r="V106" i="3"/>
  <c r="N106" i="3"/>
  <c r="U27" i="3"/>
  <c r="T27" i="3"/>
  <c r="V27" i="3"/>
  <c r="O27" i="3"/>
  <c r="F27" i="3"/>
  <c r="K27" i="3"/>
  <c r="G27" i="3"/>
  <c r="N27" i="3"/>
  <c r="R27" i="3"/>
  <c r="L27" i="3"/>
  <c r="Q27" i="3"/>
  <c r="M27" i="3"/>
  <c r="P27" i="3"/>
  <c r="E27" i="3"/>
  <c r="D27" i="3"/>
  <c r="U101" i="3"/>
  <c r="F101" i="3"/>
  <c r="T101" i="3"/>
  <c r="O101" i="3"/>
  <c r="N101" i="3"/>
  <c r="R101" i="3"/>
  <c r="M101" i="3"/>
  <c r="K101" i="3"/>
  <c r="Q101" i="3"/>
  <c r="J101" i="3"/>
  <c r="S101" i="3"/>
  <c r="C101" i="3"/>
  <c r="U78" i="3"/>
  <c r="P78" i="3"/>
  <c r="F78" i="3"/>
  <c r="R78" i="3"/>
  <c r="N78" i="3"/>
  <c r="V78" i="3"/>
  <c r="O78" i="3"/>
  <c r="M78" i="3"/>
  <c r="L78" i="3"/>
  <c r="T78" i="3"/>
  <c r="Q78" i="3"/>
  <c r="S78" i="3"/>
  <c r="G78" i="3"/>
  <c r="C78" i="3"/>
  <c r="U10" i="3"/>
  <c r="F10" i="3"/>
  <c r="P10" i="3"/>
  <c r="N10" i="3"/>
  <c r="L10" i="3"/>
  <c r="M10" i="3"/>
  <c r="O10" i="3"/>
  <c r="R10" i="3"/>
  <c r="V10" i="3"/>
  <c r="T10" i="3"/>
  <c r="U92" i="3"/>
  <c r="S92" i="3"/>
  <c r="F92" i="3"/>
  <c r="V92" i="3"/>
  <c r="P92" i="3"/>
  <c r="R92" i="3"/>
  <c r="Q92" i="3"/>
  <c r="T92" i="3"/>
  <c r="N92" i="3"/>
  <c r="K92" i="3"/>
  <c r="O92" i="3"/>
  <c r="L92" i="3"/>
  <c r="E92" i="3"/>
  <c r="J92" i="3"/>
  <c r="M92" i="3"/>
  <c r="C100" i="3"/>
  <c r="C32" i="3"/>
  <c r="C10" i="3"/>
  <c r="D111" i="3"/>
  <c r="D30" i="3"/>
  <c r="D122" i="3"/>
  <c r="D28" i="3"/>
  <c r="E8" i="3"/>
  <c r="G109" i="3"/>
  <c r="G75" i="3"/>
  <c r="J120" i="3"/>
  <c r="J119" i="3"/>
  <c r="L100" i="3"/>
  <c r="M107" i="3"/>
  <c r="N30" i="3"/>
  <c r="O14" i="3"/>
  <c r="P101" i="3"/>
  <c r="S96" i="3"/>
  <c r="S10" i="3"/>
  <c r="U118" i="3"/>
  <c r="T65" i="3"/>
  <c r="Q65" i="3"/>
  <c r="M65" i="3"/>
  <c r="S65" i="3"/>
  <c r="R65" i="3"/>
  <c r="N65" i="3"/>
  <c r="O65" i="3"/>
  <c r="U65" i="3"/>
  <c r="T33" i="3"/>
  <c r="R33" i="3"/>
  <c r="U33" i="3"/>
  <c r="Q33" i="3"/>
  <c r="N33" i="3"/>
  <c r="G33" i="3"/>
  <c r="V33" i="3"/>
  <c r="P33" i="3"/>
  <c r="S33" i="3"/>
  <c r="E33" i="3"/>
  <c r="J33" i="3"/>
  <c r="T50" i="3"/>
  <c r="S50" i="3"/>
  <c r="U50" i="3"/>
  <c r="R50" i="3"/>
  <c r="J50" i="3"/>
  <c r="F50" i="3"/>
  <c r="V50" i="3"/>
  <c r="P50" i="3"/>
  <c r="M50" i="3"/>
  <c r="N50" i="3"/>
  <c r="O50" i="3"/>
  <c r="C50" i="3"/>
  <c r="T22" i="3"/>
  <c r="V22" i="3"/>
  <c r="R22" i="3"/>
  <c r="O22" i="3"/>
  <c r="J22" i="3"/>
  <c r="F22" i="3"/>
  <c r="K22" i="3"/>
  <c r="N22" i="3"/>
  <c r="D22" i="3"/>
  <c r="P22" i="3"/>
  <c r="U22" i="3"/>
  <c r="Q22" i="3"/>
  <c r="T114" i="3"/>
  <c r="S114" i="3"/>
  <c r="V114" i="3"/>
  <c r="N114" i="3"/>
  <c r="U114" i="3"/>
  <c r="R114" i="3"/>
  <c r="P114" i="3"/>
  <c r="O114" i="3"/>
  <c r="Q114" i="3"/>
  <c r="D114" i="3"/>
  <c r="M114" i="3"/>
  <c r="K114" i="3"/>
  <c r="G114" i="3"/>
  <c r="T3" i="3"/>
  <c r="O3" i="3"/>
  <c r="V3" i="3"/>
  <c r="R3" i="3"/>
  <c r="S3" i="3"/>
  <c r="K3" i="3"/>
  <c r="G3" i="3"/>
  <c r="Q3" i="3"/>
  <c r="P3" i="3"/>
  <c r="U3" i="3"/>
  <c r="E3" i="3"/>
  <c r="L3" i="3"/>
  <c r="F3" i="3"/>
  <c r="N3" i="3"/>
  <c r="T15" i="3"/>
  <c r="E15" i="3"/>
  <c r="O15" i="3"/>
  <c r="M15" i="3"/>
  <c r="R15" i="3"/>
  <c r="P15" i="3"/>
  <c r="K15" i="3"/>
  <c r="G15" i="3"/>
  <c r="N15" i="3"/>
  <c r="V15" i="3"/>
  <c r="J15" i="3"/>
  <c r="U15" i="3"/>
  <c r="Q15" i="3"/>
  <c r="L15" i="3"/>
  <c r="T99" i="3"/>
  <c r="R99" i="3"/>
  <c r="E99" i="3"/>
  <c r="S99" i="3"/>
  <c r="O99" i="3"/>
  <c r="V99" i="3"/>
  <c r="Q99" i="3"/>
  <c r="L99" i="3"/>
  <c r="G99" i="3"/>
  <c r="M99" i="3"/>
  <c r="P99" i="3"/>
  <c r="T31" i="3"/>
  <c r="S31" i="3"/>
  <c r="U31" i="3"/>
  <c r="P31" i="3"/>
  <c r="E31" i="3"/>
  <c r="L31" i="3"/>
  <c r="M31" i="3"/>
  <c r="O31" i="3"/>
  <c r="V31" i="3"/>
  <c r="Q31" i="3"/>
  <c r="N31" i="3"/>
  <c r="F31" i="3"/>
  <c r="C31" i="3"/>
  <c r="T104" i="3"/>
  <c r="V104" i="3"/>
  <c r="E104" i="3"/>
  <c r="P104" i="3"/>
  <c r="Q104" i="3"/>
  <c r="L104" i="3"/>
  <c r="U104" i="3"/>
  <c r="K104" i="3"/>
  <c r="M104" i="3"/>
  <c r="O104" i="3"/>
  <c r="J104" i="3"/>
  <c r="D104" i="3"/>
  <c r="S104" i="3"/>
  <c r="C12" i="3"/>
  <c r="C103" i="3"/>
  <c r="C95" i="3"/>
  <c r="C47" i="3"/>
  <c r="C87" i="3"/>
  <c r="D16" i="3"/>
  <c r="D53" i="3"/>
  <c r="D86" i="3"/>
  <c r="D38" i="3"/>
  <c r="E116" i="3"/>
  <c r="E88" i="3"/>
  <c r="F95" i="3"/>
  <c r="G116" i="3"/>
  <c r="G83" i="3"/>
  <c r="G47" i="3"/>
  <c r="J105" i="3"/>
  <c r="K16" i="3"/>
  <c r="L95" i="3"/>
  <c r="O64" i="3"/>
  <c r="Q8" i="3"/>
  <c r="S61" i="3"/>
  <c r="P61" i="3"/>
  <c r="T61" i="3"/>
  <c r="M61" i="3"/>
  <c r="U61" i="3"/>
  <c r="Q61" i="3"/>
  <c r="L61" i="3"/>
  <c r="V61" i="3"/>
  <c r="E61" i="3"/>
  <c r="O61" i="3"/>
  <c r="S57" i="3"/>
  <c r="P57" i="3"/>
  <c r="M57" i="3"/>
  <c r="V57" i="3"/>
  <c r="N57" i="3"/>
  <c r="Q57" i="3"/>
  <c r="T57" i="3"/>
  <c r="G57" i="3"/>
  <c r="R57" i="3"/>
  <c r="D57" i="3"/>
  <c r="S88" i="3"/>
  <c r="P88" i="3"/>
  <c r="U88" i="3"/>
  <c r="M88" i="3"/>
  <c r="O88" i="3"/>
  <c r="V88" i="3"/>
  <c r="R88" i="3"/>
  <c r="F88" i="3"/>
  <c r="Q88" i="3"/>
  <c r="T88" i="3"/>
  <c r="L88" i="3"/>
  <c r="N88" i="3"/>
  <c r="O19" i="3"/>
  <c r="V19" i="3"/>
  <c r="S19" i="3"/>
  <c r="L19" i="3"/>
  <c r="K19" i="3"/>
  <c r="G19" i="3"/>
  <c r="E19" i="3"/>
  <c r="U19" i="3"/>
  <c r="M19" i="3"/>
  <c r="J19" i="3"/>
  <c r="T19" i="3"/>
  <c r="P19" i="3"/>
  <c r="N19" i="3"/>
  <c r="R19" i="3"/>
  <c r="R86" i="3"/>
  <c r="O86" i="3"/>
  <c r="L86" i="3"/>
  <c r="T86" i="3"/>
  <c r="V86" i="3"/>
  <c r="S86" i="3"/>
  <c r="P86" i="3"/>
  <c r="E86" i="3"/>
  <c r="K86" i="3"/>
  <c r="M86" i="3"/>
  <c r="G86" i="3"/>
  <c r="N86" i="3"/>
  <c r="R119" i="3"/>
  <c r="O119" i="3"/>
  <c r="V119" i="3"/>
  <c r="S119" i="3"/>
  <c r="L119" i="3"/>
  <c r="Q119" i="3"/>
  <c r="E119" i="3"/>
  <c r="T119" i="3"/>
  <c r="N119" i="3"/>
  <c r="G119" i="3"/>
  <c r="R28" i="3"/>
  <c r="O28" i="3"/>
  <c r="L28" i="3"/>
  <c r="T28" i="3"/>
  <c r="N28" i="3"/>
  <c r="V28" i="3"/>
  <c r="S28" i="3"/>
  <c r="J28" i="3"/>
  <c r="F28" i="3"/>
  <c r="P28" i="3"/>
  <c r="U28" i="3"/>
  <c r="Q28" i="3"/>
  <c r="G28" i="3"/>
  <c r="G61" i="3"/>
  <c r="G72" i="3"/>
  <c r="L57" i="3"/>
  <c r="V62" i="3"/>
  <c r="P62" i="3"/>
  <c r="K62" i="3"/>
  <c r="T62" i="3"/>
  <c r="L62" i="3"/>
  <c r="E62" i="3"/>
  <c r="D62" i="3"/>
  <c r="U62" i="3"/>
  <c r="Q62" i="3"/>
  <c r="S62" i="3"/>
  <c r="O62" i="3"/>
  <c r="S9" i="3"/>
  <c r="Q9" i="3"/>
  <c r="K9" i="3"/>
  <c r="U9" i="3"/>
  <c r="E9" i="3"/>
  <c r="T9" i="3"/>
  <c r="R9" i="3"/>
  <c r="M9" i="3"/>
  <c r="D9" i="3"/>
  <c r="N9" i="3"/>
  <c r="F9" i="3"/>
  <c r="P9" i="3"/>
  <c r="V9" i="3"/>
  <c r="O9" i="3"/>
  <c r="J9" i="3"/>
  <c r="L9" i="3"/>
  <c r="N58" i="3"/>
  <c r="V58" i="3"/>
  <c r="K58" i="3"/>
  <c r="R58" i="3"/>
  <c r="D58" i="3"/>
  <c r="S58" i="3"/>
  <c r="G58" i="3"/>
  <c r="J58" i="3"/>
  <c r="E58" i="3"/>
  <c r="U58" i="3"/>
  <c r="T58" i="3"/>
  <c r="Q58" i="3"/>
  <c r="P58" i="3"/>
  <c r="M58" i="3"/>
  <c r="O58" i="3"/>
  <c r="D91" i="3"/>
  <c r="G120" i="3"/>
  <c r="J88" i="3"/>
  <c r="R105" i="3"/>
  <c r="C9" i="3"/>
  <c r="E43" i="3"/>
  <c r="G62" i="3"/>
  <c r="M18" i="3"/>
  <c r="O90" i="3"/>
  <c r="P119" i="3"/>
  <c r="K61" i="3"/>
  <c r="Q19" i="3"/>
  <c r="V54" i="3"/>
  <c r="U67" i="3"/>
  <c r="S67" i="3"/>
  <c r="N67" i="3"/>
  <c r="V67" i="3"/>
  <c r="P67" i="3"/>
  <c r="F67" i="3"/>
  <c r="R67" i="3"/>
  <c r="J67" i="3"/>
  <c r="O67" i="3"/>
  <c r="M67" i="3"/>
  <c r="L67" i="3"/>
  <c r="K67" i="3"/>
  <c r="G67" i="3"/>
  <c r="D95" i="3"/>
  <c r="F58" i="3"/>
  <c r="K54" i="3"/>
  <c r="N100" i="3"/>
  <c r="S47" i="3"/>
  <c r="F100" i="3"/>
  <c r="Q67" i="3"/>
  <c r="R62" i="3"/>
  <c r="U5" i="3"/>
  <c r="F5" i="3"/>
  <c r="T5" i="3"/>
  <c r="P5" i="3"/>
  <c r="K5" i="3"/>
  <c r="L5" i="3"/>
  <c r="N5" i="3"/>
  <c r="C5" i="3"/>
  <c r="R5" i="3"/>
  <c r="M5" i="3"/>
  <c r="E5" i="3"/>
  <c r="Q5" i="3"/>
  <c r="S5" i="3"/>
  <c r="U13" i="3"/>
  <c r="F13" i="3"/>
  <c r="O13" i="3"/>
  <c r="T13" i="3"/>
  <c r="S13" i="3"/>
  <c r="K13" i="3"/>
  <c r="G13" i="3"/>
  <c r="M13" i="3"/>
  <c r="Q13" i="3"/>
  <c r="L13" i="3"/>
  <c r="R13" i="3"/>
  <c r="P13" i="3"/>
  <c r="E13" i="3"/>
  <c r="N13" i="3"/>
  <c r="V69" i="3"/>
  <c r="S69" i="3"/>
  <c r="O69" i="3"/>
  <c r="N69" i="3"/>
  <c r="U69" i="3"/>
  <c r="P69" i="3"/>
  <c r="M69" i="3"/>
  <c r="Q69" i="3"/>
  <c r="L69" i="3"/>
  <c r="K69" i="3"/>
  <c r="F69" i="3"/>
  <c r="D69" i="3"/>
  <c r="T69" i="3"/>
  <c r="J69" i="3"/>
  <c r="V109" i="3"/>
  <c r="S109" i="3"/>
  <c r="T109" i="3"/>
  <c r="Q109" i="3"/>
  <c r="M109" i="3"/>
  <c r="R109" i="3"/>
  <c r="O109" i="3"/>
  <c r="L109" i="3"/>
  <c r="K109" i="3"/>
  <c r="U109" i="3"/>
  <c r="E109" i="3"/>
  <c r="N109" i="3"/>
  <c r="V53" i="3"/>
  <c r="S53" i="3"/>
  <c r="U53" i="3"/>
  <c r="Q53" i="3"/>
  <c r="P53" i="3"/>
  <c r="M53" i="3"/>
  <c r="N53" i="3"/>
  <c r="O53" i="3"/>
  <c r="R53" i="3"/>
  <c r="T53" i="3"/>
  <c r="C53" i="3"/>
  <c r="G53" i="3"/>
  <c r="J53" i="3"/>
  <c r="E53" i="3"/>
  <c r="V75" i="3"/>
  <c r="S75" i="3"/>
  <c r="R75" i="3"/>
  <c r="O75" i="3"/>
  <c r="P75" i="3"/>
  <c r="U75" i="3"/>
  <c r="T75" i="3"/>
  <c r="J75" i="3"/>
  <c r="M75" i="3"/>
  <c r="F75" i="3"/>
  <c r="C75" i="3"/>
  <c r="V52" i="3"/>
  <c r="S52" i="3"/>
  <c r="U52" i="3"/>
  <c r="N52" i="3"/>
  <c r="T52" i="3"/>
  <c r="R52" i="3"/>
  <c r="O52" i="3"/>
  <c r="J52" i="3"/>
  <c r="F52" i="3"/>
  <c r="P52" i="3"/>
  <c r="Q52" i="3"/>
  <c r="L52" i="3"/>
  <c r="V30" i="3"/>
  <c r="S30" i="3"/>
  <c r="Q30" i="3"/>
  <c r="U30" i="3"/>
  <c r="J30" i="3"/>
  <c r="F30" i="3"/>
  <c r="T30" i="3"/>
  <c r="O30" i="3"/>
  <c r="P30" i="3"/>
  <c r="G30" i="3"/>
  <c r="R30" i="3"/>
  <c r="M30" i="3"/>
  <c r="K30" i="3"/>
  <c r="L30" i="3"/>
  <c r="V102" i="3"/>
  <c r="S102" i="3"/>
  <c r="T102" i="3"/>
  <c r="P102" i="3"/>
  <c r="Q102" i="3"/>
  <c r="N102" i="3"/>
  <c r="U102" i="3"/>
  <c r="F102" i="3"/>
  <c r="O102" i="3"/>
  <c r="D102" i="3"/>
  <c r="V39" i="3"/>
  <c r="S39" i="3"/>
  <c r="T39" i="3"/>
  <c r="O39" i="3"/>
  <c r="U39" i="3"/>
  <c r="R39" i="3"/>
  <c r="P39" i="3"/>
  <c r="K39" i="3"/>
  <c r="G39" i="3"/>
  <c r="N39" i="3"/>
  <c r="J39" i="3"/>
  <c r="Q39" i="3"/>
  <c r="V122" i="3"/>
  <c r="S122" i="3"/>
  <c r="U122" i="3"/>
  <c r="O122" i="3"/>
  <c r="K122" i="3"/>
  <c r="G122" i="3"/>
  <c r="T122" i="3"/>
  <c r="Q122" i="3"/>
  <c r="F122" i="3"/>
  <c r="C122" i="3"/>
  <c r="M122" i="3"/>
  <c r="P122" i="3"/>
  <c r="R122" i="3"/>
  <c r="V23" i="3"/>
  <c r="S23" i="3"/>
  <c r="R23" i="3"/>
  <c r="Q23" i="3"/>
  <c r="T23" i="3"/>
  <c r="M23" i="3"/>
  <c r="O23" i="3"/>
  <c r="P23" i="3"/>
  <c r="N23" i="3"/>
  <c r="U23" i="3"/>
  <c r="G23" i="3"/>
  <c r="F23" i="3"/>
  <c r="E23" i="3"/>
  <c r="C23" i="3"/>
  <c r="L23" i="3"/>
  <c r="V56" i="3"/>
  <c r="S56" i="3"/>
  <c r="P56" i="3"/>
  <c r="U56" i="3"/>
  <c r="R56" i="3"/>
  <c r="Q56" i="3"/>
  <c r="L56" i="3"/>
  <c r="N56" i="3"/>
  <c r="K56" i="3"/>
  <c r="T56" i="3"/>
  <c r="J56" i="3"/>
  <c r="M56" i="3"/>
  <c r="C91" i="3"/>
  <c r="C83" i="3"/>
  <c r="C21" i="3"/>
  <c r="C88" i="3"/>
  <c r="D63" i="3"/>
  <c r="D101" i="3"/>
  <c r="D70" i="3"/>
  <c r="E2" i="3"/>
  <c r="E103" i="3"/>
  <c r="E102" i="3"/>
  <c r="E28" i="3"/>
  <c r="F2" i="3"/>
  <c r="G21" i="3"/>
  <c r="J18" i="3"/>
  <c r="J10" i="3"/>
  <c r="K102" i="3"/>
  <c r="K78" i="3"/>
  <c r="M20" i="3"/>
  <c r="O100" i="3"/>
  <c r="P103" i="3"/>
  <c r="Q50" i="3"/>
  <c r="R31" i="3"/>
  <c r="S27" i="3"/>
  <c r="V101" i="3"/>
  <c r="M62" i="3"/>
  <c r="R16" i="3"/>
  <c r="U16" i="3"/>
  <c r="T16" i="3"/>
  <c r="F16" i="3"/>
  <c r="Q16" i="3"/>
  <c r="J16" i="3"/>
  <c r="P16" i="3"/>
  <c r="S16" i="3"/>
  <c r="G16" i="3"/>
  <c r="N16" i="3"/>
  <c r="C16" i="3"/>
  <c r="M16" i="3"/>
  <c r="V95" i="3"/>
  <c r="S95" i="3"/>
  <c r="Q95" i="3"/>
  <c r="G95" i="3"/>
  <c r="K95" i="3"/>
  <c r="N95" i="3"/>
  <c r="M95" i="3"/>
  <c r="U95" i="3"/>
  <c r="T95" i="3"/>
  <c r="R95" i="3"/>
  <c r="P95" i="3"/>
  <c r="D119" i="3"/>
  <c r="F119" i="3"/>
  <c r="R61" i="3"/>
  <c r="F62" i="3"/>
  <c r="J57" i="3"/>
  <c r="K76" i="3"/>
  <c r="U48" i="3"/>
  <c r="R48" i="3"/>
  <c r="T48" i="3"/>
  <c r="V48" i="3"/>
  <c r="P48" i="3"/>
  <c r="N48" i="3"/>
  <c r="S48" i="3"/>
  <c r="L48" i="3"/>
  <c r="J48" i="3"/>
  <c r="K48" i="3"/>
  <c r="F48" i="3"/>
  <c r="D48" i="3"/>
  <c r="G48" i="3"/>
  <c r="U116" i="3"/>
  <c r="R116" i="3"/>
  <c r="N116" i="3"/>
  <c r="T116" i="3"/>
  <c r="S116" i="3"/>
  <c r="Q116" i="3"/>
  <c r="L116" i="3"/>
  <c r="O116" i="3"/>
  <c r="F116" i="3"/>
  <c r="V116" i="3"/>
  <c r="M116" i="3"/>
  <c r="P116" i="3"/>
  <c r="U108" i="3"/>
  <c r="R108" i="3"/>
  <c r="Q108" i="3"/>
  <c r="T108" i="3"/>
  <c r="N108" i="3"/>
  <c r="M108" i="3"/>
  <c r="O108" i="3"/>
  <c r="K108" i="3"/>
  <c r="P108" i="3"/>
  <c r="L108" i="3"/>
  <c r="V108" i="3"/>
  <c r="G108" i="3"/>
  <c r="S108" i="3"/>
  <c r="J108" i="3"/>
  <c r="U83" i="3"/>
  <c r="R83" i="3"/>
  <c r="Q83" i="3"/>
  <c r="N83" i="3"/>
  <c r="V83" i="3"/>
  <c r="M83" i="3"/>
  <c r="T83" i="3"/>
  <c r="J83" i="3"/>
  <c r="S83" i="3"/>
  <c r="O83" i="3"/>
  <c r="K83" i="3"/>
  <c r="U14" i="3"/>
  <c r="R14" i="3"/>
  <c r="N14" i="3"/>
  <c r="P14" i="3"/>
  <c r="M14" i="3"/>
  <c r="Q14" i="3"/>
  <c r="V14" i="3"/>
  <c r="K14" i="3"/>
  <c r="C14" i="3"/>
  <c r="T14" i="3"/>
  <c r="U74" i="3"/>
  <c r="R74" i="3"/>
  <c r="S74" i="3"/>
  <c r="N74" i="3"/>
  <c r="V74" i="3"/>
  <c r="J74" i="3"/>
  <c r="F74" i="3"/>
  <c r="L74" i="3"/>
  <c r="T74" i="3"/>
  <c r="M74" i="3"/>
  <c r="Q74" i="3"/>
  <c r="D74" i="3"/>
  <c r="K74" i="3"/>
  <c r="P74" i="3"/>
  <c r="G74" i="3"/>
  <c r="O74" i="3"/>
  <c r="U51" i="3"/>
  <c r="R51" i="3"/>
  <c r="T51" i="3"/>
  <c r="V51" i="3"/>
  <c r="N51" i="3"/>
  <c r="J51" i="3"/>
  <c r="F51" i="3"/>
  <c r="S51" i="3"/>
  <c r="P51" i="3"/>
  <c r="K51" i="3"/>
  <c r="L51" i="3"/>
  <c r="M51" i="3"/>
  <c r="E51" i="3"/>
  <c r="O51" i="3"/>
  <c r="D51" i="3"/>
  <c r="U84" i="3"/>
  <c r="R84" i="3"/>
  <c r="T84" i="3"/>
  <c r="V84" i="3"/>
  <c r="K84" i="3"/>
  <c r="N84" i="3"/>
  <c r="J84" i="3"/>
  <c r="P84" i="3"/>
  <c r="L84" i="3"/>
  <c r="E84" i="3"/>
  <c r="Q84" i="3"/>
  <c r="F84" i="3"/>
  <c r="U38" i="3"/>
  <c r="R38" i="3"/>
  <c r="O38" i="3"/>
  <c r="T38" i="3"/>
  <c r="S38" i="3"/>
  <c r="M38" i="3"/>
  <c r="V38" i="3"/>
  <c r="K38" i="3"/>
  <c r="G38" i="3"/>
  <c r="Q38" i="3"/>
  <c r="N38" i="3"/>
  <c r="P38" i="3"/>
  <c r="J38" i="3"/>
  <c r="U87" i="3"/>
  <c r="R87" i="3"/>
  <c r="O87" i="3"/>
  <c r="T87" i="3"/>
  <c r="N87" i="3"/>
  <c r="K87" i="3"/>
  <c r="G87" i="3"/>
  <c r="L87" i="3"/>
  <c r="P87" i="3"/>
  <c r="V87" i="3"/>
  <c r="M87" i="3"/>
  <c r="Q87" i="3"/>
  <c r="S87" i="3"/>
  <c r="C90" i="3"/>
  <c r="C111" i="3"/>
  <c r="C27" i="3"/>
  <c r="C28" i="3"/>
  <c r="D5" i="3"/>
  <c r="E78" i="3"/>
  <c r="F12" i="3"/>
  <c r="F111" i="3"/>
  <c r="J62" i="3"/>
  <c r="J31" i="3"/>
  <c r="K65" i="3"/>
  <c r="K106" i="3"/>
  <c r="K99" i="3"/>
  <c r="L76" i="3"/>
  <c r="L114" i="3"/>
  <c r="P83" i="3"/>
  <c r="Q75" i="3"/>
  <c r="Q72" i="3"/>
  <c r="S54" i="3"/>
  <c r="T67" i="3"/>
  <c r="V5" i="3"/>
  <c r="S12" i="3"/>
  <c r="P12" i="3"/>
  <c r="V12" i="3"/>
  <c r="M12" i="3"/>
  <c r="T12" i="3"/>
  <c r="Q12" i="3"/>
  <c r="R12" i="3"/>
  <c r="O12" i="3"/>
  <c r="L12" i="3"/>
  <c r="J12" i="3"/>
  <c r="N12" i="3"/>
  <c r="D12" i="3"/>
  <c r="S120" i="3"/>
  <c r="P120" i="3"/>
  <c r="M120" i="3"/>
  <c r="R120" i="3"/>
  <c r="Q120" i="3"/>
  <c r="O120" i="3"/>
  <c r="T120" i="3"/>
  <c r="V120" i="3"/>
  <c r="U120" i="3"/>
  <c r="F120" i="3"/>
  <c r="S32" i="3"/>
  <c r="P32" i="3"/>
  <c r="V32" i="3"/>
  <c r="N32" i="3"/>
  <c r="M32" i="3"/>
  <c r="T32" i="3"/>
  <c r="J32" i="3"/>
  <c r="F32" i="3"/>
  <c r="Q32" i="3"/>
  <c r="R32" i="3"/>
  <c r="O32" i="3"/>
  <c r="U32" i="3"/>
  <c r="L32" i="3"/>
  <c r="E32" i="3"/>
  <c r="D32" i="3"/>
  <c r="R91" i="3"/>
  <c r="O91" i="3"/>
  <c r="T91" i="3"/>
  <c r="P91" i="3"/>
  <c r="L91" i="3"/>
  <c r="V91" i="3"/>
  <c r="N91" i="3"/>
  <c r="E91" i="3"/>
  <c r="S91" i="3"/>
  <c r="Q91" i="3"/>
  <c r="M91" i="3"/>
  <c r="K91" i="3"/>
  <c r="F91" i="3"/>
  <c r="R96" i="3"/>
  <c r="O96" i="3"/>
  <c r="Q96" i="3"/>
  <c r="L96" i="3"/>
  <c r="T96" i="3"/>
  <c r="P96" i="3"/>
  <c r="M96" i="3"/>
  <c r="E96" i="3"/>
  <c r="V96" i="3"/>
  <c r="J96" i="3"/>
  <c r="N96" i="3"/>
  <c r="C96" i="3"/>
  <c r="U96" i="3"/>
  <c r="F96" i="3"/>
  <c r="R47" i="3"/>
  <c r="O47" i="3"/>
  <c r="T47" i="3"/>
  <c r="L47" i="3"/>
  <c r="P47" i="3"/>
  <c r="Q47" i="3"/>
  <c r="M47" i="3"/>
  <c r="K47" i="3"/>
  <c r="N47" i="3"/>
  <c r="F47" i="3"/>
  <c r="V47" i="3"/>
  <c r="C76" i="3"/>
  <c r="K120" i="3"/>
  <c r="U57" i="3"/>
  <c r="K107" i="3"/>
  <c r="U107" i="3"/>
  <c r="O107" i="3"/>
  <c r="G107" i="3"/>
  <c r="E107" i="3"/>
  <c r="P107" i="3"/>
  <c r="D107" i="3"/>
  <c r="N107" i="3"/>
  <c r="J107" i="3"/>
  <c r="V107" i="3"/>
  <c r="T107" i="3"/>
  <c r="Q107" i="3"/>
  <c r="R107" i="3"/>
  <c r="C107" i="3"/>
  <c r="T117" i="3"/>
  <c r="K117" i="3"/>
  <c r="P117" i="3"/>
  <c r="E117" i="3"/>
  <c r="U117" i="3"/>
  <c r="Q117" i="3"/>
  <c r="L117" i="3"/>
  <c r="D117" i="3"/>
  <c r="S117" i="3"/>
  <c r="O117" i="3"/>
  <c r="G117" i="3"/>
  <c r="M117" i="3"/>
  <c r="V117" i="3"/>
  <c r="N117" i="3"/>
  <c r="J117" i="3"/>
  <c r="N105" i="3"/>
  <c r="K105" i="3"/>
  <c r="U105" i="3"/>
  <c r="Q105" i="3"/>
  <c r="S105" i="3"/>
  <c r="E105" i="3"/>
  <c r="D105" i="3"/>
  <c r="L105" i="3"/>
  <c r="V105" i="3"/>
  <c r="T105" i="3"/>
  <c r="M105" i="3"/>
  <c r="G105" i="3"/>
  <c r="C105" i="3"/>
  <c r="N89" i="3"/>
  <c r="T89" i="3"/>
  <c r="K89" i="3"/>
  <c r="M89" i="3"/>
  <c r="J89" i="3"/>
  <c r="F89" i="3"/>
  <c r="D89" i="3"/>
  <c r="V89" i="3"/>
  <c r="R89" i="3"/>
  <c r="P89" i="3"/>
  <c r="U89" i="3"/>
  <c r="Q89" i="3"/>
  <c r="S89" i="3"/>
  <c r="L89" i="3"/>
  <c r="G89" i="3"/>
  <c r="D120" i="3"/>
  <c r="G43" i="3"/>
  <c r="K96" i="3"/>
  <c r="Q63" i="3"/>
  <c r="C61" i="3"/>
  <c r="C43" i="3"/>
  <c r="F19" i="3"/>
  <c r="J86" i="3"/>
  <c r="M28" i="3"/>
  <c r="Q76" i="3"/>
  <c r="U47" i="3"/>
  <c r="C58" i="3"/>
  <c r="F57" i="3"/>
  <c r="K32" i="3"/>
  <c r="P105" i="3"/>
  <c r="V8" i="3"/>
  <c r="S8" i="3"/>
  <c r="O8" i="3"/>
  <c r="T8" i="3"/>
  <c r="R8" i="3"/>
  <c r="K8" i="3"/>
  <c r="U8" i="3"/>
  <c r="P8" i="3"/>
  <c r="N8" i="3"/>
  <c r="L8" i="3"/>
  <c r="J8" i="3"/>
  <c r="M8" i="3"/>
  <c r="F8" i="3"/>
  <c r="C62" i="3"/>
  <c r="E63" i="3"/>
  <c r="F61" i="3"/>
  <c r="L90" i="3"/>
  <c r="C120" i="3"/>
  <c r="E16" i="3"/>
  <c r="D54" i="3"/>
  <c r="D72" i="3"/>
  <c r="D92" i="3"/>
  <c r="E12" i="3"/>
  <c r="E120" i="3"/>
  <c r="T6" i="3"/>
  <c r="Q6" i="3"/>
  <c r="P6" i="3"/>
  <c r="N6" i="3"/>
  <c r="S6" i="3"/>
  <c r="V6" i="3"/>
  <c r="L6" i="3"/>
  <c r="U6" i="3"/>
  <c r="O6" i="3"/>
  <c r="M6" i="3"/>
  <c r="J6" i="3"/>
  <c r="G6" i="3"/>
  <c r="T2" i="3"/>
  <c r="Q2" i="3"/>
  <c r="N2" i="3"/>
  <c r="V2" i="3"/>
  <c r="P2" i="3"/>
  <c r="S2" i="3"/>
  <c r="R2" i="3"/>
  <c r="O2" i="3"/>
  <c r="L2" i="3"/>
  <c r="K2" i="3"/>
  <c r="M2" i="3"/>
  <c r="D2" i="3"/>
  <c r="T11" i="3"/>
  <c r="Q11" i="3"/>
  <c r="N11" i="3"/>
  <c r="V11" i="3"/>
  <c r="U11" i="3"/>
  <c r="P11" i="3"/>
  <c r="R11" i="3"/>
  <c r="J11" i="3"/>
  <c r="G11" i="3"/>
  <c r="E11" i="3"/>
  <c r="S11" i="3"/>
  <c r="O11" i="3"/>
  <c r="T118" i="3"/>
  <c r="Q118" i="3"/>
  <c r="R118" i="3"/>
  <c r="N118" i="3"/>
  <c r="S118" i="3"/>
  <c r="M118" i="3"/>
  <c r="G118" i="3"/>
  <c r="O118" i="3"/>
  <c r="F118" i="3"/>
  <c r="C118" i="3"/>
  <c r="K118" i="3"/>
  <c r="L118" i="3"/>
  <c r="E118" i="3"/>
  <c r="V118" i="3"/>
  <c r="T64" i="3"/>
  <c r="Q64" i="3"/>
  <c r="S64" i="3"/>
  <c r="U64" i="3"/>
  <c r="N64" i="3"/>
  <c r="P64" i="3"/>
  <c r="M64" i="3"/>
  <c r="F64" i="3"/>
  <c r="V64" i="3"/>
  <c r="L64" i="3"/>
  <c r="R64" i="3"/>
  <c r="J64" i="3"/>
  <c r="C64" i="3"/>
  <c r="T29" i="3"/>
  <c r="Q29" i="3"/>
  <c r="V29" i="3"/>
  <c r="N29" i="3"/>
  <c r="M29" i="3"/>
  <c r="O29" i="3"/>
  <c r="U29" i="3"/>
  <c r="R29" i="3"/>
  <c r="F29" i="3"/>
  <c r="S29" i="3"/>
  <c r="K29" i="3"/>
  <c r="P29" i="3"/>
  <c r="G29" i="3"/>
  <c r="L29" i="3"/>
  <c r="J29" i="3"/>
  <c r="T85" i="3"/>
  <c r="Q85" i="3"/>
  <c r="N85" i="3"/>
  <c r="S85" i="3"/>
  <c r="M85" i="3"/>
  <c r="J85" i="3"/>
  <c r="F85" i="3"/>
  <c r="V85" i="3"/>
  <c r="O85" i="3"/>
  <c r="T25" i="3"/>
  <c r="Q25" i="3"/>
  <c r="V25" i="3"/>
  <c r="N25" i="3"/>
  <c r="M25" i="3"/>
  <c r="U25" i="3"/>
  <c r="J25" i="3"/>
  <c r="F25" i="3"/>
  <c r="G25" i="3"/>
  <c r="P25" i="3"/>
  <c r="R25" i="3"/>
  <c r="E25" i="3"/>
  <c r="O25" i="3"/>
  <c r="D25" i="3"/>
  <c r="L25" i="3"/>
  <c r="T70" i="3"/>
  <c r="Q70" i="3"/>
  <c r="M70" i="3"/>
  <c r="V70" i="3"/>
  <c r="P70" i="3"/>
  <c r="J70" i="3"/>
  <c r="S70" i="3"/>
  <c r="G70" i="3"/>
  <c r="U70" i="3"/>
  <c r="O70" i="3"/>
  <c r="R70" i="3"/>
  <c r="K70" i="3"/>
  <c r="T60" i="3"/>
  <c r="Q60" i="3"/>
  <c r="R60" i="3"/>
  <c r="O60" i="3"/>
  <c r="M60" i="3"/>
  <c r="K60" i="3"/>
  <c r="G60" i="3"/>
  <c r="S60" i="3"/>
  <c r="V60" i="3"/>
  <c r="N60" i="3"/>
  <c r="U60" i="3"/>
  <c r="F60" i="3"/>
  <c r="C60" i="3"/>
  <c r="L60" i="3"/>
  <c r="C48" i="3"/>
  <c r="C67" i="3"/>
  <c r="C86" i="3"/>
  <c r="C57" i="3"/>
  <c r="C89" i="3"/>
  <c r="D61" i="3"/>
  <c r="D52" i="3"/>
  <c r="D39" i="3"/>
  <c r="D56" i="3"/>
  <c r="E75" i="3"/>
  <c r="E57" i="3"/>
  <c r="E122" i="3"/>
  <c r="F86" i="3"/>
  <c r="F63" i="3"/>
  <c r="F39" i="3"/>
  <c r="G91" i="3"/>
  <c r="G52" i="3"/>
  <c r="G102" i="3"/>
  <c r="J27" i="3"/>
  <c r="J47" i="3"/>
  <c r="J23" i="3"/>
  <c r="K116" i="3"/>
  <c r="K52" i="3"/>
  <c r="K57" i="3"/>
  <c r="L107" i="3"/>
  <c r="L102" i="3"/>
  <c r="L58" i="3"/>
  <c r="M22" i="3"/>
  <c r="N4" i="3"/>
  <c r="N104" i="3"/>
  <c r="P118" i="3"/>
  <c r="Q86" i="3"/>
  <c r="Q43" i="3"/>
  <c r="T4" i="3"/>
  <c r="T43" i="3"/>
  <c r="V65" i="3"/>
  <c r="V49" i="3"/>
  <c r="S49" i="3"/>
  <c r="J49" i="3"/>
  <c r="O49" i="3"/>
  <c r="G49" i="3"/>
  <c r="D49" i="3"/>
  <c r="K49" i="3"/>
  <c r="C49" i="3"/>
  <c r="R49" i="3"/>
  <c r="L49" i="3"/>
  <c r="M49" i="3"/>
  <c r="P34" i="3"/>
  <c r="J34" i="3"/>
  <c r="V34" i="3"/>
  <c r="U34" i="3"/>
  <c r="Q34" i="3"/>
  <c r="L34" i="3"/>
  <c r="D34" i="3"/>
  <c r="C34" i="3"/>
  <c r="R34" i="3"/>
  <c r="N34" i="3"/>
  <c r="O34" i="3"/>
  <c r="J110" i="3"/>
  <c r="R110" i="3"/>
  <c r="U110" i="3"/>
  <c r="T110" i="3"/>
  <c r="M110" i="3"/>
  <c r="D110" i="3"/>
  <c r="P110" i="3"/>
  <c r="C110" i="3"/>
  <c r="O110" i="3"/>
  <c r="S110" i="3"/>
  <c r="K110" i="3"/>
  <c r="V110" i="3"/>
  <c r="L110" i="3"/>
  <c r="V82" i="3"/>
  <c r="S82" i="3"/>
  <c r="J82" i="3"/>
  <c r="Q82" i="3"/>
  <c r="T82" i="3"/>
  <c r="E82" i="3"/>
  <c r="D82" i="3"/>
  <c r="N82" i="3"/>
  <c r="C82" i="3"/>
  <c r="U82" i="3"/>
  <c r="R82" i="3"/>
  <c r="P82" i="3"/>
  <c r="C42" i="3"/>
  <c r="E66" i="3"/>
  <c r="E36" i="3"/>
  <c r="L82" i="3"/>
  <c r="M66" i="3"/>
  <c r="R44" i="3"/>
  <c r="U68" i="3"/>
  <c r="O68" i="3"/>
  <c r="J68" i="3"/>
  <c r="N68" i="3"/>
  <c r="P68" i="3"/>
  <c r="K68" i="3"/>
  <c r="D68" i="3"/>
  <c r="C68" i="3"/>
  <c r="T68" i="3"/>
  <c r="Q68" i="3"/>
  <c r="T17" i="3"/>
  <c r="J17" i="3"/>
  <c r="Q17" i="3"/>
  <c r="D17" i="3"/>
  <c r="O17" i="3"/>
  <c r="N17" i="3"/>
  <c r="G17" i="3"/>
  <c r="C17" i="3"/>
  <c r="P17" i="3"/>
  <c r="S17" i="3"/>
  <c r="V17" i="3"/>
  <c r="U17" i="3"/>
  <c r="L17" i="3"/>
  <c r="J97" i="3"/>
  <c r="T97" i="3"/>
  <c r="P97" i="3"/>
  <c r="V97" i="3"/>
  <c r="S97" i="3"/>
  <c r="D97" i="3"/>
  <c r="L97" i="3"/>
  <c r="C97" i="3"/>
  <c r="Q97" i="3"/>
  <c r="U97" i="3"/>
  <c r="R97" i="3"/>
  <c r="N97" i="3"/>
  <c r="M97" i="3"/>
  <c r="U24" i="3"/>
  <c r="Q24" i="3"/>
  <c r="J24" i="3"/>
  <c r="S24" i="3"/>
  <c r="V24" i="3"/>
  <c r="D24" i="3"/>
  <c r="O24" i="3"/>
  <c r="C24" i="3"/>
  <c r="N24" i="3"/>
  <c r="M24" i="3"/>
  <c r="R24" i="3"/>
  <c r="F24" i="3"/>
  <c r="T81" i="3"/>
  <c r="J81" i="3"/>
  <c r="U81" i="3"/>
  <c r="R81" i="3"/>
  <c r="D81" i="3"/>
  <c r="Q81" i="3"/>
  <c r="E81" i="3"/>
  <c r="C81" i="3"/>
  <c r="S81" i="3"/>
  <c r="M81" i="3"/>
  <c r="V81" i="3"/>
  <c r="L81" i="3"/>
  <c r="N121" i="3"/>
  <c r="J121" i="3"/>
  <c r="V121" i="3"/>
  <c r="S121" i="3"/>
  <c r="D121" i="3"/>
  <c r="P121" i="3"/>
  <c r="C121" i="3"/>
  <c r="U121" i="3"/>
  <c r="T121" i="3"/>
  <c r="R121" i="3"/>
  <c r="O121" i="3"/>
  <c r="E97" i="3"/>
  <c r="U98" i="3"/>
  <c r="C98" i="3"/>
  <c r="T98" i="3"/>
  <c r="F98" i="3"/>
  <c r="O98" i="3"/>
  <c r="N98" i="3"/>
  <c r="G98" i="3"/>
  <c r="Q98" i="3"/>
  <c r="R98" i="3"/>
  <c r="D71" i="3"/>
  <c r="E40" i="3"/>
  <c r="F36" i="3"/>
  <c r="F40" i="3"/>
  <c r="K81" i="3"/>
  <c r="O81" i="3"/>
  <c r="P49" i="3"/>
  <c r="R68" i="3"/>
  <c r="J41" i="3"/>
  <c r="K42" i="3"/>
  <c r="L36" i="3"/>
  <c r="Q49" i="3"/>
  <c r="V66" i="3"/>
  <c r="U66" i="3"/>
  <c r="R66" i="3"/>
  <c r="G66" i="3"/>
  <c r="P66" i="3"/>
  <c r="Q66" i="3"/>
  <c r="J66" i="3"/>
  <c r="T66" i="3"/>
  <c r="S66" i="3"/>
  <c r="N66" i="3"/>
  <c r="O66" i="3"/>
  <c r="V42" i="3"/>
  <c r="S42" i="3"/>
  <c r="G42" i="3"/>
  <c r="O42" i="3"/>
  <c r="P42" i="3"/>
  <c r="F42" i="3"/>
  <c r="U42" i="3"/>
  <c r="J42" i="3"/>
  <c r="R42" i="3"/>
  <c r="Q42" i="3"/>
  <c r="T42" i="3"/>
  <c r="V46" i="3"/>
  <c r="G46" i="3"/>
  <c r="U46" i="3"/>
  <c r="T46" i="3"/>
  <c r="O46" i="3"/>
  <c r="S46" i="3"/>
  <c r="F46" i="3"/>
  <c r="Q46" i="3"/>
  <c r="K46" i="3"/>
  <c r="N46" i="3"/>
  <c r="M46" i="3"/>
  <c r="V55" i="3"/>
  <c r="O55" i="3"/>
  <c r="G55" i="3"/>
  <c r="S55" i="3"/>
  <c r="U55" i="3"/>
  <c r="Q55" i="3"/>
  <c r="N55" i="3"/>
  <c r="K55" i="3"/>
  <c r="P55" i="3"/>
  <c r="L55" i="3"/>
  <c r="V44" i="3"/>
  <c r="G44" i="3"/>
  <c r="O44" i="3"/>
  <c r="S44" i="3"/>
  <c r="P44" i="3"/>
  <c r="Q44" i="3"/>
  <c r="K44" i="3"/>
  <c r="U44" i="3"/>
  <c r="N44" i="3"/>
  <c r="E44" i="3"/>
  <c r="V36" i="3"/>
  <c r="T36" i="3"/>
  <c r="G36" i="3"/>
  <c r="M36" i="3"/>
  <c r="P36" i="3"/>
  <c r="S36" i="3"/>
  <c r="Q36" i="3"/>
  <c r="O36" i="3"/>
  <c r="J36" i="3"/>
  <c r="U36" i="3"/>
  <c r="V41" i="3"/>
  <c r="U41" i="3"/>
  <c r="R41" i="3"/>
  <c r="P41" i="3"/>
  <c r="G41" i="3"/>
  <c r="L41" i="3"/>
  <c r="O41" i="3"/>
  <c r="M41" i="3"/>
  <c r="Q41" i="3"/>
  <c r="N41" i="3"/>
  <c r="V112" i="3"/>
  <c r="S112" i="3"/>
  <c r="G112" i="3"/>
  <c r="P112" i="3"/>
  <c r="Q112" i="3"/>
  <c r="O112" i="3"/>
  <c r="M112" i="3"/>
  <c r="L112" i="3"/>
  <c r="F112" i="3"/>
  <c r="V40" i="3"/>
  <c r="G40" i="3"/>
  <c r="U40" i="3"/>
  <c r="R40" i="3"/>
  <c r="T40" i="3"/>
  <c r="Q40" i="3"/>
  <c r="N40" i="3"/>
  <c r="M40" i="3"/>
  <c r="S40" i="3"/>
  <c r="P40" i="3"/>
  <c r="V71" i="3"/>
  <c r="Q71" i="3"/>
  <c r="G71" i="3"/>
  <c r="S71" i="3"/>
  <c r="U71" i="3"/>
  <c r="R71" i="3"/>
  <c r="T71" i="3"/>
  <c r="P71" i="3"/>
  <c r="O71" i="3"/>
  <c r="J71" i="3"/>
  <c r="D46" i="3"/>
  <c r="D40" i="3"/>
  <c r="F97" i="3"/>
  <c r="F82" i="3"/>
  <c r="G68" i="3"/>
  <c r="J55" i="3"/>
  <c r="J40" i="3"/>
  <c r="K34" i="3"/>
  <c r="K41" i="3"/>
  <c r="L121" i="3"/>
  <c r="N71" i="3"/>
  <c r="S34" i="3"/>
  <c r="T49" i="3"/>
  <c r="V68" i="3"/>
  <c r="O37" i="3"/>
  <c r="U37" i="3"/>
  <c r="S35" i="3"/>
  <c r="O35" i="3"/>
  <c r="V113" i="3"/>
  <c r="T94" i="3"/>
  <c r="P94" i="3"/>
  <c r="U45" i="3"/>
  <c r="R45" i="3"/>
  <c r="P45" i="3"/>
  <c r="S80" i="3"/>
  <c r="Q26" i="3"/>
  <c r="U26" i="3"/>
  <c r="S7" i="3"/>
  <c r="Q7" i="3"/>
  <c r="V93" i="3"/>
  <c r="E93" i="3"/>
  <c r="G113" i="3"/>
  <c r="K35" i="3"/>
  <c r="L45" i="3"/>
  <c r="M80" i="3"/>
  <c r="R35" i="3"/>
  <c r="S26" i="3"/>
  <c r="U80" i="3"/>
  <c r="P73" i="3"/>
  <c r="T73" i="3"/>
  <c r="R115" i="3"/>
  <c r="P115" i="3"/>
  <c r="U59" i="3"/>
  <c r="V79" i="3"/>
  <c r="S79" i="3"/>
  <c r="Q79" i="3"/>
  <c r="T77" i="3"/>
  <c r="Q77" i="3"/>
  <c r="C37" i="3"/>
  <c r="C35" i="3"/>
  <c r="C113" i="3"/>
  <c r="C94" i="3"/>
  <c r="C45" i="3"/>
  <c r="C80" i="3"/>
  <c r="C26" i="3"/>
  <c r="C7" i="3"/>
  <c r="C93" i="3"/>
  <c r="E7" i="3"/>
  <c r="E77" i="3"/>
  <c r="G35" i="3"/>
  <c r="K37" i="3"/>
  <c r="L94" i="3"/>
  <c r="L73" i="3"/>
  <c r="M115" i="3"/>
  <c r="N35" i="3"/>
  <c r="N26" i="3"/>
  <c r="O80" i="3"/>
  <c r="P93" i="3"/>
  <c r="R73" i="3"/>
  <c r="S59" i="3"/>
  <c r="U115" i="3"/>
  <c r="S37" i="3"/>
  <c r="V77" i="3"/>
  <c r="N80" i="3"/>
  <c r="O45" i="3"/>
  <c r="O93" i="3"/>
  <c r="P7" i="3"/>
  <c r="R37" i="3"/>
  <c r="R94" i="3"/>
  <c r="S93" i="3"/>
  <c r="T26" i="3"/>
  <c r="U7" i="3"/>
  <c r="V80" i="3"/>
  <c r="AV122" i="2" l="1"/>
  <c r="AV39" i="2"/>
  <c r="AV289" i="2"/>
  <c r="AV585" i="2"/>
  <c r="AV128" i="2"/>
  <c r="AV26" i="2"/>
  <c r="AV452" i="2"/>
  <c r="AV517" i="2"/>
  <c r="AV600" i="2"/>
  <c r="AV124" i="2"/>
  <c r="AV622" i="2"/>
  <c r="AV553" i="2"/>
  <c r="AV535" i="2"/>
  <c r="AV421" i="2"/>
  <c r="AV154" i="2"/>
  <c r="AV22" i="2"/>
  <c r="AV653" i="2"/>
  <c r="AV605" i="2"/>
  <c r="AV663" i="2"/>
  <c r="AV432" i="2"/>
  <c r="AV89" i="2"/>
  <c r="AV201" i="2"/>
  <c r="AV654" i="2"/>
  <c r="AV502" i="2"/>
  <c r="AV420" i="2"/>
  <c r="AV226" i="2"/>
  <c r="AV448" i="2"/>
  <c r="AV519" i="2"/>
  <c r="AV225" i="2"/>
  <c r="AV129" i="2"/>
  <c r="AV186" i="2"/>
  <c r="AV243" i="2"/>
  <c r="AV530" i="2"/>
  <c r="AV278" i="2"/>
  <c r="AV472" i="2"/>
  <c r="AV102" i="2"/>
  <c r="AV300" i="2"/>
  <c r="AV229" i="2"/>
  <c r="AV562" i="2"/>
  <c r="AV195" i="2"/>
  <c r="AV436" i="2"/>
  <c r="AV147" i="2"/>
  <c r="AV253" i="2"/>
  <c r="AV406" i="2"/>
  <c r="AV153" i="2"/>
  <c r="AV320" i="2"/>
  <c r="AV244" i="2"/>
  <c r="AV347" i="2"/>
  <c r="AV557" i="2"/>
  <c r="AV518" i="2"/>
  <c r="AV458" i="2"/>
  <c r="AV481" i="2"/>
  <c r="AV568" i="2"/>
  <c r="AV297" i="2"/>
  <c r="AV498" i="2"/>
  <c r="AV407" i="2"/>
  <c r="AV367" i="2"/>
  <c r="AV121" i="2"/>
  <c r="AV655" i="2"/>
  <c r="AV209" i="2"/>
  <c r="AV357" i="2"/>
  <c r="AV706" i="2"/>
  <c r="AV462" i="2"/>
  <c r="AV643" i="2"/>
  <c r="AV593" i="2"/>
  <c r="AV578" i="2"/>
  <c r="AV645" i="2"/>
  <c r="AV321" i="2"/>
  <c r="AV393" i="2"/>
  <c r="AV194" i="2"/>
  <c r="AV15" i="2"/>
  <c r="AV685" i="2"/>
  <c r="AV282" i="2"/>
  <c r="AV572" i="2"/>
  <c r="AV306" i="2"/>
  <c r="AV62" i="2"/>
  <c r="AV542" i="2"/>
  <c r="AV544" i="2"/>
  <c r="AV316" i="2"/>
  <c r="AV2" i="2"/>
  <c r="AV100" i="2"/>
  <c r="AV474" i="2"/>
  <c r="AV678" i="2"/>
  <c r="AV344" i="2"/>
  <c r="AV457" i="2"/>
  <c r="AV680" i="2"/>
  <c r="AV31" i="2"/>
  <c r="AV686" i="2"/>
  <c r="AV152" i="2"/>
  <c r="AV319" i="2"/>
  <c r="AV353" i="2"/>
  <c r="AV236" i="2"/>
  <c r="AV439" i="2"/>
  <c r="AV18" i="2"/>
  <c r="AV237" i="2"/>
  <c r="AV527" i="2"/>
  <c r="AV563" i="2"/>
  <c r="AV607" i="2"/>
  <c r="AV173" i="2"/>
  <c r="AV573" i="2"/>
  <c r="AV159" i="2"/>
  <c r="AV101" i="2"/>
  <c r="AV361" i="2"/>
  <c r="AV414" i="2"/>
  <c r="AV210" i="2"/>
  <c r="AV493" i="2"/>
  <c r="AV690" i="2"/>
  <c r="AV92" i="2"/>
  <c r="AV322" i="2"/>
  <c r="AV50" i="2"/>
  <c r="AV60" i="2"/>
  <c r="AV443" i="2"/>
  <c r="AV561" i="2"/>
  <c r="AV157" i="2"/>
  <c r="AV312" i="2"/>
  <c r="AV219" i="2"/>
  <c r="AV231" i="2"/>
  <c r="AV36" i="2"/>
  <c r="AV362" i="2"/>
  <c r="AV314" i="2"/>
  <c r="AV5" i="2"/>
  <c r="AV37" i="2"/>
  <c r="AV76" i="2"/>
  <c r="AV66" i="2"/>
  <c r="AV576" i="2"/>
  <c r="AV220" i="2"/>
  <c r="AV326" i="2"/>
  <c r="AV650" i="2"/>
  <c r="AV324" i="2"/>
  <c r="AV265" i="2"/>
  <c r="AV672" i="2"/>
  <c r="AV27" i="2"/>
  <c r="AV67" i="2"/>
  <c r="AV599" i="2"/>
  <c r="AV616" i="2"/>
  <c r="AV480" i="2"/>
  <c r="AV184" i="2"/>
  <c r="AV433" i="2"/>
  <c r="AV688" i="2"/>
  <c r="AV113" i="2"/>
  <c r="AV169" i="2"/>
  <c r="AV488" i="2"/>
  <c r="AV351" i="2"/>
  <c r="AV94" i="2"/>
  <c r="AV48" i="2"/>
  <c r="AV385" i="2"/>
  <c r="AV183" i="2"/>
  <c r="AV714" i="2"/>
  <c r="AV118" i="2"/>
  <c r="AV162" i="2"/>
  <c r="AV250" i="2"/>
  <c r="AV377" i="2"/>
  <c r="AV723" i="2"/>
  <c r="AV602" i="2"/>
  <c r="AV267" i="2"/>
  <c r="AV185" i="2"/>
  <c r="AV331" i="2"/>
  <c r="AV106" i="2"/>
  <c r="AV75" i="2"/>
  <c r="AV614" i="2"/>
  <c r="AV508" i="2"/>
  <c r="AV95" i="2"/>
  <c r="AV277" i="2"/>
  <c r="AV3" i="2"/>
  <c r="AV537" i="2"/>
  <c r="AV509" i="2"/>
  <c r="AV427" i="2"/>
  <c r="AV360" i="2"/>
  <c r="AV137" i="2"/>
  <c r="AV691" i="2"/>
  <c r="AV549" i="2"/>
  <c r="AV520" i="2"/>
  <c r="AV515" i="2"/>
  <c r="AV383" i="2"/>
  <c r="AV42" i="2"/>
  <c r="AV631" i="2"/>
  <c r="AV712" i="2"/>
  <c r="AV44" i="2"/>
  <c r="AV223" i="2"/>
  <c r="AV371" i="2"/>
  <c r="AV131" i="2"/>
  <c r="AV99" i="2"/>
  <c r="AV473" i="2"/>
  <c r="AV266" i="2"/>
  <c r="AV74" i="2"/>
  <c r="AV176" i="2"/>
  <c r="AV25" i="2"/>
  <c r="AV238" i="2"/>
  <c r="AV126" i="2"/>
  <c r="AV584" i="2"/>
  <c r="AV375" i="2"/>
  <c r="AV507" i="2"/>
  <c r="AV666" i="2"/>
  <c r="AV178" i="2"/>
  <c r="AV565" i="2"/>
  <c r="AV315" i="2"/>
  <c r="AV123" i="2"/>
  <c r="AV580" i="2"/>
  <c r="AV111" i="2"/>
  <c r="AV175" i="2"/>
  <c r="AV384" i="2"/>
  <c r="AV625" i="2"/>
  <c r="AV590" i="2"/>
  <c r="AV336" i="2"/>
  <c r="AV613" i="2"/>
  <c r="AV177" i="2"/>
  <c r="AV55" i="2"/>
  <c r="AV90" i="2"/>
  <c r="AV21" i="2"/>
  <c r="AV71" i="2"/>
  <c r="AV112" i="2"/>
  <c r="AV276" i="2"/>
  <c r="AV591" i="2"/>
  <c r="AV451" i="2"/>
  <c r="AV40" i="2"/>
  <c r="AV658" i="2"/>
  <c r="AV656" i="2"/>
  <c r="AV140" i="2"/>
  <c r="AV496" i="2"/>
  <c r="AV425" i="2"/>
  <c r="AV582" i="2"/>
  <c r="AV687" i="2"/>
  <c r="AV575" i="2"/>
  <c r="AV589" i="2"/>
  <c r="AV506" i="2"/>
  <c r="AV275" i="2"/>
  <c r="AV486" i="2"/>
  <c r="AV373" i="2"/>
  <c r="AV165" i="2"/>
  <c r="AV707" i="2"/>
  <c r="AV329" i="2"/>
  <c r="AV310" i="2"/>
  <c r="AV247" i="2"/>
  <c r="AV681" i="2"/>
  <c r="AV190" i="2"/>
  <c r="AV35" i="2"/>
  <c r="AV28" i="2"/>
  <c r="AV609" i="2"/>
  <c r="AV619" i="2"/>
  <c r="AV514" i="2"/>
  <c r="AV675" i="2"/>
  <c r="AV708" i="2"/>
  <c r="AV465" i="2"/>
  <c r="AV516" i="2"/>
  <c r="AV148" i="2"/>
  <c r="AV179" i="2"/>
  <c r="AV281" i="2"/>
  <c r="AV626" i="2"/>
  <c r="AV295" i="2"/>
  <c r="AV382" i="2"/>
  <c r="AV477" i="2"/>
  <c r="AV309" i="2"/>
  <c r="AV683" i="2"/>
  <c r="AV646" i="2"/>
  <c r="AV510" i="2"/>
  <c r="AV636" i="2"/>
  <c r="AV661" i="2"/>
  <c r="AV328" i="2"/>
  <c r="AV150" i="2"/>
  <c r="AV647" i="2"/>
  <c r="AV485" i="2"/>
  <c r="AV343" i="2"/>
  <c r="AV547" i="2"/>
  <c r="AV525" i="2"/>
  <c r="AV168" i="2"/>
  <c r="AV261" i="2"/>
  <c r="AV19" i="2"/>
  <c r="AV696" i="2"/>
  <c r="AV284" i="2"/>
  <c r="AV80" i="2"/>
  <c r="AV346" i="2"/>
  <c r="AV262" i="2"/>
  <c r="AV259" i="2"/>
  <c r="AV214" i="2"/>
  <c r="AV135" i="2"/>
  <c r="AV232" i="2"/>
  <c r="AV697" i="2"/>
  <c r="AV83" i="2"/>
  <c r="AV721" i="2"/>
  <c r="AV325" i="2"/>
  <c r="AV285" i="2"/>
  <c r="AV256" i="2"/>
  <c r="AV130" i="2"/>
  <c r="AV158" i="2"/>
  <c r="AV369" i="2"/>
  <c r="AV668" i="2"/>
  <c r="AV70" i="2"/>
  <c r="AV660" i="2"/>
  <c r="AV503" i="2"/>
  <c r="AV222" i="2"/>
  <c r="AV552" i="2"/>
  <c r="AV419" i="2"/>
  <c r="AV720" i="2"/>
  <c r="AV339" i="2"/>
  <c r="AV657" i="2"/>
  <c r="AV505" i="2"/>
  <c r="AV709" i="2"/>
  <c r="AV559" i="2"/>
  <c r="AV470" i="2"/>
  <c r="AV115" i="2"/>
  <c r="AV495" i="2"/>
  <c r="AV352" i="2"/>
  <c r="AV489" i="2"/>
  <c r="AV136" i="2"/>
  <c r="AV57" i="2"/>
  <c r="AV288" i="2"/>
  <c r="AV689" i="2"/>
  <c r="AV460" i="2"/>
  <c r="AV144" i="2"/>
  <c r="AV627" i="2"/>
  <c r="AV403" i="2"/>
  <c r="AV258" i="2"/>
  <c r="AV725" i="2"/>
  <c r="AV612" i="2"/>
  <c r="AV569" i="2"/>
  <c r="AV531" i="2"/>
  <c r="AV46" i="2"/>
  <c r="AV492" i="2"/>
  <c r="AV571" i="2"/>
  <c r="AV87" i="2"/>
  <c r="AV545" i="2"/>
  <c r="AV307" i="2"/>
  <c r="AV597" i="2"/>
  <c r="AV208" i="2"/>
  <c r="AV539" i="2"/>
  <c r="AV662" i="2"/>
  <c r="AV692" i="2"/>
  <c r="AV374" i="2"/>
  <c r="AV386" i="2"/>
  <c r="AV693" i="2"/>
  <c r="AV694" i="2"/>
  <c r="AV704" i="2"/>
  <c r="AV38" i="2"/>
  <c r="AV471" i="2"/>
  <c r="AV380" i="2"/>
  <c r="AV528" i="2"/>
  <c r="AV345" i="2"/>
  <c r="AV337" i="2"/>
  <c r="AV610" i="2"/>
  <c r="AV442" i="2"/>
  <c r="AV588" i="2"/>
  <c r="AV621" i="2"/>
  <c r="AV718" i="2"/>
  <c r="AV138" i="2"/>
  <c r="AV724" i="2"/>
  <c r="AV673" i="2"/>
  <c r="AV58" i="2"/>
  <c r="AV54" i="2"/>
  <c r="AV239" i="2"/>
  <c r="AV606" i="2"/>
  <c r="AV143" i="2"/>
  <c r="AV251" i="2"/>
  <c r="AV257" i="2"/>
  <c r="AV601" i="2"/>
  <c r="AV86" i="2"/>
  <c r="AV117" i="2"/>
  <c r="AV376" i="2"/>
  <c r="AV604" i="2"/>
  <c r="AV637" i="2"/>
  <c r="AV378" i="2"/>
  <c r="AV567" i="2"/>
  <c r="AV182" i="2"/>
  <c r="AV702" i="2"/>
  <c r="AV546" i="2"/>
  <c r="AV287" i="2"/>
  <c r="AV181" i="2"/>
  <c r="AV570" i="2"/>
  <c r="AV142" i="2"/>
  <c r="AV447" i="2"/>
  <c r="AV711" i="2"/>
  <c r="AV49" i="2"/>
  <c r="AV719" i="2"/>
  <c r="AV695" i="2"/>
  <c r="AV615" i="2"/>
  <c r="AV12" i="2"/>
  <c r="AV574" i="2"/>
  <c r="AV705" i="2"/>
  <c r="AV405" i="2"/>
  <c r="AV145" i="2"/>
  <c r="AV333" i="2"/>
  <c r="AV134" i="2"/>
  <c r="AV499" i="2"/>
  <c r="AV713" i="2"/>
  <c r="AV292" i="2"/>
  <c r="AV268" i="2"/>
  <c r="AV260" i="2"/>
  <c r="AV206" i="2"/>
  <c r="AV317" i="2"/>
  <c r="AV441" i="2"/>
  <c r="AV191" i="2"/>
  <c r="AV358" i="2"/>
  <c r="AV409" i="2"/>
  <c r="AV51" i="2"/>
  <c r="AV207" i="2"/>
  <c r="AV13" i="2"/>
  <c r="AV56" i="2"/>
  <c r="AV372" i="2"/>
  <c r="AV24" i="2"/>
  <c r="AV245" i="2"/>
  <c r="AV434" i="2"/>
  <c r="AV125" i="2"/>
  <c r="AV550" i="2"/>
  <c r="AV494" i="2"/>
  <c r="AV677" i="2"/>
  <c r="AV17" i="2"/>
  <c r="AV32" i="2"/>
  <c r="AV272" i="2"/>
  <c r="AV198" i="2"/>
  <c r="AV717" i="2"/>
  <c r="AV586" i="2"/>
  <c r="AV501" i="2"/>
  <c r="AV577" i="2"/>
  <c r="AV221" i="2"/>
  <c r="AV368" i="2"/>
  <c r="AV305" i="2"/>
  <c r="AV77" i="2"/>
  <c r="AV296" i="2"/>
  <c r="AV603" i="2"/>
  <c r="AV504" i="2"/>
  <c r="AV533" i="2"/>
  <c r="AV699" i="2"/>
  <c r="AV640" i="2"/>
  <c r="AV105" i="2"/>
  <c r="AV355" i="2"/>
  <c r="AV366" i="2"/>
  <c r="AV274" i="2"/>
  <c r="AV97" i="2"/>
  <c r="AV14" i="2"/>
  <c r="Y82" i="3"/>
  <c r="Y51" i="3"/>
  <c r="Y52" i="3"/>
  <c r="Y90" i="3"/>
  <c r="Y14" i="3"/>
  <c r="Y66" i="3"/>
  <c r="Y6" i="3"/>
  <c r="Y121" i="3"/>
  <c r="Y24" i="3"/>
  <c r="Y118" i="3"/>
  <c r="Y105" i="3"/>
  <c r="Y26" i="3"/>
  <c r="Y49" i="3"/>
  <c r="Y59" i="3"/>
  <c r="Y93" i="3"/>
  <c r="Y97" i="3"/>
  <c r="Y112" i="3"/>
  <c r="Y89" i="3"/>
  <c r="Y2" i="3"/>
  <c r="Y67" i="3"/>
  <c r="Y101" i="3"/>
  <c r="Y27" i="3"/>
  <c r="Y37" i="3"/>
  <c r="Y73" i="3"/>
  <c r="Y3" i="3"/>
  <c r="Y57" i="3"/>
  <c r="Y120" i="3"/>
  <c r="Y88" i="3"/>
  <c r="Y72" i="3"/>
  <c r="Y53" i="3"/>
  <c r="Y34" i="3"/>
  <c r="Y99" i="3"/>
  <c r="Y60" i="3"/>
  <c r="Y84" i="3"/>
  <c r="Y46" i="3"/>
  <c r="Y98" i="3"/>
  <c r="Y111" i="3"/>
  <c r="Y74" i="3"/>
  <c r="Y23" i="3"/>
  <c r="Y5" i="3"/>
  <c r="Y4" i="3"/>
  <c r="Y45" i="3"/>
  <c r="Y17" i="3"/>
  <c r="Y11" i="3"/>
  <c r="Y33" i="3"/>
  <c r="Y117" i="3"/>
  <c r="Y107" i="3"/>
  <c r="Y30" i="3"/>
  <c r="Y69" i="3"/>
  <c r="Y58" i="3"/>
  <c r="Y103" i="3"/>
  <c r="Y7" i="3"/>
  <c r="Y70" i="3"/>
  <c r="Y79" i="3"/>
  <c r="Y56" i="3"/>
  <c r="Y85" i="3"/>
  <c r="Y42" i="3"/>
  <c r="Y39" i="3"/>
  <c r="Y29" i="3"/>
  <c r="Y96" i="3"/>
  <c r="Y32" i="3"/>
  <c r="Y12" i="3"/>
  <c r="Y62" i="3"/>
  <c r="Y16" i="3"/>
  <c r="Y9" i="3"/>
  <c r="Y31" i="3"/>
  <c r="Y77" i="3"/>
  <c r="Y115" i="3"/>
  <c r="Y68" i="3"/>
  <c r="Y54" i="3"/>
  <c r="Y78" i="3"/>
  <c r="Y106" i="3"/>
  <c r="Y80" i="3"/>
  <c r="Y63" i="3"/>
  <c r="Y25" i="3"/>
  <c r="Y61" i="3"/>
  <c r="Y21" i="3"/>
  <c r="Y43" i="3"/>
  <c r="Y18" i="3"/>
  <c r="Y41" i="3"/>
  <c r="Y94" i="3"/>
  <c r="Y87" i="3"/>
  <c r="Y48" i="3"/>
  <c r="Y81" i="3"/>
  <c r="Y13" i="3"/>
  <c r="Y95" i="3"/>
  <c r="Y86" i="3"/>
  <c r="Y47" i="3"/>
  <c r="Y91" i="3"/>
  <c r="Y119" i="3"/>
  <c r="Y22" i="3"/>
  <c r="Y38" i="3"/>
  <c r="Y71" i="3"/>
  <c r="Y20" i="3"/>
  <c r="Y83" i="3"/>
  <c r="Y28" i="3"/>
  <c r="Y116" i="3"/>
  <c r="Y40" i="3"/>
  <c r="Y36" i="3"/>
  <c r="Y64" i="3"/>
  <c r="Y19" i="3"/>
  <c r="Y122" i="3"/>
  <c r="Y102" i="3"/>
  <c r="Y50" i="3"/>
  <c r="Y76" i="3"/>
  <c r="Y114" i="3"/>
  <c r="Y15" i="3"/>
  <c r="Y65" i="3"/>
  <c r="Y109" i="3"/>
  <c r="Y44" i="3"/>
  <c r="Y113" i="3"/>
  <c r="Y110" i="3"/>
  <c r="Y8" i="3"/>
  <c r="Y75" i="3"/>
  <c r="Y100" i="3"/>
  <c r="Y92" i="3"/>
  <c r="Y10" i="3"/>
  <c r="Y108" i="3"/>
  <c r="Y104" i="3"/>
  <c r="Y55" i="3"/>
  <c r="Y35" i="3"/>
  <c r="W64" i="3"/>
  <c r="W42" i="3"/>
  <c r="W57" i="3"/>
  <c r="W120" i="3"/>
  <c r="W31" i="3"/>
  <c r="W71" i="3"/>
  <c r="W7" i="3"/>
  <c r="W4" i="3"/>
  <c r="W96" i="3"/>
  <c r="W36" i="3"/>
  <c r="W17" i="3"/>
  <c r="W93" i="3"/>
  <c r="W84" i="3"/>
  <c r="W98" i="3"/>
  <c r="W10" i="3"/>
  <c r="W44" i="3"/>
  <c r="W89" i="3"/>
  <c r="W85" i="3"/>
  <c r="W76" i="3"/>
  <c r="W18" i="3"/>
  <c r="W15" i="3"/>
  <c r="W32" i="3"/>
  <c r="W59" i="3"/>
  <c r="W104" i="3"/>
  <c r="W92" i="3"/>
  <c r="W77" i="3"/>
  <c r="W3" i="3"/>
  <c r="W80" i="3"/>
  <c r="W82" i="3"/>
  <c r="W100" i="3"/>
  <c r="W73" i="3"/>
  <c r="W39" i="3"/>
  <c r="W2" i="3"/>
  <c r="W106" i="3"/>
  <c r="W115" i="3"/>
  <c r="W74" i="3"/>
  <c r="W51" i="3"/>
  <c r="W45" i="3"/>
  <c r="W60" i="3"/>
  <c r="W118" i="3"/>
  <c r="W43" i="3"/>
  <c r="W27" i="3"/>
  <c r="W21" i="3"/>
  <c r="W46" i="3"/>
  <c r="W30" i="3"/>
  <c r="W56" i="3"/>
  <c r="W66" i="3"/>
  <c r="W52" i="3"/>
  <c r="W20" i="3"/>
  <c r="W11" i="3"/>
  <c r="W41" i="3"/>
  <c r="W109" i="3"/>
  <c r="W48" i="3"/>
  <c r="W75" i="3"/>
  <c r="W94" i="3"/>
  <c r="W49" i="3"/>
  <c r="W38" i="3"/>
  <c r="W22" i="3"/>
  <c r="W8" i="3"/>
  <c r="W113" i="3"/>
  <c r="W110" i="3"/>
  <c r="W90" i="3"/>
  <c r="W91" i="3"/>
  <c r="W47" i="3"/>
  <c r="W78" i="3"/>
  <c r="W13" i="3"/>
  <c r="W108" i="3"/>
  <c r="W97" i="3"/>
  <c r="W19" i="3"/>
  <c r="W54" i="3"/>
  <c r="W6" i="3"/>
  <c r="W79" i="3"/>
  <c r="W117" i="3"/>
  <c r="W26" i="3"/>
  <c r="W63" i="3"/>
  <c r="W33" i="3"/>
  <c r="W25" i="3"/>
  <c r="W35" i="3"/>
  <c r="W107" i="3"/>
  <c r="W14" i="3"/>
  <c r="W95" i="3"/>
  <c r="W119" i="3"/>
  <c r="W114" i="3"/>
  <c r="W102" i="3"/>
  <c r="W112" i="3"/>
  <c r="W34" i="3"/>
  <c r="W61" i="3"/>
  <c r="W111" i="3"/>
  <c r="W83" i="3"/>
  <c r="W53" i="3"/>
  <c r="W87" i="3"/>
  <c r="W37" i="3"/>
  <c r="W81" i="3"/>
  <c r="W103" i="3"/>
  <c r="W50" i="3"/>
  <c r="W70" i="3"/>
  <c r="W65" i="3"/>
  <c r="W29" i="3"/>
  <c r="W69" i="3"/>
  <c r="W86" i="3"/>
  <c r="W67" i="3"/>
  <c r="W105" i="3"/>
  <c r="W122" i="3"/>
  <c r="W116" i="3"/>
  <c r="W62" i="3"/>
  <c r="W28" i="3"/>
  <c r="W88" i="3"/>
  <c r="W16" i="3"/>
  <c r="W5" i="3"/>
  <c r="W121" i="3"/>
  <c r="W24" i="3"/>
  <c r="W68" i="3"/>
  <c r="W58" i="3"/>
  <c r="W23" i="3"/>
  <c r="W9" i="3"/>
  <c r="W12" i="3"/>
  <c r="W101" i="3"/>
  <c r="W72" i="3"/>
  <c r="W55" i="3"/>
  <c r="W99" i="3"/>
  <c r="W40" i="3"/>
  <c r="Z108" i="3" l="1"/>
  <c r="Z114" i="3"/>
  <c r="Z55" i="3"/>
  <c r="Z65" i="3"/>
  <c r="Z28" i="3"/>
  <c r="Z81" i="3"/>
  <c r="Z80" i="3"/>
  <c r="Z32" i="3"/>
  <c r="Z69" i="3"/>
  <c r="Z111" i="3"/>
  <c r="Z3" i="3"/>
  <c r="Z49" i="3"/>
  <c r="Z94" i="3"/>
  <c r="Z104" i="3"/>
  <c r="Z15" i="3"/>
  <c r="Z83" i="3"/>
  <c r="Z48" i="3"/>
  <c r="Z106" i="3"/>
  <c r="Z96" i="3"/>
  <c r="Z30" i="3"/>
  <c r="Z98" i="3"/>
  <c r="Z73" i="3"/>
  <c r="Z26" i="3"/>
  <c r="Z78" i="3"/>
  <c r="Z107" i="3"/>
  <c r="Z46" i="3"/>
  <c r="Z37" i="3"/>
  <c r="Z105" i="3"/>
  <c r="Z10" i="3"/>
  <c r="Z76" i="3"/>
  <c r="Z71" i="3"/>
  <c r="Z87" i="3"/>
  <c r="Z54" i="3"/>
  <c r="Z39" i="3"/>
  <c r="Z117" i="3"/>
  <c r="Z84" i="3"/>
  <c r="Z27" i="3"/>
  <c r="Z118" i="3"/>
  <c r="Z20" i="3"/>
  <c r="Z82" i="3"/>
  <c r="Z42" i="3"/>
  <c r="Z24" i="3"/>
  <c r="Z100" i="3"/>
  <c r="Z102" i="3"/>
  <c r="Z22" i="3"/>
  <c r="Z41" i="3"/>
  <c r="Z115" i="3"/>
  <c r="Z85" i="3"/>
  <c r="Z11" i="3"/>
  <c r="Z99" i="3"/>
  <c r="Z67" i="3"/>
  <c r="Z121" i="3"/>
  <c r="Z50" i="3"/>
  <c r="Z101" i="3"/>
  <c r="Z75" i="3"/>
  <c r="Z122" i="3"/>
  <c r="Z119" i="3"/>
  <c r="Z18" i="3"/>
  <c r="Z77" i="3"/>
  <c r="Z56" i="3"/>
  <c r="Z17" i="3"/>
  <c r="Z34" i="3"/>
  <c r="Z2" i="3"/>
  <c r="Z6" i="3"/>
  <c r="Z33" i="3"/>
  <c r="Z8" i="3"/>
  <c r="Z19" i="3"/>
  <c r="Z91" i="3"/>
  <c r="Z43" i="3"/>
  <c r="Z31" i="3"/>
  <c r="Z79" i="3"/>
  <c r="Z45" i="3"/>
  <c r="Z53" i="3"/>
  <c r="Z89" i="3"/>
  <c r="Z66" i="3"/>
  <c r="Z29" i="3"/>
  <c r="Z110" i="3"/>
  <c r="Z64" i="3"/>
  <c r="Z47" i="3"/>
  <c r="Z21" i="3"/>
  <c r="Z9" i="3"/>
  <c r="Z70" i="3"/>
  <c r="Z4" i="3"/>
  <c r="Z72" i="3"/>
  <c r="Z112" i="3"/>
  <c r="Z14" i="3"/>
  <c r="Z92" i="3"/>
  <c r="Z60" i="3"/>
  <c r="Z113" i="3"/>
  <c r="Z36" i="3"/>
  <c r="Z86" i="3"/>
  <c r="Z61" i="3"/>
  <c r="Z16" i="3"/>
  <c r="Z7" i="3"/>
  <c r="Z5" i="3"/>
  <c r="Z88" i="3"/>
  <c r="Z97" i="3"/>
  <c r="Z90" i="3"/>
  <c r="Z68" i="3"/>
  <c r="Z44" i="3"/>
  <c r="Z40" i="3"/>
  <c r="Z95" i="3"/>
  <c r="Z25" i="3"/>
  <c r="Z62" i="3"/>
  <c r="Z103" i="3"/>
  <c r="Z23" i="3"/>
  <c r="Z120" i="3"/>
  <c r="Z93" i="3"/>
  <c r="Z52" i="3"/>
  <c r="Z38" i="3"/>
  <c r="Z35" i="3"/>
  <c r="Z109" i="3"/>
  <c r="Z116" i="3"/>
  <c r="Z13" i="3"/>
  <c r="Z63" i="3"/>
  <c r="Z12" i="3"/>
  <c r="Z58" i="3"/>
  <c r="Z74" i="3"/>
  <c r="Z57" i="3"/>
  <c r="Z59" i="3"/>
  <c r="Z51" i="3"/>
  <c r="X40" i="3"/>
  <c r="X20" i="3"/>
  <c r="X113" i="3"/>
  <c r="X55" i="3"/>
  <c r="X115" i="3"/>
  <c r="X22" i="3"/>
  <c r="X38" i="3"/>
  <c r="X4" i="3"/>
  <c r="X9" i="3"/>
  <c r="X122" i="3"/>
  <c r="X87" i="3"/>
  <c r="X107" i="3"/>
  <c r="X108" i="3"/>
  <c r="X94" i="3"/>
  <c r="X21" i="3"/>
  <c r="X73" i="3"/>
  <c r="X76" i="3"/>
  <c r="X7" i="3"/>
  <c r="X65" i="3"/>
  <c r="X51" i="3"/>
  <c r="X99" i="3"/>
  <c r="X52" i="3"/>
  <c r="X88" i="3"/>
  <c r="X8" i="3"/>
  <c r="X28" i="3"/>
  <c r="X106" i="3"/>
  <c r="X95" i="3"/>
  <c r="X15" i="3"/>
  <c r="X12" i="3"/>
  <c r="X18" i="3"/>
  <c r="X23" i="3"/>
  <c r="X105" i="3"/>
  <c r="X53" i="3"/>
  <c r="X35" i="3"/>
  <c r="X13" i="3"/>
  <c r="X75" i="3"/>
  <c r="X27" i="3"/>
  <c r="X100" i="3"/>
  <c r="X85" i="3"/>
  <c r="X71" i="3"/>
  <c r="X112" i="3"/>
  <c r="X92" i="3"/>
  <c r="X16" i="3"/>
  <c r="X74" i="3"/>
  <c r="X50" i="3"/>
  <c r="X66" i="3"/>
  <c r="X119" i="3"/>
  <c r="X36" i="3"/>
  <c r="X81" i="3"/>
  <c r="X30" i="3"/>
  <c r="X14" i="3"/>
  <c r="X39" i="3"/>
  <c r="X58" i="3"/>
  <c r="X67" i="3"/>
  <c r="X83" i="3"/>
  <c r="X25" i="3"/>
  <c r="X78" i="3"/>
  <c r="X48" i="3"/>
  <c r="X43" i="3"/>
  <c r="X82" i="3"/>
  <c r="X89" i="3"/>
  <c r="X31" i="3"/>
  <c r="X5" i="3"/>
  <c r="X110" i="3"/>
  <c r="X64" i="3"/>
  <c r="X102" i="3"/>
  <c r="X93" i="3"/>
  <c r="X6" i="3"/>
  <c r="X17" i="3"/>
  <c r="X103" i="3"/>
  <c r="X56" i="3"/>
  <c r="X101" i="3"/>
  <c r="X2" i="3"/>
  <c r="X37" i="3"/>
  <c r="X49" i="3"/>
  <c r="X68" i="3"/>
  <c r="X86" i="3"/>
  <c r="X111" i="3"/>
  <c r="X33" i="3"/>
  <c r="X47" i="3"/>
  <c r="X109" i="3"/>
  <c r="X118" i="3"/>
  <c r="X80" i="3"/>
  <c r="X44" i="3"/>
  <c r="X120" i="3"/>
  <c r="X117" i="3"/>
  <c r="X84" i="3"/>
  <c r="X70" i="3"/>
  <c r="X104" i="3"/>
  <c r="X114" i="3"/>
  <c r="X59" i="3"/>
  <c r="X54" i="3"/>
  <c r="X32" i="3"/>
  <c r="X62" i="3"/>
  <c r="X96" i="3"/>
  <c r="X116" i="3"/>
  <c r="X46" i="3"/>
  <c r="X24" i="3"/>
  <c r="X69" i="3"/>
  <c r="X61" i="3"/>
  <c r="X63" i="3"/>
  <c r="X91" i="3"/>
  <c r="X41" i="3"/>
  <c r="X60" i="3"/>
  <c r="X3" i="3"/>
  <c r="X10" i="3"/>
  <c r="X57" i="3"/>
  <c r="X79" i="3"/>
  <c r="X72" i="3"/>
  <c r="X19" i="3"/>
  <c r="X97" i="3"/>
  <c r="X121" i="3"/>
  <c r="X29" i="3"/>
  <c r="X34" i="3"/>
  <c r="X26" i="3"/>
  <c r="X90" i="3"/>
  <c r="X11" i="3"/>
  <c r="X45" i="3"/>
  <c r="X77" i="3"/>
  <c r="X98" i="3"/>
  <c r="X42" i="3"/>
</calcChain>
</file>

<file path=xl/sharedStrings.xml><?xml version="1.0" encoding="utf-8"?>
<sst xmlns="http://schemas.openxmlformats.org/spreadsheetml/2006/main" count="18654" uniqueCount="10131">
  <si>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</si>
  <si>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</si>
  <si>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</si>
  <si>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</si>
  <si>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</si>
  <si>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</si>
  <si>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</si>
  <si>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</si>
  <si>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</si>
  <si>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</si>
  <si>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</si>
  <si>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</si>
  <si>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</si>
  <si>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</si>
  <si>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</si>
  <si>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</si>
  <si>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</si>
  <si>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</si>
  <si>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</si>
  <si>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</si>
  <si>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</si>
  <si>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</si>
  <si>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</si>
  <si>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</si>
  <si>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</si>
  <si>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</si>
  <si>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</si>
  <si>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</si>
  <si>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</si>
  <si>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</si>
  <si>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</si>
  <si>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</si>
  <si>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</si>
  <si>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</si>
  <si>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</si>
  <si>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</si>
  <si>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</si>
  <si>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</si>
  <si>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</si>
  <si>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</si>
  <si>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</si>
  <si>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</si>
  <si>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</si>
  <si>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</si>
  <si>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</si>
  <si>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</si>
  <si>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</si>
  <si>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</si>
  <si>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</si>
  <si>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</si>
  <si>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Axis Bank Ltd</t>
  </si>
  <si>
    <t>AXISBANK</t>
  </si>
  <si>
    <t>HCL Technologies Ltd</t>
  </si>
  <si>
    <t>HCLTECH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</si>
  <si>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</si>
  <si>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</si>
  <si>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</si>
  <si>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</si>
  <si>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</si>
  <si>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</si>
  <si>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Adani Enterprises Ltd</t>
  </si>
  <si>
    <t>ADANIENT</t>
  </si>
  <si>
    <t>Commodities Trading</t>
  </si>
  <si>
    <t>Kotak Mahindra Bank Ltd</t>
  </si>
  <si>
    <t>KOTAKBANK</t>
  </si>
  <si>
    <t>NTPC Ltd</t>
  </si>
  <si>
    <t>NTPC</t>
  </si>
  <si>
    <t>Power Generation</t>
  </si>
  <si>
    <t>Hindustan Aeronautics Ltd</t>
  </si>
  <si>
    <t>HAL</t>
  </si>
  <si>
    <t>Aerospace &amp; Defense Equipments</t>
  </si>
  <si>
    <t>Tata Motors Ltd</t>
  </si>
  <si>
    <t>TATAMOTORS</t>
  </si>
  <si>
    <t>Mahindra and Mahindra Ltd</t>
  </si>
  <si>
    <t>M&amp;M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</si>
  <si>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</si>
  <si>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</si>
  <si>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</si>
  <si>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</si>
  <si>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</si>
  <si>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</si>
  <si>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</si>
  <si>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</si>
  <si>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</si>
  <si>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</si>
  <si>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</si>
  <si>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</si>
  <si>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</si>
  <si>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</si>
  <si>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</si>
  <si>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</si>
  <si>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</si>
  <si>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</si>
  <si>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</si>
  <si>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</si>
  <si>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</si>
  <si>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</si>
  <si>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</si>
  <si>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</si>
  <si>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Adani Power Ltd</t>
  </si>
  <si>
    <t>ADANIPOWER</t>
  </si>
  <si>
    <t>Hindustan Zinc Ltd</t>
  </si>
  <si>
    <t>HINDZINC</t>
  </si>
  <si>
    <t>Mining - Diversified</t>
  </si>
  <si>
    <t>Asian Paints Ltd</t>
  </si>
  <si>
    <t>ASIANPAINT</t>
  </si>
  <si>
    <t>Paints</t>
  </si>
  <si>
    <t>Siemens Ltd</t>
  </si>
  <si>
    <t>SIEMENS</t>
  </si>
  <si>
    <t>Conglomerates</t>
  </si>
  <si>
    <t>Bajaj Auto Ltd</t>
  </si>
  <si>
    <t>BAJAJ-AUTO</t>
  </si>
  <si>
    <t>Two Wheelers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</si>
  <si>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</si>
  <si>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</si>
  <si>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</si>
  <si>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</si>
  <si>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</si>
  <si>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</si>
  <si>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</si>
  <si>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</si>
  <si>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</si>
  <si>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</si>
  <si>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</si>
  <si>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</si>
  <si>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Jio Financial Services Ltd</t>
  </si>
  <si>
    <t>JIOFIN</t>
  </si>
  <si>
    <t>Bharat Electronics Ltd</t>
  </si>
  <si>
    <t>BEL</t>
  </si>
  <si>
    <t>Electronic Equipments</t>
  </si>
  <si>
    <t>JSW Steel Ltd</t>
  </si>
  <si>
    <t>JSWSTEEL</t>
  </si>
  <si>
    <t>Iron &amp; Steel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</si>
  <si>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</si>
  <si>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</si>
  <si>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</si>
  <si>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</si>
  <si>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</si>
  <si>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</si>
  <si>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</si>
  <si>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</si>
  <si>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</si>
  <si>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</si>
  <si>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</si>
  <si>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ABB India Ltd</t>
  </si>
  <si>
    <t>ABB</t>
  </si>
  <si>
    <t>Heavy Electrical Equipments</t>
  </si>
  <si>
    <t>Grasim Industries Ltd</t>
  </si>
  <si>
    <t>GRASIM</t>
  </si>
  <si>
    <t>Zomato Ltd</t>
  </si>
  <si>
    <t>ZOMATO</t>
  </si>
  <si>
    <t>Online Services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</si>
  <si>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</si>
  <si>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</si>
  <si>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</si>
  <si>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</si>
  <si>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</si>
  <si>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</si>
  <si>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</si>
  <si>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</si>
  <si>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Pidilite Industries Ltd</t>
  </si>
  <si>
    <t>PIDILITIND</t>
  </si>
  <si>
    <t>Diversified Chemicals</t>
  </si>
  <si>
    <t>Power Finance Corporation Ltd</t>
  </si>
  <si>
    <t>PFC</t>
  </si>
  <si>
    <t>LTIMindtree Ltd</t>
  </si>
  <si>
    <t>LTIM</t>
  </si>
  <si>
    <t>TATAMTRDVR</t>
  </si>
  <si>
    <t>Hindalco Industries Ltd</t>
  </si>
  <si>
    <t>HINDALCO</t>
  </si>
  <si>
    <t>Metals - Aluminium</t>
  </si>
  <si>
    <t>SBI Life Insurance Company Ltd</t>
  </si>
  <si>
    <t>SBILIFE</t>
  </si>
  <si>
    <t>Bank of Baroda Ltd</t>
  </si>
  <si>
    <t>BANKBARODA</t>
  </si>
  <si>
    <t>Godrej Consumer Products Ltd</t>
  </si>
  <si>
    <t>GODREJCP</t>
  </si>
  <si>
    <t>FMCG - Personal Products</t>
  </si>
  <si>
    <t>Macrotech Developers Ltd</t>
  </si>
  <si>
    <t>LODHA</t>
  </si>
  <si>
    <t>Gail (India) Ltd</t>
  </si>
  <si>
    <t>GAIL</t>
  </si>
  <si>
    <t>Gas Distribution</t>
  </si>
  <si>
    <t>Tech Mahindra Ltd</t>
  </si>
  <si>
    <t>TECHM</t>
  </si>
  <si>
    <t>Tata Power Company Ltd</t>
  </si>
  <si>
    <t>TATAPOWER</t>
  </si>
  <si>
    <t>Punjab National Bank</t>
  </si>
  <si>
    <t>PNB</t>
  </si>
  <si>
    <t>REC Limited</t>
  </si>
  <si>
    <t>RECLTD</t>
  </si>
  <si>
    <t>Samvardhana Motherson International Ltd</t>
  </si>
  <si>
    <t>MOTHERSON</t>
  </si>
  <si>
    <t>Auto Parts</t>
  </si>
  <si>
    <t>Britannia Industries Ltd</t>
  </si>
  <si>
    <t>BRITANNIA</t>
  </si>
  <si>
    <t>Eicher Motors Ltd</t>
  </si>
  <si>
    <t>EICHERMOT</t>
  </si>
  <si>
    <t>Trucks &amp; Buses</t>
  </si>
  <si>
    <t>Bharat Petroleum Corporation Ltd</t>
  </si>
  <si>
    <t>BPCL</t>
  </si>
  <si>
    <t>HDFC Life Insurance Company Ltd</t>
  </si>
  <si>
    <t>HDFCLIFE</t>
  </si>
  <si>
    <t>JSW Energy Ltd</t>
  </si>
  <si>
    <t>JSWENERGY</t>
  </si>
  <si>
    <t>Vodafone Idea Ltd</t>
  </si>
  <si>
    <t>IDEA</t>
  </si>
  <si>
    <t>Indian Overseas Bank</t>
  </si>
  <si>
    <t>IOB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</si>
  <si>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</si>
  <si>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</si>
  <si>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</si>
  <si>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</si>
  <si>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</si>
  <si>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</si>
  <si>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Cholamandalam Investment and Finance Company Ltd</t>
  </si>
  <si>
    <t>CHOLAFIN</t>
  </si>
  <si>
    <t>Cipla Ltd</t>
  </si>
  <si>
    <t>CIPLA</t>
  </si>
  <si>
    <t>Indusind Bank Ltd</t>
  </si>
  <si>
    <t>INDUSINDBK</t>
  </si>
  <si>
    <t>TVS Motor Company Ltd</t>
  </si>
  <si>
    <t>TVSMOTOR</t>
  </si>
  <si>
    <t>Shriram Finance Ltd</t>
  </si>
  <si>
    <t>SHRIRAMFIN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</si>
  <si>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</si>
  <si>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</si>
  <si>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</si>
  <si>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</si>
  <si>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</si>
  <si>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</si>
  <si>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Hero MotoCorp Ltd</t>
  </si>
  <si>
    <t>HEROMOTOCO</t>
  </si>
  <si>
    <t>Polycab India Ltd</t>
  </si>
  <si>
    <t>POLYCAB</t>
  </si>
  <si>
    <t>Canara Bank Ltd</t>
  </si>
  <si>
    <t>CANBK</t>
  </si>
  <si>
    <t>Zydus Lifesciences Ltd</t>
  </si>
  <si>
    <t>ZYDUSLIFE</t>
  </si>
  <si>
    <t>Union Bank of India Ltd</t>
  </si>
  <si>
    <t>UNIONBANK</t>
  </si>
  <si>
    <t>Dabur India Ltd</t>
  </si>
  <si>
    <t>DABUR</t>
  </si>
  <si>
    <t>Jindal Steel And Power Ltd</t>
  </si>
  <si>
    <t>JINDALSTEL</t>
  </si>
  <si>
    <t>CG Power and Industrial Solutions Ltd</t>
  </si>
  <si>
    <t>CGPOWER</t>
  </si>
  <si>
    <t>Tata Consumer Products Ltd</t>
  </si>
  <si>
    <t>TATACONSUM</t>
  </si>
  <si>
    <t>Tea &amp; Coffee</t>
  </si>
  <si>
    <t>Bharat Heavy Electricals Ltd</t>
  </si>
  <si>
    <t>BHEL</t>
  </si>
  <si>
    <t>Dr Reddy's Laboratories Ltd</t>
  </si>
  <si>
    <t>DRREDDY</t>
  </si>
  <si>
    <t>Bosch Ltd</t>
  </si>
  <si>
    <t>BOSCHLTD</t>
  </si>
  <si>
    <t>NHPC Ltd</t>
  </si>
  <si>
    <t>NHPC</t>
  </si>
  <si>
    <t>Shree Cement Ltd</t>
  </si>
  <si>
    <t>SHREECEM</t>
  </si>
  <si>
    <t>Adani Total Gas Ltd</t>
  </si>
  <si>
    <t>ATGL</t>
  </si>
  <si>
    <t>Indus Towers Ltd</t>
  </si>
  <si>
    <t>INDUSTOWER</t>
  </si>
  <si>
    <t>Telecom Infrastructure</t>
  </si>
  <si>
    <t>Bajaj Holdings and Investment Ltd</t>
  </si>
  <si>
    <t>BAJAJHLDNG</t>
  </si>
  <si>
    <t>Asset Management</t>
  </si>
  <si>
    <t>Torrent Pharmaceuticals Ltd</t>
  </si>
  <si>
    <t>TORNTPHARM</t>
  </si>
  <si>
    <t>United Spirits Ltd</t>
  </si>
  <si>
    <t>UNITDSPR</t>
  </si>
  <si>
    <t>Alcoholic Beverages</t>
  </si>
  <si>
    <t>Indian Hotels Company Ltd</t>
  </si>
  <si>
    <t>INDHOTEL</t>
  </si>
  <si>
    <t>Hotels, Resorts &amp; Cruise Lines</t>
  </si>
  <si>
    <t>IDBI Bank Ltd</t>
  </si>
  <si>
    <t>IDBI</t>
  </si>
  <si>
    <t>Private Bank</t>
  </si>
  <si>
    <t>Solar Industries India Ltd</t>
  </si>
  <si>
    <t>SOLARINDS</t>
  </si>
  <si>
    <t>Commodity Chemicals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</si>
  <si>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</si>
  <si>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</si>
  <si>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</si>
  <si>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</si>
  <si>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</si>
  <si>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</si>
  <si>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</si>
  <si>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</si>
  <si>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</si>
  <si>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ICICI Prudential Life Insurance Company Ltd</t>
  </si>
  <si>
    <t>ICICIPRULI</t>
  </si>
  <si>
    <t>Mankind Pharma Ltd</t>
  </si>
  <si>
    <t>MANKIND</t>
  </si>
  <si>
    <t>Max Healthcare Institute Ltd</t>
  </si>
  <si>
    <t>MAXHEALTH</t>
  </si>
  <si>
    <t>Rail Vikas Nigam Ltd</t>
  </si>
  <si>
    <t>RVNL</t>
  </si>
  <si>
    <t>Godrej Properties Ltd</t>
  </si>
  <si>
    <t>GODREJPROP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</si>
  <si>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</si>
  <si>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</si>
  <si>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</si>
  <si>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</si>
  <si>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</si>
  <si>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</si>
  <si>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Tube Investments of India Ltd</t>
  </si>
  <si>
    <t>TIINDIA</t>
  </si>
  <si>
    <t>Cycles</t>
  </si>
  <si>
    <t>Marico Ltd</t>
  </si>
  <si>
    <t>MARICO</t>
  </si>
  <si>
    <t>Indian Railway Catering and Tourism Corporation Ltd</t>
  </si>
  <si>
    <t>IRCTC</t>
  </si>
  <si>
    <t>Bharat Forge Ltd</t>
  </si>
  <si>
    <t>BHARATFORG</t>
  </si>
  <si>
    <t>Prestige Estates Projects Ltd</t>
  </si>
  <si>
    <t>PRESTIGE</t>
  </si>
  <si>
    <t>Colgate-Palmolive (India) Ltd</t>
  </si>
  <si>
    <t>COLPAL</t>
  </si>
  <si>
    <t>Oil India Ltd</t>
  </si>
  <si>
    <t>OIL</t>
  </si>
  <si>
    <t>Yes Bank Ltd</t>
  </si>
  <si>
    <t>YESBANK</t>
  </si>
  <si>
    <t>Schaeffler India Ltd</t>
  </si>
  <si>
    <t>SCHAEFFLER</t>
  </si>
  <si>
    <t>Supreme Industries Ltd</t>
  </si>
  <si>
    <t>SUPREMEIND</t>
  </si>
  <si>
    <t>Plastic Products</t>
  </si>
  <si>
    <t>NMDC Ltd</t>
  </si>
  <si>
    <t>NMDC</t>
  </si>
  <si>
    <t>Mining - Iron Ore</t>
  </si>
  <si>
    <t>Indian Bank</t>
  </si>
  <si>
    <t>INDIANB</t>
  </si>
  <si>
    <t>Torrent Power Ltd</t>
  </si>
  <si>
    <t>TORNTPOWER</t>
  </si>
  <si>
    <t>Lupin Ltd</t>
  </si>
  <si>
    <t>LUPIN</t>
  </si>
  <si>
    <t>Suzlon Energy Ltd</t>
  </si>
  <si>
    <t>SUZLON</t>
  </si>
  <si>
    <t>Renewable Energy Equipment &amp; Services</t>
  </si>
  <si>
    <t>Muthoot Finance Ltd</t>
  </si>
  <si>
    <t>MUTHOOTFIN</t>
  </si>
  <si>
    <t>SRF Ltd</t>
  </si>
  <si>
    <t>SRF</t>
  </si>
  <si>
    <t>Hindustan Petroleum Corp Ltd</t>
  </si>
  <si>
    <t>HINDPETRO</t>
  </si>
  <si>
    <t>Ashok Leyland Ltd</t>
  </si>
  <si>
    <t>ASHOKLEY</t>
  </si>
  <si>
    <t>Aurobindo Pharma Ltd</t>
  </si>
  <si>
    <t>AUROPHARMA</t>
  </si>
  <si>
    <t>Linde India Ltd</t>
  </si>
  <si>
    <t>LINDEINDIA</t>
  </si>
  <si>
    <t>SBI Cards and Payment Services Ltd</t>
  </si>
  <si>
    <t>SBICARD</t>
  </si>
  <si>
    <t>Payment Infrastructure</t>
  </si>
  <si>
    <t>Dixon Technologies (India) Ltd</t>
  </si>
  <si>
    <t>DIXON</t>
  </si>
  <si>
    <t>Home Electronics &amp; Appliances</t>
  </si>
  <si>
    <t>General Insurance Corporation of India</t>
  </si>
  <si>
    <t>GICRE</t>
  </si>
  <si>
    <t>Jindal Stainless Ltd</t>
  </si>
  <si>
    <t>JSL</t>
  </si>
  <si>
    <t>JSW Infrastructure Ltd</t>
  </si>
  <si>
    <t>JSWINFRA</t>
  </si>
  <si>
    <t>UCO Bank</t>
  </si>
  <si>
    <t>UCOBANK</t>
  </si>
  <si>
    <t>Oberoi Realty Ltd</t>
  </si>
  <si>
    <t>OBEROIRLTY</t>
  </si>
  <si>
    <t>Phoenix Mills Ltd</t>
  </si>
  <si>
    <t>PHOENIXLTD</t>
  </si>
  <si>
    <t>Fertilisers And Chemicals Travancore Ltd</t>
  </si>
  <si>
    <t>FACT</t>
  </si>
  <si>
    <t>Fertilizers &amp; Agro Chemicals</t>
  </si>
  <si>
    <t>Astral Ltd</t>
  </si>
  <si>
    <t>ASTRAL</t>
  </si>
  <si>
    <t>Building Products - Pipes</t>
  </si>
  <si>
    <t>Container Corporation of India Ltd</t>
  </si>
  <si>
    <t>CONCOR</t>
  </si>
  <si>
    <t>Logistics</t>
  </si>
  <si>
    <t>Bharti Hexacom Ltd</t>
  </si>
  <si>
    <t>BHARTIHEXA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</si>
  <si>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</si>
  <si>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</si>
  <si>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</si>
  <si>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</si>
  <si>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</si>
  <si>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</si>
  <si>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PB Fintech Ltd</t>
  </si>
  <si>
    <t>POLICYBZR</t>
  </si>
  <si>
    <t>UNO Minda Ltd</t>
  </si>
  <si>
    <t>UNOMINDA</t>
  </si>
  <si>
    <t>Persistent Systems Ltd</t>
  </si>
  <si>
    <t>PERSISTENT</t>
  </si>
  <si>
    <t>Steel Authority of India Ltd</t>
  </si>
  <si>
    <t>SAIL</t>
  </si>
  <si>
    <t>Alkem Laboratories Ltd</t>
  </si>
  <si>
    <t>ALKEM</t>
  </si>
  <si>
    <t>GMR Airports Infrastructure Ltd</t>
  </si>
  <si>
    <t>GMRINFRA</t>
  </si>
  <si>
    <t>Abbott India Ltd</t>
  </si>
  <si>
    <t>ABBOTINDIA</t>
  </si>
  <si>
    <t>IDFC First Bank Ltd</t>
  </si>
  <si>
    <t>IDFCFIRSTB</t>
  </si>
  <si>
    <t>Bharat Dynamics Ltd</t>
  </si>
  <si>
    <t>BDL</t>
  </si>
  <si>
    <t>Cochin Shipyard Ltd</t>
  </si>
  <si>
    <t>COCHINSHIP</t>
  </si>
  <si>
    <t>Thermax Limited</t>
  </si>
  <si>
    <t>THERMAX</t>
  </si>
  <si>
    <t>Berger Paints India Ltd</t>
  </si>
  <si>
    <t>BERGEPAINT</t>
  </si>
  <si>
    <t>PI Industries Ltd</t>
  </si>
  <si>
    <t>PIIND</t>
  </si>
  <si>
    <t>Housing and Urban Development Corporation Ltd</t>
  </si>
  <si>
    <t>HUDCO</t>
  </si>
  <si>
    <t>Bank of India Ltd</t>
  </si>
  <si>
    <t>BANKINDIA</t>
  </si>
  <si>
    <t>Patanjali Foods Ltd</t>
  </si>
  <si>
    <t>PATANJALI</t>
  </si>
  <si>
    <t>Packaged Foods &amp; Meats</t>
  </si>
  <si>
    <t>Central Bank of India Ltd</t>
  </si>
  <si>
    <t>CENTRALBK</t>
  </si>
  <si>
    <t>Sundaram Finance Ltd</t>
  </si>
  <si>
    <t>SUNDARMFIN</t>
  </si>
  <si>
    <t>Hitachi Energy India Ltd</t>
  </si>
  <si>
    <t>POWERINDIA</t>
  </si>
  <si>
    <t>MRF Ltd</t>
  </si>
  <si>
    <t>MRF</t>
  </si>
  <si>
    <t>Tata Communications Ltd</t>
  </si>
  <si>
    <t>TATACOMM</t>
  </si>
  <si>
    <t>Indian Renewable Energy Development Agency Ltd</t>
  </si>
  <si>
    <t>IREDA</t>
  </si>
  <si>
    <t>Procter &amp; Gamble Hygiene and Health Care Ltd</t>
  </si>
  <si>
    <t>PGHH</t>
  </si>
  <si>
    <t>United Breweries Ltd</t>
  </si>
  <si>
    <t>UBL</t>
  </si>
  <si>
    <t>AU Small Finance Bank Ltd</t>
  </si>
  <si>
    <t>AUBANK</t>
  </si>
  <si>
    <t>L&amp;T Technology Services Ltd</t>
  </si>
  <si>
    <t>LTTS</t>
  </si>
  <si>
    <t>SJVN Ltd</t>
  </si>
  <si>
    <t>SJVN</t>
  </si>
  <si>
    <t>Honeywell Automation India Ltd</t>
  </si>
  <si>
    <t>HONAUT</t>
  </si>
  <si>
    <t>Fsn E-Commerce Ventures Ltd</t>
  </si>
  <si>
    <t>NYKAA</t>
  </si>
  <si>
    <t>Wellness Services</t>
  </si>
  <si>
    <t>Voltas Ltd</t>
  </si>
  <si>
    <t>VOLTAS</t>
  </si>
  <si>
    <t>ACC Ltd</t>
  </si>
  <si>
    <t>ACC</t>
  </si>
  <si>
    <t>Exide Industries Ltd</t>
  </si>
  <si>
    <t>EXIDEIND</t>
  </si>
  <si>
    <t>Batteries</t>
  </si>
  <si>
    <t>Petronet LNG Ltd</t>
  </si>
  <si>
    <t>PETRONET</t>
  </si>
  <si>
    <t>Oil &amp; Gas - Storage &amp; Transportation</t>
  </si>
  <si>
    <t>Kalyan Jewellers India Ltd</t>
  </si>
  <si>
    <t>KALYANKJIL</t>
  </si>
  <si>
    <t>Escorts Kubota Ltd</t>
  </si>
  <si>
    <t>ESCORTS</t>
  </si>
  <si>
    <t>Tractors</t>
  </si>
  <si>
    <t>Coromandel International Ltd</t>
  </si>
  <si>
    <t>COROMANDEL</t>
  </si>
  <si>
    <t>Bank of Maharashtra Ltd</t>
  </si>
  <si>
    <t>MAHABANK</t>
  </si>
  <si>
    <t>Mphasis Ltd</t>
  </si>
  <si>
    <t>MPHASIS</t>
  </si>
  <si>
    <t>L&amp;T Finance Ltd</t>
  </si>
  <si>
    <t>LTF</t>
  </si>
  <si>
    <t>APL Apollo Tubes Ltd</t>
  </si>
  <si>
    <t>APLAPOLLO</t>
  </si>
  <si>
    <t>Tata Elxsi Ltd</t>
  </si>
  <si>
    <t>TATAELXSI</t>
  </si>
  <si>
    <t>Page Industries Ltd</t>
  </si>
  <si>
    <t>PAGEIND</t>
  </si>
  <si>
    <t>Apparel &amp; Accessories</t>
  </si>
  <si>
    <t>GlaxoSmithKline Pharmaceuticals Ltd</t>
  </si>
  <si>
    <t>GLAXO</t>
  </si>
  <si>
    <t>Adani Wilmar Ltd</t>
  </si>
  <si>
    <t>AWL</t>
  </si>
  <si>
    <t>Federal Bank Ltd</t>
  </si>
  <si>
    <t>FEDERALBNK</t>
  </si>
  <si>
    <t>KPIT Technologies Ltd</t>
  </si>
  <si>
    <t>KPITTECH</t>
  </si>
  <si>
    <t>LIC Housing Finance Ltd</t>
  </si>
  <si>
    <t>LICHSGFIN</t>
  </si>
  <si>
    <t>Home Financing</t>
  </si>
  <si>
    <t>UPL Ltd</t>
  </si>
  <si>
    <t>UPL</t>
  </si>
  <si>
    <t>Gujarat Gas Ltd</t>
  </si>
  <si>
    <t>GUJGASLTD</t>
  </si>
  <si>
    <t>Biocon Ltd</t>
  </si>
  <si>
    <t>BIOCON</t>
  </si>
  <si>
    <t>Biotechnology</t>
  </si>
  <si>
    <t>3M India Ltd</t>
  </si>
  <si>
    <t>3MINDIA</t>
  </si>
  <si>
    <t>Stationery</t>
  </si>
  <si>
    <t>Nippon Life India Asset Management Ltd</t>
  </si>
  <si>
    <t>NAM-INDIA</t>
  </si>
  <si>
    <t>Tata Technologies Ltd</t>
  </si>
  <si>
    <t>TATATECH</t>
  </si>
  <si>
    <t>Punjab &amp; Sind Bank</t>
  </si>
  <si>
    <t>PSB</t>
  </si>
  <si>
    <t>KEI Industries Ltd</t>
  </si>
  <si>
    <t>KEI</t>
  </si>
  <si>
    <t>Cables</t>
  </si>
  <si>
    <t>AIA Engineering Ltd</t>
  </si>
  <si>
    <t>AIAENG</t>
  </si>
  <si>
    <t>IRB Infrastructure Developers Ltd</t>
  </si>
  <si>
    <t>IRB</t>
  </si>
  <si>
    <t>New India Assurance Company Ltd</t>
  </si>
  <si>
    <t>NIACL</t>
  </si>
  <si>
    <t>Ge T&amp;D India Ltd</t>
  </si>
  <si>
    <t>GET&amp;D</t>
  </si>
  <si>
    <t>Mangalore Refinery and Petrochemicals Ltd</t>
  </si>
  <si>
    <t>MRPL</t>
  </si>
  <si>
    <t>Mahindra and Mahindra Financial Services Ltd</t>
  </si>
  <si>
    <t>M&amp;MFIN</t>
  </si>
  <si>
    <t>Sona BLW Precision Forgings Ltd</t>
  </si>
  <si>
    <t>SONACOMS</t>
  </si>
  <si>
    <t>Endurance Technologies Ltd</t>
  </si>
  <si>
    <t>ENDURANCE</t>
  </si>
  <si>
    <t>Motilal Oswal Financial Services Ltd</t>
  </si>
  <si>
    <t>MOTILALOFS</t>
  </si>
  <si>
    <t>Jubilant Foodworks Ltd</t>
  </si>
  <si>
    <t>JUBLFOOD</t>
  </si>
  <si>
    <t>Restaurants &amp; Cafes</t>
  </si>
  <si>
    <t>Gujarat Fluorochemicals Ltd</t>
  </si>
  <si>
    <t>FLUOROCHEM</t>
  </si>
  <si>
    <t>Specialty Chemicals</t>
  </si>
  <si>
    <t>Fortis Healthcare Ltd</t>
  </si>
  <si>
    <t>FORTIS</t>
  </si>
  <si>
    <t>Coforge Ltd</t>
  </si>
  <si>
    <t>COFORGE</t>
  </si>
  <si>
    <t>Global Health Ltd</t>
  </si>
  <si>
    <t>MEDANTA</t>
  </si>
  <si>
    <t>Lloyds Metals And Energy Ltd</t>
  </si>
  <si>
    <t>LLOYDSME</t>
  </si>
  <si>
    <t>Glenmark Pharmaceuticals Ltd</t>
  </si>
  <si>
    <t>GLENMARK</t>
  </si>
  <si>
    <t>BSE Ltd</t>
  </si>
  <si>
    <t>BSE</t>
  </si>
  <si>
    <t>Stock Exchanges &amp; Ratings</t>
  </si>
  <si>
    <t>National Aluminium Co Ltd</t>
  </si>
  <si>
    <t>NATIONALUM</t>
  </si>
  <si>
    <t>Deepak Nitrite Ltd</t>
  </si>
  <si>
    <t>DEEPAKNTR</t>
  </si>
  <si>
    <t>Dalmia Bharat Ltd</t>
  </si>
  <si>
    <t>DALBHARAT</t>
  </si>
  <si>
    <t>J K Cement Ltd</t>
  </si>
  <si>
    <t>JKCEMENT</t>
  </si>
  <si>
    <t>Blue Star Ltd</t>
  </si>
  <si>
    <t>BLUESTARCO</t>
  </si>
  <si>
    <t>Apar Industries Ltd</t>
  </si>
  <si>
    <t>APARINDS</t>
  </si>
  <si>
    <t>Tata Investment Corporation Ltd</t>
  </si>
  <si>
    <t>TATAINVEST</t>
  </si>
  <si>
    <t>Timken India Ltd</t>
  </si>
  <si>
    <t>TIMKEN</t>
  </si>
  <si>
    <t>Max Financial Services Ltd</t>
  </si>
  <si>
    <t>MFSL</t>
  </si>
  <si>
    <t>NLC India Ltd</t>
  </si>
  <si>
    <t>NLCINDIA</t>
  </si>
  <si>
    <t>Metro Brands Ltd</t>
  </si>
  <si>
    <t>METROBRAND</t>
  </si>
  <si>
    <t>Footwear</t>
  </si>
  <si>
    <t>Motherson Sumi Wiring India Ltd</t>
  </si>
  <si>
    <t>MSUMI</t>
  </si>
  <si>
    <t>Indraprastha Gas Ltd</t>
  </si>
  <si>
    <t>IGL</t>
  </si>
  <si>
    <t>Bandhan Bank Ltd</t>
  </si>
  <si>
    <t>BANDHANBNK</t>
  </si>
  <si>
    <t>Apollo Tyres Ltd</t>
  </si>
  <si>
    <t>APOLLOTYRE</t>
  </si>
  <si>
    <t>Aditya Birla Fashion and Retail Ltd</t>
  </si>
  <si>
    <t>ABFRL</t>
  </si>
  <si>
    <t>SKF India Ltd</t>
  </si>
  <si>
    <t>SKFINDIA</t>
  </si>
  <si>
    <t>Poonawalla Fincorp Ltd</t>
  </si>
  <si>
    <t>POONAWALLA</t>
  </si>
  <si>
    <t>360 One Wam Ltd</t>
  </si>
  <si>
    <t>360ONE</t>
  </si>
  <si>
    <t>Investment Banking &amp; Brokerage</t>
  </si>
  <si>
    <t>Embassy Office Parks REIT</t>
  </si>
  <si>
    <t>EMBASSY</t>
  </si>
  <si>
    <t>Carborundum Universal Ltd</t>
  </si>
  <si>
    <t>CARBORUNIV</t>
  </si>
  <si>
    <t>Brigade Enterprises Ltd</t>
  </si>
  <si>
    <t>BRIGADE</t>
  </si>
  <si>
    <t>Hindustan Copper Ltd</t>
  </si>
  <si>
    <t>HINDCOPPER</t>
  </si>
  <si>
    <t>Mining - Copper</t>
  </si>
  <si>
    <t>Emami Ltd</t>
  </si>
  <si>
    <t>EMAMILTD</t>
  </si>
  <si>
    <t>Star Health and Allied Insurance Company Ltd</t>
  </si>
  <si>
    <t>STARHEALTH</t>
  </si>
  <si>
    <t>Go Digit General Insurance Ltd</t>
  </si>
  <si>
    <t>GODIGIT</t>
  </si>
  <si>
    <t>Amara Raja Energy &amp; Mobility Ltd</t>
  </si>
  <si>
    <t>ARE&amp;M</t>
  </si>
  <si>
    <t>Jyoti CNC Automation Ltd</t>
  </si>
  <si>
    <t>JYOTICNC</t>
  </si>
  <si>
    <t>Computer Hardware</t>
  </si>
  <si>
    <t>Grindwell Norton Ltd</t>
  </si>
  <si>
    <t>GRINDWELL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</si>
  <si>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</si>
  <si>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</si>
  <si>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</si>
  <si>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</si>
  <si>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</si>
  <si>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</si>
  <si>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</si>
  <si>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</si>
  <si>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ZF Commercial Vehicle Control Systems India Ltd</t>
  </si>
  <si>
    <t>ZFCVINDIA</t>
  </si>
  <si>
    <t>ITI Ltd</t>
  </si>
  <si>
    <t>ITI</t>
  </si>
  <si>
    <t>Telecom Equipments</t>
  </si>
  <si>
    <t>Gland Pharma Ltd</t>
  </si>
  <si>
    <t>GLAND</t>
  </si>
  <si>
    <t>Delhivery Ltd</t>
  </si>
  <si>
    <t>DELHIVERY</t>
  </si>
  <si>
    <t>Bayer Cropscience Ltd</t>
  </si>
  <si>
    <t>BAYERCROP</t>
  </si>
  <si>
    <t>Ajanta Pharma Ltd</t>
  </si>
  <si>
    <t>AJANTPHARM</t>
  </si>
  <si>
    <t>Aegis Logistics Ltd</t>
  </si>
  <si>
    <t>AEGISLOG</t>
  </si>
  <si>
    <t>Godrej Industries Ltd</t>
  </si>
  <si>
    <t>GODREJIND</t>
  </si>
  <si>
    <t>Syngene International Ltd</t>
  </si>
  <si>
    <t>SYNGENE</t>
  </si>
  <si>
    <t>NBCC (India) Ltd</t>
  </si>
  <si>
    <t>NBCC</t>
  </si>
  <si>
    <t>Sundram Fasteners Ltd</t>
  </si>
  <si>
    <t>SUNDRMFAST</t>
  </si>
  <si>
    <t>IPCA Laboratories Ltd</t>
  </si>
  <si>
    <t>IPCALAB</t>
  </si>
  <si>
    <t>Jupiter Wagons Ltd</t>
  </si>
  <si>
    <t>JWL</t>
  </si>
  <si>
    <t>Rail</t>
  </si>
  <si>
    <t>TVS Holdings Ltd</t>
  </si>
  <si>
    <t>TVSHLTD</t>
  </si>
  <si>
    <t>KIOCL Ltd</t>
  </si>
  <si>
    <t>KIOCL</t>
  </si>
  <si>
    <t>Tata Chemicals Ltd</t>
  </si>
  <si>
    <t>TATACHEM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</si>
  <si>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</si>
  <si>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</si>
  <si>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</si>
  <si>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</si>
  <si>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</si>
  <si>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</si>
  <si>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Vedant Fashions Ltd</t>
  </si>
  <si>
    <t>MANYAVAR</t>
  </si>
  <si>
    <t>One 97 Communications Ltd</t>
  </si>
  <si>
    <t>PAYTM</t>
  </si>
  <si>
    <t>Business Support Services</t>
  </si>
  <si>
    <t>Kaynes Technology India Ltd</t>
  </si>
  <si>
    <t>KAYNES</t>
  </si>
  <si>
    <t>Ircon International Ltd</t>
  </si>
  <si>
    <t>IRCON</t>
  </si>
  <si>
    <t>Ratnamani Metals and Tubes Ltd</t>
  </si>
  <si>
    <t>RATNAMANI</t>
  </si>
  <si>
    <t>Aarti Industries Ltd</t>
  </si>
  <si>
    <t>AARTIIND</t>
  </si>
  <si>
    <t>JBM Auto Ltd</t>
  </si>
  <si>
    <t>JBMA</t>
  </si>
  <si>
    <t>Century Textiles and Industries Ltd</t>
  </si>
  <si>
    <t>CENTURYTEX</t>
  </si>
  <si>
    <t>Paper Products</t>
  </si>
  <si>
    <t>ICICI Securities Ltd</t>
  </si>
  <si>
    <t>ISEC</t>
  </si>
  <si>
    <t>Finolex Cables Ltd</t>
  </si>
  <si>
    <t>FINCABLES</t>
  </si>
  <si>
    <t>Narayana Hrudayalaya Ltd</t>
  </si>
  <si>
    <t>NH</t>
  </si>
  <si>
    <t>Gillette India Ltd</t>
  </si>
  <si>
    <t>GILLETTE</t>
  </si>
  <si>
    <t>Cholamandalam Financial Holdings Ltd</t>
  </si>
  <si>
    <t>CHOLAHLDNG</t>
  </si>
  <si>
    <t>Sumitomo Chemical India Ltd</t>
  </si>
  <si>
    <t>SUMICHEM</t>
  </si>
  <si>
    <t>Radico Khaitan Ltd</t>
  </si>
  <si>
    <t>RADICO</t>
  </si>
  <si>
    <t>Garden Reach Shipbuilders &amp; Engineers Ltd</t>
  </si>
  <si>
    <t>GRSE</t>
  </si>
  <si>
    <t>Tejas Networks Ltd</t>
  </si>
  <si>
    <t>TEJASNET</t>
  </si>
  <si>
    <t>Titagarh Rail Systems Ltd</t>
  </si>
  <si>
    <t>TITAGARH</t>
  </si>
  <si>
    <t>Five-Star Business Finance Ltd</t>
  </si>
  <si>
    <t>FIVESTAR</t>
  </si>
  <si>
    <t>Angel One Ltd</t>
  </si>
  <si>
    <t>ANGELONE</t>
  </si>
  <si>
    <t>Whirlpool of India Ltd</t>
  </si>
  <si>
    <t>WHIRLPOOL</t>
  </si>
  <si>
    <t>Hatsun Agro Product Ltd</t>
  </si>
  <si>
    <t>HATSUN</t>
  </si>
  <si>
    <t>Laurus Labs Ltd</t>
  </si>
  <si>
    <t>LAURUSLABS</t>
  </si>
  <si>
    <t>CPSE ETF</t>
  </si>
  <si>
    <t>CPSEETF</t>
  </si>
  <si>
    <t>Equity</t>
  </si>
  <si>
    <t>Elgi Equipments Ltd</t>
  </si>
  <si>
    <t>ELGIEQUIP</t>
  </si>
  <si>
    <t>Godfrey Phillips India Ltd</t>
  </si>
  <si>
    <t>GODFRYPHLP</t>
  </si>
  <si>
    <t>Dr. Lal PathLabs Ltd</t>
  </si>
  <si>
    <t>LALPATHLAB</t>
  </si>
  <si>
    <t>Kajaria Ceramics Ltd</t>
  </si>
  <si>
    <t>KAJARIACER</t>
  </si>
  <si>
    <t>Building Products - Ceramics</t>
  </si>
  <si>
    <t>CESC Ltd</t>
  </si>
  <si>
    <t>CESC</t>
  </si>
  <si>
    <t>KEC International Ltd</t>
  </si>
  <si>
    <t>KEC</t>
  </si>
  <si>
    <t>BASF India Ltd</t>
  </si>
  <si>
    <t>BASF</t>
  </si>
  <si>
    <t>Sobha Ltd</t>
  </si>
  <si>
    <t>SOBHA</t>
  </si>
  <si>
    <t>CIE Automotive India Ltd</t>
  </si>
  <si>
    <t>CIEINDIA</t>
  </si>
  <si>
    <t>Kansai Nerolac Paints Ltd</t>
  </si>
  <si>
    <t>KANSAINER</t>
  </si>
  <si>
    <t>CreditAccess Grameen Ltd</t>
  </si>
  <si>
    <t>CREDITACC</t>
  </si>
  <si>
    <t>Schneider Electric Infrastructure Ltd</t>
  </si>
  <si>
    <t>SCHNEIDER</t>
  </si>
  <si>
    <t>Natco Pharma Ltd</t>
  </si>
  <si>
    <t>NATCOPHARM</t>
  </si>
  <si>
    <t>Pfizer Ltd</t>
  </si>
  <si>
    <t>PFIZER</t>
  </si>
  <si>
    <t>Central Depository Services (India) Ltd</t>
  </si>
  <si>
    <t>CDSL</t>
  </si>
  <si>
    <t>IIFL Finance Ltd</t>
  </si>
  <si>
    <t>IIFL</t>
  </si>
  <si>
    <t>Chambal Fertilisers and Chemicals Ltd</t>
  </si>
  <si>
    <t>CHAMBLFERT</t>
  </si>
  <si>
    <t>Piramal Pharma Ltd</t>
  </si>
  <si>
    <t>PPLPHARMA</t>
  </si>
  <si>
    <t>NCC Ltd</t>
  </si>
  <si>
    <t>NCC</t>
  </si>
  <si>
    <t>Finolex Industries Ltd</t>
  </si>
  <si>
    <t>FINPIPE</t>
  </si>
  <si>
    <t>Relaxo Footwears Ltd</t>
  </si>
  <si>
    <t>RELAXO</t>
  </si>
  <si>
    <t>Tbo Tek Ltd</t>
  </si>
  <si>
    <t>TBOTEK</t>
  </si>
  <si>
    <t>Tour &amp; Travel Services</t>
  </si>
  <si>
    <t>PNB Housing Finance Ltd</t>
  </si>
  <si>
    <t>PNBHOUSING</t>
  </si>
  <si>
    <t>Ramco Cements Limited</t>
  </si>
  <si>
    <t>RAMCOCEM</t>
  </si>
  <si>
    <t>Vinati Organics Ltd</t>
  </si>
  <si>
    <t>VINATIORGA</t>
  </si>
  <si>
    <t>Piramal Enterprises Ltd</t>
  </si>
  <si>
    <t>PEL</t>
  </si>
  <si>
    <t>Waaree Renewable Technologies Ltd</t>
  </si>
  <si>
    <t>WAAREERTL</t>
  </si>
  <si>
    <t>Castrol India Ltd</t>
  </si>
  <si>
    <t>CASTROLIND</t>
  </si>
  <si>
    <t>Kirloskar Oil Engines Ltd</t>
  </si>
  <si>
    <t>KIRLOSENG</t>
  </si>
  <si>
    <t>Nexus Select Trust</t>
  </si>
  <si>
    <t>NXST</t>
  </si>
  <si>
    <t>Mindspace Business Parks REIT</t>
  </si>
  <si>
    <t>MINDSPACE</t>
  </si>
  <si>
    <t>Cyient Ltd</t>
  </si>
  <si>
    <t>CYIENT</t>
  </si>
  <si>
    <t>Devyani International Ltd</t>
  </si>
  <si>
    <t>DEVYANI</t>
  </si>
  <si>
    <t>Raymond Ltd</t>
  </si>
  <si>
    <t>RAYMOND</t>
  </si>
  <si>
    <t>R R Kabel Ltd</t>
  </si>
  <si>
    <t>RRKABEL</t>
  </si>
  <si>
    <t>Signatureglobal (India) Ltd</t>
  </si>
  <si>
    <t>SIGNATURE</t>
  </si>
  <si>
    <t>Triveni Turbine Ltd</t>
  </si>
  <si>
    <t>TRITURBINE</t>
  </si>
  <si>
    <t>IDFC Ltd</t>
  </si>
  <si>
    <t>IDFC</t>
  </si>
  <si>
    <t>Trident Ltd</t>
  </si>
  <si>
    <t>TRIDENT</t>
  </si>
  <si>
    <t>Himadri Speciality Chemical Ltd</t>
  </si>
  <si>
    <t>HSCL</t>
  </si>
  <si>
    <t>Swan Energy Ltd</t>
  </si>
  <si>
    <t>SWANENERGY</t>
  </si>
  <si>
    <t>Multi Commodity Exchange of India Ltd</t>
  </si>
  <si>
    <t>MCX</t>
  </si>
  <si>
    <t>Kalpataru Projects International Ltd</t>
  </si>
  <si>
    <t>KPIL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</si>
  <si>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</si>
  <si>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</si>
  <si>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</si>
  <si>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</si>
  <si>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</si>
  <si>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</si>
  <si>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PTC Industries Ltd</t>
  </si>
  <si>
    <t>PTCIL</t>
  </si>
  <si>
    <t>Birlasoft Ltd</t>
  </si>
  <si>
    <t>BSOFT</t>
  </si>
  <si>
    <t>Cello World Ltd</t>
  </si>
  <si>
    <t>CELLO</t>
  </si>
  <si>
    <t>V Guard Industries Ltd</t>
  </si>
  <si>
    <t>VGUARD</t>
  </si>
  <si>
    <t>BEML Ltd</t>
  </si>
  <si>
    <t>BEML</t>
  </si>
  <si>
    <t>Atul Ltd</t>
  </si>
  <si>
    <t>ATUL</t>
  </si>
  <si>
    <t>Aditya Birla Sun Life Amc Ltd</t>
  </si>
  <si>
    <t>ABSLAMC</t>
  </si>
  <si>
    <t>Inox Wind Ltd</t>
  </si>
  <si>
    <t>INOXWIND</t>
  </si>
  <si>
    <t>Lakshmi Machine Works Ltd</t>
  </si>
  <si>
    <t>LAXMIMACH</t>
  </si>
  <si>
    <t>Bata India Ltd</t>
  </si>
  <si>
    <t>BATAINDIA</t>
  </si>
  <si>
    <t>Shyam Metalics and Energy Ltd</t>
  </si>
  <si>
    <t>SHYAMMETL</t>
  </si>
  <si>
    <t>Suven Pharmaceuticals Ltd</t>
  </si>
  <si>
    <t>SUVENPHAR</t>
  </si>
  <si>
    <t>Blue Dart Express Ltd</t>
  </si>
  <si>
    <t>BLUEDART</t>
  </si>
  <si>
    <t>Bikaji Foods International Ltd</t>
  </si>
  <si>
    <t>BIKAJI</t>
  </si>
  <si>
    <t>Computer Age Management Services Ltd</t>
  </si>
  <si>
    <t>CAMS</t>
  </si>
  <si>
    <t>Action Construction Equipment Ltd</t>
  </si>
  <si>
    <t>ACE</t>
  </si>
  <si>
    <t>Heavy Machinery</t>
  </si>
  <si>
    <t>Navin Fluorine International Ltd</t>
  </si>
  <si>
    <t>NAVINFLUOR</t>
  </si>
  <si>
    <t>G R Infraprojects Ltd</t>
  </si>
  <si>
    <t>GRINFRA</t>
  </si>
  <si>
    <t>Kirloskar Brothers Ltd</t>
  </si>
  <si>
    <t>KIRLOSBROS</t>
  </si>
  <si>
    <t>Chalet Hotels Ltd</t>
  </si>
  <si>
    <t>CHALET</t>
  </si>
  <si>
    <t>Alembic Pharmaceuticals Ltd</t>
  </si>
  <si>
    <t>APLLTD</t>
  </si>
  <si>
    <t>Capri Global Capital Ltd</t>
  </si>
  <si>
    <t>CGCL</t>
  </si>
  <si>
    <t>Jindal SAW Ltd</t>
  </si>
  <si>
    <t>JINDALSAW</t>
  </si>
  <si>
    <t>Aster DM Healthcare Ltd</t>
  </si>
  <si>
    <t>ASTERDM</t>
  </si>
  <si>
    <t>Nuvama Wealth Management Ltd</t>
  </si>
  <si>
    <t>NUVAMA</t>
  </si>
  <si>
    <t>Aadhar Housing Finance Ltd</t>
  </si>
  <si>
    <t>AADHARHFC</t>
  </si>
  <si>
    <t>Krishna Institute of Medical Sciences Ltd</t>
  </si>
  <si>
    <t>KIMS</t>
  </si>
  <si>
    <t>Zensar Technologies Ltd</t>
  </si>
  <si>
    <t>ZENSARTECH</t>
  </si>
  <si>
    <t>Great Eastern Shipping Company Ltd</t>
  </si>
  <si>
    <t>GESHIP</t>
  </si>
  <si>
    <t>Sterling and Wilson Renewable Energy Ltd</t>
  </si>
  <si>
    <t>SWSOLAR</t>
  </si>
  <si>
    <t>Gujarat State Petronet Ltd</t>
  </si>
  <si>
    <t>GSPL</t>
  </si>
  <si>
    <t>NMDC Steel Ltd</t>
  </si>
  <si>
    <t>NSLNISP</t>
  </si>
  <si>
    <t>Redington Ltd</t>
  </si>
  <si>
    <t>REDINGTON</t>
  </si>
  <si>
    <t>Technology Hardware</t>
  </si>
  <si>
    <t>Data Patterns (India) Ltd</t>
  </si>
  <si>
    <t>DATAPATTNS</t>
  </si>
  <si>
    <t>RITES Ltd</t>
  </si>
  <si>
    <t>RITES</t>
  </si>
  <si>
    <t>Asahi India Glass Ltd</t>
  </si>
  <si>
    <t>ASAHIINDIA</t>
  </si>
  <si>
    <t>HFCL Ltd</t>
  </si>
  <si>
    <t>HFCL</t>
  </si>
  <si>
    <t>Manappuram Finance Ltd</t>
  </si>
  <si>
    <t>MANAPPURAM</t>
  </si>
  <si>
    <t>Techno Electric &amp; Engineering Company Ltd</t>
  </si>
  <si>
    <t>TECHNOE</t>
  </si>
  <si>
    <t>KSB Ltd</t>
  </si>
  <si>
    <t>KSB</t>
  </si>
  <si>
    <t>Aptus Value Housing Finance India Ltd</t>
  </si>
  <si>
    <t>APTUS</t>
  </si>
  <si>
    <t>IFCI Ltd</t>
  </si>
  <si>
    <t>IFCI</t>
  </si>
  <si>
    <t>Ramkrishna Forgings Ltd</t>
  </si>
  <si>
    <t>RKFORGE</t>
  </si>
  <si>
    <t>Karur Vysya Bank Ltd</t>
  </si>
  <si>
    <t>KARURVYSYA</t>
  </si>
  <si>
    <t>Sonata Software Ltd</t>
  </si>
  <si>
    <t>SONATSOFTW</t>
  </si>
  <si>
    <t>Indiamart Intermesh Ltd</t>
  </si>
  <si>
    <t>INDIAMART</t>
  </si>
  <si>
    <t>Anand Rathi Wealth Ltd</t>
  </si>
  <si>
    <t>ANANDRATHI</t>
  </si>
  <si>
    <t>Astrazeneca Pharma India Ltd</t>
  </si>
  <si>
    <t>ASTRAZEN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</si>
  <si>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</si>
  <si>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</si>
  <si>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</si>
  <si>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</si>
  <si>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</si>
  <si>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</si>
  <si>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Tata Teleservices (Maharashtra) Ltd</t>
  </si>
  <si>
    <t>TTML</t>
  </si>
  <si>
    <t>Concord Biotech Ltd</t>
  </si>
  <si>
    <t>CONCORDBIO</t>
  </si>
  <si>
    <t>Jai Balaji Industries Ltd</t>
  </si>
  <si>
    <t>JAIBALAJI</t>
  </si>
  <si>
    <t>RBL Bank Ltd</t>
  </si>
  <si>
    <t>RBLBANK</t>
  </si>
  <si>
    <t>DCM Shriram Ltd</t>
  </si>
  <si>
    <t>DCMSHRIRAM</t>
  </si>
  <si>
    <t>UTI S&amp;P BSE Sensex ETF</t>
  </si>
  <si>
    <t>UTISENSETF</t>
  </si>
  <si>
    <t>Jyothy Labs Ltd</t>
  </si>
  <si>
    <t>JYOTHYLAB</t>
  </si>
  <si>
    <t>Sanofi India Ltd</t>
  </si>
  <si>
    <t>SANOFI</t>
  </si>
  <si>
    <t>Clean Science and Technology Ltd</t>
  </si>
  <si>
    <t>CLEAN</t>
  </si>
  <si>
    <t>Godawari Power and Ispat Ltd</t>
  </si>
  <si>
    <t>GPIL</t>
  </si>
  <si>
    <t>Railtel Corporation of India Ltd</t>
  </si>
  <si>
    <t>RAILTEL</t>
  </si>
  <si>
    <t>Communication &amp; Networking</t>
  </si>
  <si>
    <t>Anant Raj Ltd</t>
  </si>
  <si>
    <t>ANANTRAJ</t>
  </si>
  <si>
    <t>Fine Organic Industries Ltd</t>
  </si>
  <si>
    <t>FINEORG</t>
  </si>
  <si>
    <t>Elecon Engineering Company Ltd</t>
  </si>
  <si>
    <t>ELECON</t>
  </si>
  <si>
    <t>Bls International Services Ltd</t>
  </si>
  <si>
    <t>BLS</t>
  </si>
  <si>
    <t>Outsourced services</t>
  </si>
  <si>
    <t>Zee Entertainment Enterprises Ltd</t>
  </si>
  <si>
    <t>ZEEL</t>
  </si>
  <si>
    <t>Olectra Greentech Ltd</t>
  </si>
  <si>
    <t>OLECTRA</t>
  </si>
  <si>
    <t>Welspun Corp Ltd</t>
  </si>
  <si>
    <t>WELCORP</t>
  </si>
  <si>
    <t>Mahanagar Gas Ltd</t>
  </si>
  <si>
    <t>MGL</t>
  </si>
  <si>
    <t>Aavas Financiers Ltd</t>
  </si>
  <si>
    <t>AAVAS</t>
  </si>
  <si>
    <t>Ingersoll-Rand (India) Ltd</t>
  </si>
  <si>
    <t>INGERRAND</t>
  </si>
  <si>
    <t>Supreme Petrochem Ltd</t>
  </si>
  <si>
    <t>SPLPETRO</t>
  </si>
  <si>
    <t>Netweb Technologies India Ltd</t>
  </si>
  <si>
    <t>NETWEB</t>
  </si>
  <si>
    <t>Intellect Design Arena Ltd</t>
  </si>
  <si>
    <t>INTELLECT</t>
  </si>
  <si>
    <t>Welspun Living Ltd</t>
  </si>
  <si>
    <t>WELSPUNLIV</t>
  </si>
  <si>
    <t>Honasa Consumer Ltd</t>
  </si>
  <si>
    <t>HONASA</t>
  </si>
  <si>
    <t>Firstsource Solutions Ltd</t>
  </si>
  <si>
    <t>FSL</t>
  </si>
  <si>
    <t>Amber Enterprises India Ltd</t>
  </si>
  <si>
    <t>AMBER</t>
  </si>
  <si>
    <t>PVR INOX Ltd</t>
  </si>
  <si>
    <t>PVRINOX</t>
  </si>
  <si>
    <t>Theatres</t>
  </si>
  <si>
    <t>Alok Industries Ltd</t>
  </si>
  <si>
    <t>ALOKINDS</t>
  </si>
  <si>
    <t>Eris Lifesciences Ltd</t>
  </si>
  <si>
    <t>ERIS</t>
  </si>
  <si>
    <t>Chennai Petroleum Corporation Ltd</t>
  </si>
  <si>
    <t>CHENNPETRO</t>
  </si>
  <si>
    <t>Vardhman Textiles Ltd</t>
  </si>
  <si>
    <t>VTL</t>
  </si>
  <si>
    <t>Engineers India Ltd</t>
  </si>
  <si>
    <t>ENGINERSIN</t>
  </si>
  <si>
    <t>HBL Power Systems Ltd</t>
  </si>
  <si>
    <t>HBLPOWER</t>
  </si>
  <si>
    <t>Newgen Software Technologies Ltd</t>
  </si>
  <si>
    <t>NEWGEN</t>
  </si>
  <si>
    <t>Indegene Ltd</t>
  </si>
  <si>
    <t>INDGN</t>
  </si>
  <si>
    <t>Bombay Burmah Trading Corporation Ltd</t>
  </si>
  <si>
    <t>BBTC</t>
  </si>
  <si>
    <t>E I D-Parry (India) Ltd</t>
  </si>
  <si>
    <t>EIDPARRY</t>
  </si>
  <si>
    <t>Sugar</t>
  </si>
  <si>
    <t>Jaiprakash Power Ventures Ltd</t>
  </si>
  <si>
    <t>JPPOWER</t>
  </si>
  <si>
    <t>Westlife Foodworld Ltd</t>
  </si>
  <si>
    <t>WESTLIFE</t>
  </si>
  <si>
    <t>Akzo Nobel India Ltd</t>
  </si>
  <si>
    <t>AKZOINDIA</t>
  </si>
  <si>
    <t>RHI Magnesita India Ltd</t>
  </si>
  <si>
    <t>RHIM</t>
  </si>
  <si>
    <t>Craftsman Automation Ltd</t>
  </si>
  <si>
    <t>CRAFTSMAN</t>
  </si>
  <si>
    <t>Godrej Agrovet Ltd</t>
  </si>
  <si>
    <t>GODREJAGRO</t>
  </si>
  <si>
    <t>Agro Products</t>
  </si>
  <si>
    <t>Rainbow Children's Medicare Ltd</t>
  </si>
  <si>
    <t>RAINBOW</t>
  </si>
  <si>
    <t>UTI Asset Management Company Ltd</t>
  </si>
  <si>
    <t>UTIAMC</t>
  </si>
  <si>
    <t>Cube Highways Trust</t>
  </si>
  <si>
    <t>CUBEINVIT</t>
  </si>
  <si>
    <t>Roads</t>
  </si>
  <si>
    <t>Jammu and Kashmir Bank Ltd</t>
  </si>
  <si>
    <t>J&amp;KBANK</t>
  </si>
  <si>
    <t>Authum Investment &amp; Infrastructure Ltd</t>
  </si>
  <si>
    <t>AIIL</t>
  </si>
  <si>
    <t>Gujarat Mineral Development Corporation Ltd</t>
  </si>
  <si>
    <t>GMDCLTD</t>
  </si>
  <si>
    <t>Nuvoco Vistas Corporation Ltd</t>
  </si>
  <si>
    <t>NUVOCO</t>
  </si>
  <si>
    <t>Tanla Platforms Ltd</t>
  </si>
  <si>
    <t>TANLA</t>
  </si>
  <si>
    <t>Praj Industries Ltd</t>
  </si>
  <si>
    <t>PRAJIND</t>
  </si>
  <si>
    <t>PNC Infratech Ltd</t>
  </si>
  <si>
    <t>PNCINFRA</t>
  </si>
  <si>
    <t>City Union Bank Ltd</t>
  </si>
  <si>
    <t>CUB</t>
  </si>
  <si>
    <t>Happiest Minds Technologies Ltd</t>
  </si>
  <si>
    <t>HAPPSTMNDS</t>
  </si>
  <si>
    <t>CE Info Systems Ltd</t>
  </si>
  <si>
    <t>MAPMYINDIA</t>
  </si>
  <si>
    <t>MMTC Ltd</t>
  </si>
  <si>
    <t>MMTC</t>
  </si>
  <si>
    <t>Granules India Ltd</t>
  </si>
  <si>
    <t>GRANULES</t>
  </si>
  <si>
    <t>Bajaj Electricals Ltd</t>
  </si>
  <si>
    <t>BAJAJELEC</t>
  </si>
  <si>
    <t>Birla Corporation Ltd</t>
  </si>
  <si>
    <t>BIRLACORPN</t>
  </si>
  <si>
    <t>Doms Industries Ltd</t>
  </si>
  <si>
    <t>DOMS</t>
  </si>
  <si>
    <t>Office Supplies</t>
  </si>
  <si>
    <t>Aether Industries Ltd</t>
  </si>
  <si>
    <t>AETHER</t>
  </si>
  <si>
    <t>Can Fin Homes Ltd</t>
  </si>
  <si>
    <t>CANFINHOME</t>
  </si>
  <si>
    <t>Force Motors Ltd</t>
  </si>
  <si>
    <t>FORCEMOT</t>
  </si>
  <si>
    <t>Kfin Technologies Ltd</t>
  </si>
  <si>
    <t>KFINTECH</t>
  </si>
  <si>
    <t>shipping corporation of India Ltd</t>
  </si>
  <si>
    <t>SCI</t>
  </si>
  <si>
    <t>Inox India Ltd</t>
  </si>
  <si>
    <t>INOXINDIA</t>
  </si>
  <si>
    <t>Sea-Borne Tankers</t>
  </si>
  <si>
    <t>Usha Martin Ltd</t>
  </si>
  <si>
    <t>USHAMART</t>
  </si>
  <si>
    <t>Reliance Power Ltd</t>
  </si>
  <si>
    <t>RPOWER</t>
  </si>
  <si>
    <t>Lemon Tree Hotels Ltd</t>
  </si>
  <si>
    <t>LEMONTREE</t>
  </si>
  <si>
    <t>Equitas Small Finance Bank Ltd</t>
  </si>
  <si>
    <t>EQUITASBNK</t>
  </si>
  <si>
    <t>Cera Sanitaryware Ltd</t>
  </si>
  <si>
    <t>CERA</t>
  </si>
  <si>
    <t>Jubilant Pharmova Ltd</t>
  </si>
  <si>
    <t>JUBLPHARMA</t>
  </si>
  <si>
    <t>Eclerx Services Ltd</t>
  </si>
  <si>
    <t>ECLERX</t>
  </si>
  <si>
    <t>HG Infra Engineering Ltd</t>
  </si>
  <si>
    <t>HGINFRA</t>
  </si>
  <si>
    <t>Happy Forgings Ltd</t>
  </si>
  <si>
    <t>HAPPYFORGE</t>
  </si>
  <si>
    <t>Auto, Truck &amp; Motorcycle Parts</t>
  </si>
  <si>
    <t>Powergrid Infrastructure Investment Trust</t>
  </si>
  <si>
    <t>PGINVIT</t>
  </si>
  <si>
    <t>Zydus Wellness Ltd</t>
  </si>
  <si>
    <t>ZYDUSWELL</t>
  </si>
  <si>
    <t>Rattanindia Enterprises Ltd</t>
  </si>
  <si>
    <t>RTNINDIA</t>
  </si>
  <si>
    <t>Thomas Cook (India) Ltd</t>
  </si>
  <si>
    <t>THOMASCOOK</t>
  </si>
  <si>
    <t>Graphite India Ltd</t>
  </si>
  <si>
    <t>GRAPHITE</t>
  </si>
  <si>
    <t>Puravankara Ltd</t>
  </si>
  <si>
    <t>PURVA</t>
  </si>
  <si>
    <t>Minda Corporation Ltd</t>
  </si>
  <si>
    <t>MINDACORP</t>
  </si>
  <si>
    <t>Azad Engineering Ltd</t>
  </si>
  <si>
    <t>AZAD</t>
  </si>
  <si>
    <t>Voltamp Transformers Ltd</t>
  </si>
  <si>
    <t>VOLTAMP</t>
  </si>
  <si>
    <t>Transformers and Rectifiers (India) Ltd</t>
  </si>
  <si>
    <t>TRIL</t>
  </si>
  <si>
    <t>TTK Prestige Ltd</t>
  </si>
  <si>
    <t>TTKPRESTIG</t>
  </si>
  <si>
    <t>Electrosteel Castings Ltd</t>
  </si>
  <si>
    <t>ELECTCAST</t>
  </si>
  <si>
    <t>Tega Industries Ltd</t>
  </si>
  <si>
    <t>TEGA</t>
  </si>
  <si>
    <t>RedTape</t>
  </si>
  <si>
    <t>REDTAPE</t>
  </si>
  <si>
    <t>Bharat 22 ETF</t>
  </si>
  <si>
    <t>ICICIB22</t>
  </si>
  <si>
    <t>Nava Limited</t>
  </si>
  <si>
    <t>NAVA</t>
  </si>
  <si>
    <t>Shree Renuka Sugars Ltd</t>
  </si>
  <si>
    <t>RENUKA</t>
  </si>
  <si>
    <t>Saregama India Ltd</t>
  </si>
  <si>
    <t>SAREGAMA</t>
  </si>
  <si>
    <t>Movies &amp; TV Serials</t>
  </si>
  <si>
    <t>Alkyl Amines Chemicals Ltd</t>
  </si>
  <si>
    <t>ALKYLAMINE</t>
  </si>
  <si>
    <t>Vesuvius India Ltd</t>
  </si>
  <si>
    <t>VESUVIUS</t>
  </si>
  <si>
    <t>Nippon India ETF Nifty Bank BeES</t>
  </si>
  <si>
    <t>BANKBEES</t>
  </si>
  <si>
    <t>Rashtriya Chemicals and Fertilizers Ltd</t>
  </si>
  <si>
    <t>RCF</t>
  </si>
  <si>
    <t>Caplin Point Laboratories Ltd</t>
  </si>
  <si>
    <t>CAPLIPOINT</t>
  </si>
  <si>
    <t>Latent View Analytics Ltd</t>
  </si>
  <si>
    <t>LATENTVIEW</t>
  </si>
  <si>
    <t>KPI Green Energy Ltd</t>
  </si>
  <si>
    <t>KPIGREEN</t>
  </si>
  <si>
    <t>Moil Ltd</t>
  </si>
  <si>
    <t>MOIL</t>
  </si>
  <si>
    <t>Mining - Manganese</t>
  </si>
  <si>
    <t>JK Tyre &amp; Industries Ltd</t>
  </si>
  <si>
    <t>JKTYRE</t>
  </si>
  <si>
    <t>Valor Estate Ltd</t>
  </si>
  <si>
    <t>DBREALTY</t>
  </si>
  <si>
    <t>Route Mobile Ltd</t>
  </si>
  <si>
    <t>ROUTE</t>
  </si>
  <si>
    <t>Glenmark Life Sciences Ltd</t>
  </si>
  <si>
    <t>GLS</t>
  </si>
  <si>
    <t>Safari Industries (India) Ltd</t>
  </si>
  <si>
    <t>SAFARI</t>
  </si>
  <si>
    <t>Gujarat Narmada Valley Fertilizers &amp; Chemicals Ltd</t>
  </si>
  <si>
    <t>GNFC</t>
  </si>
  <si>
    <t>JK Lakshmi Cement Ltd</t>
  </si>
  <si>
    <t>JKLAKSHMI</t>
  </si>
  <si>
    <t>CEAT Ltd</t>
  </si>
  <si>
    <t>CEATLTD</t>
  </si>
  <si>
    <t>Indiabulls Housing Finance Ltd</t>
  </si>
  <si>
    <t>IBULHSGFIN</t>
  </si>
  <si>
    <t>Gravita India Ltd</t>
  </si>
  <si>
    <t>GRAVITA</t>
  </si>
  <si>
    <t>Metals - Lead</t>
  </si>
  <si>
    <t>Gujarat Pipavav Port Ltd</t>
  </si>
  <si>
    <t>GPPL</t>
  </si>
  <si>
    <t>Varroc Engineering Ltd</t>
  </si>
  <si>
    <t>VARROC</t>
  </si>
  <si>
    <t>Sheela Foam Ltd</t>
  </si>
  <si>
    <t>SFL</t>
  </si>
  <si>
    <t>Home Furnishing</t>
  </si>
  <si>
    <t>Maharashtra Scooters Ltd</t>
  </si>
  <si>
    <t>MAHSCOOTER</t>
  </si>
  <si>
    <t>Wockhardt Ltd</t>
  </si>
  <si>
    <t>WOCKPHARMA</t>
  </si>
  <si>
    <t>PCBL Ltd</t>
  </si>
  <si>
    <t>PCBL</t>
  </si>
  <si>
    <t>Zen Technologies Ltd</t>
  </si>
  <si>
    <t>ZENTEC</t>
  </si>
  <si>
    <t>Metropolis Healthcare Ltd</t>
  </si>
  <si>
    <t>METROPOLIS</t>
  </si>
  <si>
    <t>Sapphire Foods India Ltd</t>
  </si>
  <si>
    <t>SAPPHIRE</t>
  </si>
  <si>
    <t>KNR Constructions Ltd</t>
  </si>
  <si>
    <t>KNRCON</t>
  </si>
  <si>
    <t>Equinox India Developments Ltd</t>
  </si>
  <si>
    <t>IBREALEST</t>
  </si>
  <si>
    <t>Galaxy Surfactants Ltd</t>
  </si>
  <si>
    <t>GALAXYSURF</t>
  </si>
  <si>
    <t>Bengal &amp; Assam Company Ltd</t>
  </si>
  <si>
    <t>BENGALASM</t>
  </si>
  <si>
    <t>Kirloskar Ferrous Industries Ltd</t>
  </si>
  <si>
    <t>KIRLFER</t>
  </si>
  <si>
    <t>Brookfield India Real Estate Trust</t>
  </si>
  <si>
    <t>BIRET</t>
  </si>
  <si>
    <t>Gujarat State Fertilizers &amp; Chemicals Ltd</t>
  </si>
  <si>
    <t>GSFC</t>
  </si>
  <si>
    <t>Mahindra Lifespace Developers Ltd</t>
  </si>
  <si>
    <t>MAHLIFE</t>
  </si>
  <si>
    <t>India Grid Trust</t>
  </si>
  <si>
    <t>INDIGRID</t>
  </si>
  <si>
    <t>Juniper Hotels Ltd</t>
  </si>
  <si>
    <t>JUNIPER</t>
  </si>
  <si>
    <t>ESAB India Ltd</t>
  </si>
  <si>
    <t>ESABINDIA</t>
  </si>
  <si>
    <t>Mahindra Holidays and Resorts India Ltd</t>
  </si>
  <si>
    <t>MHRIL</t>
  </si>
  <si>
    <t>Genus Power Infrastructures Ltd</t>
  </si>
  <si>
    <t>GENUSPOWER</t>
  </si>
  <si>
    <t>National Standard (India) Ltd</t>
  </si>
  <si>
    <t>NATIONSTD</t>
  </si>
  <si>
    <t>RattanIndia Power Ltd</t>
  </si>
  <si>
    <t>RTNPOWER</t>
  </si>
  <si>
    <t>Arvind Ltd</t>
  </si>
  <si>
    <t>ARVIND</t>
  </si>
  <si>
    <t>Kama Holdings Ltd</t>
  </si>
  <si>
    <t>KAMAHOLD</t>
  </si>
  <si>
    <t>Sandur Manganese and Iron Ores Ltd</t>
  </si>
  <si>
    <t>SANDUMA</t>
  </si>
  <si>
    <t>Neuland Laboratories Ltd</t>
  </si>
  <si>
    <t>NEULANDLAB</t>
  </si>
  <si>
    <t>Home First Finance Company India Ltd</t>
  </si>
  <si>
    <t>HOMEFIRST</t>
  </si>
  <si>
    <t>JK Paper Ltd</t>
  </si>
  <si>
    <t>JKPAPER</t>
  </si>
  <si>
    <t>Astra Microwave Products Ltd</t>
  </si>
  <si>
    <t>ASTRAMICRO</t>
  </si>
  <si>
    <t>Electronics Mart India Ltd</t>
  </si>
  <si>
    <t>EMIL</t>
  </si>
  <si>
    <t>Isgec Heavy Engineering Ltd</t>
  </si>
  <si>
    <t>ISGEC</t>
  </si>
  <si>
    <t>ELANTAS Beck India Ltd</t>
  </si>
  <si>
    <t>ELANTAS</t>
  </si>
  <si>
    <t>Just Dial Ltd</t>
  </si>
  <si>
    <t>JUSTDIAL</t>
  </si>
  <si>
    <t>SBFC Finance Ltd</t>
  </si>
  <si>
    <t>SBFC</t>
  </si>
  <si>
    <t>Quess Corp Ltd</t>
  </si>
  <si>
    <t>QUESS</t>
  </si>
  <si>
    <t>Employment Services</t>
  </si>
  <si>
    <t>LT Foods Ltd</t>
  </si>
  <si>
    <t>LTFOODS</t>
  </si>
  <si>
    <t>Syrma SGS Technology Ltd</t>
  </si>
  <si>
    <t>SYRMA</t>
  </si>
  <si>
    <t>ITD Cementation India Ltd</t>
  </si>
  <si>
    <t>ITDCEM</t>
  </si>
  <si>
    <t>Campus Activewear Ltd</t>
  </si>
  <si>
    <t>CAMPUS</t>
  </si>
  <si>
    <t>Mishra Dhatu Nigam Ltd</t>
  </si>
  <si>
    <t>MIDHANI</t>
  </si>
  <si>
    <t>Eureka Forbes Ltd</t>
  </si>
  <si>
    <t>EUREKAFORBE</t>
  </si>
  <si>
    <t>Deepak Fertilisers and Petrochemicals Corp Ltd</t>
  </si>
  <si>
    <t>DEEPAKFERT</t>
  </si>
  <si>
    <t>Maharashtra Seamless Ltd</t>
  </si>
  <si>
    <t>MAHSEAMLES</t>
  </si>
  <si>
    <t>PG Electroplast Ltd</t>
  </si>
  <si>
    <t>PGEL</t>
  </si>
  <si>
    <t>Strides Pharma Science Ltd</t>
  </si>
  <si>
    <t>STAR</t>
  </si>
  <si>
    <t>Infibeam Avenues Ltd</t>
  </si>
  <si>
    <t>INFIBEAM</t>
  </si>
  <si>
    <t>Balrampur Chini Mills Ltd</t>
  </si>
  <si>
    <t>BALRAMCHIN</t>
  </si>
  <si>
    <t>Rategain Travel Technologies Ltd</t>
  </si>
  <si>
    <t>RATEGAIN</t>
  </si>
  <si>
    <t>Senco Gold Ltd</t>
  </si>
  <si>
    <t>SENCO</t>
  </si>
  <si>
    <t>Triveni Engineering and Industries Ltd</t>
  </si>
  <si>
    <t>TRIVENI</t>
  </si>
  <si>
    <t>Kotak Nifty Bank ETF</t>
  </si>
  <si>
    <t>BANKNIFTY1</t>
  </si>
  <si>
    <t>Chemplast Sanmar Ltd</t>
  </si>
  <si>
    <t>CHEMPLASTS</t>
  </si>
  <si>
    <t>Gallantt Ispat Ltd</t>
  </si>
  <si>
    <t>GALLANTT</t>
  </si>
  <si>
    <t>Archean Chemical Industries Ltd</t>
  </si>
  <si>
    <t>ACI</t>
  </si>
  <si>
    <t>Sunteck Realty Ltd</t>
  </si>
  <si>
    <t>SUNTECK</t>
  </si>
  <si>
    <t>Keystone Realtors Ltd</t>
  </si>
  <si>
    <t>RUSTOMJEE</t>
  </si>
  <si>
    <t>Shriram Pistons &amp; Rings Ltd</t>
  </si>
  <si>
    <t>SHRIPISTON</t>
  </si>
  <si>
    <t>HEG Ltd</t>
  </si>
  <si>
    <t>HEG</t>
  </si>
  <si>
    <t>Star Cement Ltd</t>
  </si>
  <si>
    <t>STARCEMENT</t>
  </si>
  <si>
    <t>Hindustan Construction Company Ltd</t>
  </si>
  <si>
    <t>HCC</t>
  </si>
  <si>
    <t>Prism Johnson Ltd</t>
  </si>
  <si>
    <t>PRSMJOHNSN</t>
  </si>
  <si>
    <t>Network18 Media &amp; Investments Ltd</t>
  </si>
  <si>
    <t>NETWORK18</t>
  </si>
  <si>
    <t>Ujjivan Small Finance Bank Ltd</t>
  </si>
  <si>
    <t>UJJIVANSFB</t>
  </si>
  <si>
    <t>Jubilant Ingrevia Ltd</t>
  </si>
  <si>
    <t>JUBLINGREA</t>
  </si>
  <si>
    <t>Anupam Rasayan India Ltd</t>
  </si>
  <si>
    <t>ANURAS</t>
  </si>
  <si>
    <t>Rajesh Exports Ltd</t>
  </si>
  <si>
    <t>RAJESHEXPO</t>
  </si>
  <si>
    <t>Responsive Industries Ltd</t>
  </si>
  <si>
    <t>RESPONIND</t>
  </si>
  <si>
    <t>Building Products - Granite</t>
  </si>
  <si>
    <t>Inox Wind Energy Ltd</t>
  </si>
  <si>
    <t>IWEL</t>
  </si>
  <si>
    <t>SBI Nifty 50 ETF</t>
  </si>
  <si>
    <t>SETFNIF50</t>
  </si>
  <si>
    <t>BHARAT Bond ETF-April 2023-Growth</t>
  </si>
  <si>
    <t>EBBETF0423</t>
  </si>
  <si>
    <t>Debt</t>
  </si>
  <si>
    <t>Lloyds Engineering Works Ltd</t>
  </si>
  <si>
    <t>LLOYDSENGG</t>
  </si>
  <si>
    <t>Procter &amp; Gamble Health Ltd</t>
  </si>
  <si>
    <t>PGHL</t>
  </si>
  <si>
    <t>Ahluwalia Contracts (India) Ltd</t>
  </si>
  <si>
    <t>AHLUCONT</t>
  </si>
  <si>
    <t>Sarda Energy &amp; Minerals Ltd</t>
  </si>
  <si>
    <t>SARDAEN</t>
  </si>
  <si>
    <t>Mastek Ltd</t>
  </si>
  <si>
    <t>MASTEK</t>
  </si>
  <si>
    <t>Va Tech Wabag Ltd</t>
  </si>
  <si>
    <t>WABAG</t>
  </si>
  <si>
    <t>Water Management</t>
  </si>
  <si>
    <t>Shoppers Stop Ltd</t>
  </si>
  <si>
    <t>SHOPERSTOP</t>
  </si>
  <si>
    <t>MedPlus Health Services Ltd</t>
  </si>
  <si>
    <t>MEDPLUS</t>
  </si>
  <si>
    <t>Avanti Feeds Ltd</t>
  </si>
  <si>
    <t>AVANTIFEED</t>
  </si>
  <si>
    <t>Jupiter Life Line Hospitals Ltd</t>
  </si>
  <si>
    <t>JLHL</t>
  </si>
  <si>
    <t>Mrs. Bectors Food Specialities Ltd</t>
  </si>
  <si>
    <t>BECTORFOOD</t>
  </si>
  <si>
    <t>India Cements Ltd</t>
  </si>
  <si>
    <t>INDIACEM</t>
  </si>
  <si>
    <t>Reliance Infrastructure Ltd</t>
  </si>
  <si>
    <t>RELINFRA</t>
  </si>
  <si>
    <t>Symphony Ltd</t>
  </si>
  <si>
    <t>SYMPHONY</t>
  </si>
  <si>
    <t>JM Financial Ltd</t>
  </si>
  <si>
    <t>JMFINANCIL</t>
  </si>
  <si>
    <t>TVS Supply Chain Solutions Ltd</t>
  </si>
  <si>
    <t>TVSSCS</t>
  </si>
  <si>
    <t>Sun Pharma Advanced Research Co Ltd</t>
  </si>
  <si>
    <t>SPARC</t>
  </si>
  <si>
    <t>Prudent Corporate Advisory Services Ltd</t>
  </si>
  <si>
    <t>PRUDENT</t>
  </si>
  <si>
    <t>JSW Holdings Ltd</t>
  </si>
  <si>
    <t>JSWHL</t>
  </si>
  <si>
    <t>Dilip Buildcon Ltd</t>
  </si>
  <si>
    <t>DBL</t>
  </si>
  <si>
    <t>HMT Ltd</t>
  </si>
  <si>
    <t>HMT</t>
  </si>
  <si>
    <t>Ganesh Housing Corp Ltd</t>
  </si>
  <si>
    <t>GANESHHOUC</t>
  </si>
  <si>
    <t>CMS Info Systems Ltd</t>
  </si>
  <si>
    <t>CMSINFO</t>
  </si>
  <si>
    <t>Karnataka Bank Ltd</t>
  </si>
  <si>
    <t>KTKBANK</t>
  </si>
  <si>
    <t>Religare Enterprises Ltd</t>
  </si>
  <si>
    <t>RELIGARE</t>
  </si>
  <si>
    <t>Power Mech Projects Ltd</t>
  </si>
  <si>
    <t>POWERMECH</t>
  </si>
  <si>
    <t>India Shelter Finance Corporation Ltd</t>
  </si>
  <si>
    <t>INDIASHLTR</t>
  </si>
  <si>
    <t>CCL Products (India) Ltd</t>
  </si>
  <si>
    <t>CCL</t>
  </si>
  <si>
    <t>Garware Technical Fibres Ltd</t>
  </si>
  <si>
    <t>GARFIBRES</t>
  </si>
  <si>
    <t>Vijaya Diagnostic Centre Ltd</t>
  </si>
  <si>
    <t>VIJAYA</t>
  </si>
  <si>
    <t>Greenlam Industries Ltd</t>
  </si>
  <si>
    <t>GREENLAM</t>
  </si>
  <si>
    <t>Building Products - Laminates</t>
  </si>
  <si>
    <t>Indo Count Industries Ltd</t>
  </si>
  <si>
    <t>ICIL</t>
  </si>
  <si>
    <t>Prince Pipes and Fittings Ltd</t>
  </si>
  <si>
    <t>PRINCEPIPE</t>
  </si>
  <si>
    <t>Choice International Ltd</t>
  </si>
  <si>
    <t>CHOICEIN</t>
  </si>
  <si>
    <t>Kennametal India Ltd</t>
  </si>
  <si>
    <t>KENNAMET</t>
  </si>
  <si>
    <t>Dhanuka Agritech Ltd</t>
  </si>
  <si>
    <t>DHANUKA</t>
  </si>
  <si>
    <t>Kirloskar Pneumatic Company Ltd</t>
  </si>
  <si>
    <t>KIRLPNU</t>
  </si>
  <si>
    <t>Aurionpro Solutions Ltd</t>
  </si>
  <si>
    <t>AURIONPRO</t>
  </si>
  <si>
    <t>Time Technoplast Ltd</t>
  </si>
  <si>
    <t>TIMETECHNO</t>
  </si>
  <si>
    <t>Tamilnad Mercantile Bank Ltd</t>
  </si>
  <si>
    <t>TMB</t>
  </si>
  <si>
    <t>Balaji Amines Ltd</t>
  </si>
  <si>
    <t>BALAMINES</t>
  </si>
  <si>
    <t>F D C Ltd</t>
  </si>
  <si>
    <t>FDC</t>
  </si>
  <si>
    <t>Man Infraconstruction Ltd</t>
  </si>
  <si>
    <t>MANINFRA</t>
  </si>
  <si>
    <t>Easy Trip Planners Ltd</t>
  </si>
  <si>
    <t>EASEMYTRIP</t>
  </si>
  <si>
    <t>India Tourism Development Corp Ltd</t>
  </si>
  <si>
    <t>ITDC</t>
  </si>
  <si>
    <t>Marksans Pharma Ltd</t>
  </si>
  <si>
    <t>MARKSANS</t>
  </si>
  <si>
    <t>PDS Limited</t>
  </si>
  <si>
    <t>PDSL</t>
  </si>
  <si>
    <t>Arvind Fashions Ltd</t>
  </si>
  <si>
    <t>ARVINDFASN</t>
  </si>
  <si>
    <t>Blue Jet Healthcare Ltd</t>
  </si>
  <si>
    <t>BLUEJET</t>
  </si>
  <si>
    <t>eMudhra Ltd</t>
  </si>
  <si>
    <t>EMUDHRA</t>
  </si>
  <si>
    <t>Magellanic Cloud Ltd</t>
  </si>
  <si>
    <t>MCLOUD</t>
  </si>
  <si>
    <t>Transport Corporation of India Ltd</t>
  </si>
  <si>
    <t>TCI</t>
  </si>
  <si>
    <t>TV18 Broadcast Ltd</t>
  </si>
  <si>
    <t>TV18BRDCST</t>
  </si>
  <si>
    <t>South Indian Bank Ltd</t>
  </si>
  <si>
    <t>SOUTHBANK</t>
  </si>
  <si>
    <t>Suprajit Engineering Ltd</t>
  </si>
  <si>
    <t>SUPRAJIT</t>
  </si>
  <si>
    <t>Texmaco Rail &amp; Engineering Ltd</t>
  </si>
  <si>
    <t>TEXRAIL</t>
  </si>
  <si>
    <t>Jindal Worldwide Ltd</t>
  </si>
  <si>
    <t>JINDWORLD</t>
  </si>
  <si>
    <t>Max Estates Ltd</t>
  </si>
  <si>
    <t>MAXESTATES</t>
  </si>
  <si>
    <t>Laxmi Organic Industries Ltd</t>
  </si>
  <si>
    <t>LXCHEM</t>
  </si>
  <si>
    <t>ASK Automotive Ltd</t>
  </si>
  <si>
    <t>ASKAUTOLTD</t>
  </si>
  <si>
    <t>IIFL Securities Ltd</t>
  </si>
  <si>
    <t>IIFLSEC</t>
  </si>
  <si>
    <t>Piccadily Agro Industries Ltd</t>
  </si>
  <si>
    <t>PICCADIL</t>
  </si>
  <si>
    <t>Jana Small Finance Bank Ltd</t>
  </si>
  <si>
    <t>JSFB</t>
  </si>
  <si>
    <t>Paisalo Digital Ltd</t>
  </si>
  <si>
    <t>PAISALO</t>
  </si>
  <si>
    <t>Gabriel India Ltd</t>
  </si>
  <si>
    <t>GABRIEL</t>
  </si>
  <si>
    <t>Sansera Engineering Ltd</t>
  </si>
  <si>
    <t>SANSERA</t>
  </si>
  <si>
    <t>IFB Industries Ltd</t>
  </si>
  <si>
    <t>IFBIND</t>
  </si>
  <si>
    <t>Rolex Rings Ltd</t>
  </si>
  <si>
    <t>ROLEXRINGS</t>
  </si>
  <si>
    <t>Paradeep Phosphates Ltd</t>
  </si>
  <si>
    <t>PARADEEP</t>
  </si>
  <si>
    <t>V I P Industries Ltd</t>
  </si>
  <si>
    <t>VIPIND</t>
  </si>
  <si>
    <t>Ethos Ltd</t>
  </si>
  <si>
    <t>ETHOSLTD</t>
  </si>
  <si>
    <t>Sterlite Technologies Ltd</t>
  </si>
  <si>
    <t>STLTECH</t>
  </si>
  <si>
    <t>Jai Corp Ltd</t>
  </si>
  <si>
    <t>JAICORPLTD</t>
  </si>
  <si>
    <t>National Highways Infra Trust</t>
  </si>
  <si>
    <t>NHIT</t>
  </si>
  <si>
    <t>Borosil Renewables Ltd</t>
  </si>
  <si>
    <t>BORORENEW</t>
  </si>
  <si>
    <t>Housewares</t>
  </si>
  <si>
    <t>KRBL Ltd</t>
  </si>
  <si>
    <t>KRBL</t>
  </si>
  <si>
    <t>Shakti Pumps (India) Ltd</t>
  </si>
  <si>
    <t>SHAKTIPUMP</t>
  </si>
  <si>
    <t>Surya Roshni Ltd</t>
  </si>
  <si>
    <t>SURYAROSNI</t>
  </si>
  <si>
    <t>Ion Exchange (India) Ltd</t>
  </si>
  <si>
    <t>IONEXCHANG</t>
  </si>
  <si>
    <t>Environmental Services</t>
  </si>
  <si>
    <t>Gokaldas Exports Ltd</t>
  </si>
  <si>
    <t>GOKEX</t>
  </si>
  <si>
    <t>Ashoka Buildcon Ltd</t>
  </si>
  <si>
    <t>ASHOKA</t>
  </si>
  <si>
    <t>BHARAT Bond ETF-April 2030-Growth</t>
  </si>
  <si>
    <t>EBBETF0430</t>
  </si>
  <si>
    <t>Technocraft Industries (India) Ltd</t>
  </si>
  <si>
    <t>TIIL</t>
  </si>
  <si>
    <t>Nesco Ltd</t>
  </si>
  <si>
    <t>NESCO</t>
  </si>
  <si>
    <t>Indigo Paints Ltd</t>
  </si>
  <si>
    <t>INDIGOPNTS</t>
  </si>
  <si>
    <t>BHARAT Bond ETF-April 2032</t>
  </si>
  <si>
    <t>BBETF0432</t>
  </si>
  <si>
    <t>Welspun Enterprises Ltd</t>
  </si>
  <si>
    <t>WELENT</t>
  </si>
  <si>
    <t>SIS Ltd</t>
  </si>
  <si>
    <t>SIS</t>
  </si>
  <si>
    <t>J Kumar Infraprojects Ltd</t>
  </si>
  <si>
    <t>JKIL</t>
  </si>
  <si>
    <t>Diamond Power Infrastructure Ltd</t>
  </si>
  <si>
    <t>DIACABS</t>
  </si>
  <si>
    <t>National Fertilizers Ltd</t>
  </si>
  <si>
    <t>NFL</t>
  </si>
  <si>
    <t>Insolation Energy Ltd</t>
  </si>
  <si>
    <t>INA</t>
  </si>
  <si>
    <t>Nazara Technologies Ltd</t>
  </si>
  <si>
    <t>NAZARA</t>
  </si>
  <si>
    <t>Theme Parks &amp; Gaming</t>
  </si>
  <si>
    <t>India Infrastructure Trust</t>
  </si>
  <si>
    <t>INFRATRUST</t>
  </si>
  <si>
    <t>Le Travenues Technology Ltd</t>
  </si>
  <si>
    <t>IXIGO</t>
  </si>
  <si>
    <t>Indinfravit Trust</t>
  </si>
  <si>
    <t>INDINFR</t>
  </si>
  <si>
    <t>Sudarshan Chemical Industries Ltd</t>
  </si>
  <si>
    <t>SUDARSCHEM</t>
  </si>
  <si>
    <t>Gujarat Ambuja Exports Ltd</t>
  </si>
  <si>
    <t>GAEL</t>
  </si>
  <si>
    <t>VST Industries Ltd</t>
  </si>
  <si>
    <t>VSTIND</t>
  </si>
  <si>
    <t>MSTC Ltd</t>
  </si>
  <si>
    <t>MSTCLTD</t>
  </si>
  <si>
    <t>Kesoram Industries Ltd</t>
  </si>
  <si>
    <t>KESORAMIND</t>
  </si>
  <si>
    <t>Niit Learning Systems Ltd</t>
  </si>
  <si>
    <t>NIITMTS</t>
  </si>
  <si>
    <t>Education Services</t>
  </si>
  <si>
    <t>PTC India Ltd</t>
  </si>
  <si>
    <t>PTC</t>
  </si>
  <si>
    <t>Dodla Dairy Ltd</t>
  </si>
  <si>
    <t>DODLA</t>
  </si>
  <si>
    <t>Sharda Motor Industries Ltd</t>
  </si>
  <si>
    <t>SHARDAMOTR</t>
  </si>
  <si>
    <t>EPL Ltd</t>
  </si>
  <si>
    <t>EPL</t>
  </si>
  <si>
    <t>Packaging</t>
  </si>
  <si>
    <t>Orchid Pharma Ltd</t>
  </si>
  <si>
    <t>ORCHPHARMA</t>
  </si>
  <si>
    <t>Hindustan Foods Ltd</t>
  </si>
  <si>
    <t>HNDFDS</t>
  </si>
  <si>
    <t>Rallis India Ltd</t>
  </si>
  <si>
    <t>RALLIS</t>
  </si>
  <si>
    <t>Edelweiss Financial Services Ltd</t>
  </si>
  <si>
    <t>EDELWEISS</t>
  </si>
  <si>
    <t>Kirloskar Industries Ltd</t>
  </si>
  <si>
    <t>KIRLOSIND</t>
  </si>
  <si>
    <t>CSB Bank Ltd</t>
  </si>
  <si>
    <t>CSBBANK</t>
  </si>
  <si>
    <t>R Systems International Ltd</t>
  </si>
  <si>
    <t>RSYSTEMS</t>
  </si>
  <si>
    <t>GMM Pfaudler Ltd</t>
  </si>
  <si>
    <t>GMMPFAUDLR</t>
  </si>
  <si>
    <t>Share India Securities Ltd</t>
  </si>
  <si>
    <t>SHAREINDIA</t>
  </si>
  <si>
    <t>Sundaram Finance Holdings Ltd</t>
  </si>
  <si>
    <t>SUNDARMHLD</t>
  </si>
  <si>
    <t>Allcargo Logistics Ltd</t>
  </si>
  <si>
    <t>ALLCARGO</t>
  </si>
  <si>
    <t>Cyient DLM Ltd</t>
  </si>
  <si>
    <t>CYIENTDLM</t>
  </si>
  <si>
    <t>Aditya Vision Ltd</t>
  </si>
  <si>
    <t>AVL</t>
  </si>
  <si>
    <t>Retail - Speciality</t>
  </si>
  <si>
    <t>Pricol Ltd</t>
  </si>
  <si>
    <t>PRICOLLTD</t>
  </si>
  <si>
    <t>Bondada Engineering Ltd</t>
  </si>
  <si>
    <t>BONDADA</t>
  </si>
  <si>
    <t>V-mart Retail Ltd</t>
  </si>
  <si>
    <t>VMART</t>
  </si>
  <si>
    <t>Shilpa Medicare Ltd</t>
  </si>
  <si>
    <t>SHILPAMED</t>
  </si>
  <si>
    <t>Gujarat Alkalies And Chemicals Ltd</t>
  </si>
  <si>
    <t>GUJALKALI</t>
  </si>
  <si>
    <t>Gulf Oil Lubricants India Ltd</t>
  </si>
  <si>
    <t>GULFOILLUB</t>
  </si>
  <si>
    <t>Orient Electric Ltd</t>
  </si>
  <si>
    <t>ORIENTELEC</t>
  </si>
  <si>
    <t>Utkarsh Small Finance Bank Ltd</t>
  </si>
  <si>
    <t>UTKARSHBNK</t>
  </si>
  <si>
    <t>Tarc Ltd</t>
  </si>
  <si>
    <t>TARC</t>
  </si>
  <si>
    <t>Go Fashion (India) Ltd</t>
  </si>
  <si>
    <t>GOCOLORS</t>
  </si>
  <si>
    <t>MTAR Technologies Ltd</t>
  </si>
  <si>
    <t>MTARTECH</t>
  </si>
  <si>
    <t>Aarti Pharmalabs Ltd</t>
  </si>
  <si>
    <t>AARTIPHARM</t>
  </si>
  <si>
    <t>ICRA Ltd</t>
  </si>
  <si>
    <t>ICRA</t>
  </si>
  <si>
    <t>DB Corp Ltd</t>
  </si>
  <si>
    <t>DBCORP</t>
  </si>
  <si>
    <t>Publishing</t>
  </si>
  <si>
    <t>Tips Industries Ltd</t>
  </si>
  <si>
    <t>TIPSINDLTD</t>
  </si>
  <si>
    <t>Epigral Ltd</t>
  </si>
  <si>
    <t>EPIGRAL</t>
  </si>
  <si>
    <t>TD Power Systems Ltd</t>
  </si>
  <si>
    <t>TDPOWERSYS</t>
  </si>
  <si>
    <t>Bharat Bijlee Ltd</t>
  </si>
  <si>
    <t>BBL</t>
  </si>
  <si>
    <t>Ami Organics Ltd</t>
  </si>
  <si>
    <t>AMIORG</t>
  </si>
  <si>
    <t>Paras Defence and Space Technologies Ltd</t>
  </si>
  <si>
    <t>PARAS</t>
  </si>
  <si>
    <t>Hemisphere Properties India Ltd</t>
  </si>
  <si>
    <t>HEMIPROP</t>
  </si>
  <si>
    <t>Rain Industries Ltd</t>
  </si>
  <si>
    <t>RAIN</t>
  </si>
  <si>
    <t>Black Box Ltd</t>
  </si>
  <si>
    <t>BBOX</t>
  </si>
  <si>
    <t>MAS Financial Services Ltd</t>
  </si>
  <si>
    <t>MASFIN</t>
  </si>
  <si>
    <t>Patel Engineering Ltd</t>
  </si>
  <si>
    <t>PATELENG</t>
  </si>
  <si>
    <t>Moschip Technologies Ltd</t>
  </si>
  <si>
    <t>MOSCHIP</t>
  </si>
  <si>
    <t>Johnson Controls-Hitachi Air Conditioning India Ltd</t>
  </si>
  <si>
    <t>JCHAC</t>
  </si>
  <si>
    <t>Privi Speciality Chemicals Ltd</t>
  </si>
  <si>
    <t>PRIVISCL</t>
  </si>
  <si>
    <t>JTEKT India Ltd</t>
  </si>
  <si>
    <t>JTEKTINDIA</t>
  </si>
  <si>
    <t>Pilani Investment And Industries Corporation Ltd</t>
  </si>
  <si>
    <t>PILANIINVS</t>
  </si>
  <si>
    <t>Heritage Foods Ltd</t>
  </si>
  <si>
    <t>HERITGFOOD</t>
  </si>
  <si>
    <t>GHCL Ltd</t>
  </si>
  <si>
    <t>GHCL</t>
  </si>
  <si>
    <t>GMR Power and Urban Infra Ltd</t>
  </si>
  <si>
    <t>GMRP&amp;UI</t>
  </si>
  <si>
    <t>Inox Green Energy Services Ltd</t>
  </si>
  <si>
    <t>INOXGREEN</t>
  </si>
  <si>
    <t>Healthcare Global Enterprises Ltd</t>
  </si>
  <si>
    <t>HCG</t>
  </si>
  <si>
    <t>Bajaj Hindusthan Sugar Ltd</t>
  </si>
  <si>
    <t>BAJAJHIND</t>
  </si>
  <si>
    <t>Garware Hi-Tech Films Ltd</t>
  </si>
  <si>
    <t>GRWRHITECH</t>
  </si>
  <si>
    <t>Restaurant Brands Asia Ltd</t>
  </si>
  <si>
    <t>RBA</t>
  </si>
  <si>
    <t>Vaibhav Global Ltd</t>
  </si>
  <si>
    <t>VAIBHAVGBL</t>
  </si>
  <si>
    <t>Orient Cement Ltd</t>
  </si>
  <si>
    <t>ORIENTCEM</t>
  </si>
  <si>
    <t>Nippon India ETF Gold BeES</t>
  </si>
  <si>
    <t>GOLDBEES</t>
  </si>
  <si>
    <t>Gold</t>
  </si>
  <si>
    <t>Harsha Engineers International Ltd</t>
  </si>
  <si>
    <t>HARSHA</t>
  </si>
  <si>
    <t>Wonderla Holidays Ltd</t>
  </si>
  <si>
    <t>WONDERLA</t>
  </si>
  <si>
    <t>Jain Irrigation Systems Ltd</t>
  </si>
  <si>
    <t>JISLJALEQS</t>
  </si>
  <si>
    <t>Agricultural &amp; Farm Machinery</t>
  </si>
  <si>
    <t>Bharat Rasayan Ltd</t>
  </si>
  <si>
    <t>BHARATRAS</t>
  </si>
  <si>
    <t>Gateway Distriparks Ltd</t>
  </si>
  <si>
    <t>GATEWAY</t>
  </si>
  <si>
    <t>Spandana Sphoorty Financial Ltd</t>
  </si>
  <si>
    <t>SPANDANA</t>
  </si>
  <si>
    <t>Banco Products (India) Ltd</t>
  </si>
  <si>
    <t>BANCOINDIA</t>
  </si>
  <si>
    <t>Jamna Auto Industries Ltd</t>
  </si>
  <si>
    <t>JAMNAAUTO</t>
  </si>
  <si>
    <t>Dynamatic Technologies Ltd</t>
  </si>
  <si>
    <t>DYNAMATECH</t>
  </si>
  <si>
    <t>Exicom Tele-Systems Ltd</t>
  </si>
  <si>
    <t>EXICOM</t>
  </si>
  <si>
    <t>Heidelbergcement India Ltd</t>
  </si>
  <si>
    <t>HEIDELBERG</t>
  </si>
  <si>
    <t>VRL Logistics Ltd</t>
  </si>
  <si>
    <t>VRLLOG</t>
  </si>
  <si>
    <t>TeamLease Services Ltd</t>
  </si>
  <si>
    <t>TEAMLEASE</t>
  </si>
  <si>
    <t>SG Mart Ltd</t>
  </si>
  <si>
    <t>SGMART</t>
  </si>
  <si>
    <t>Oriana Power Ltd</t>
  </si>
  <si>
    <t>ORIANA</t>
  </si>
  <si>
    <t>Jayaswal Neco Industries Ltd</t>
  </si>
  <si>
    <t>JAYNECOIND</t>
  </si>
  <si>
    <t>Tilaknagar Industries Ltd</t>
  </si>
  <si>
    <t>TI</t>
  </si>
  <si>
    <t>Kaveri Seed Company Ltd</t>
  </si>
  <si>
    <t>KSCL</t>
  </si>
  <si>
    <t>Seeds</t>
  </si>
  <si>
    <t>JNK India Ltd</t>
  </si>
  <si>
    <t>JNKINDIA</t>
  </si>
  <si>
    <t>Sanghvi Movers Ltd</t>
  </si>
  <si>
    <t>SANGHVIMOV</t>
  </si>
  <si>
    <t>TCI Express Ltd</t>
  </si>
  <si>
    <t>TCIEXP</t>
  </si>
  <si>
    <t>Aarti Drugs Ltd</t>
  </si>
  <si>
    <t>AARTIDRUGS</t>
  </si>
  <si>
    <t>Nocil Ltd</t>
  </si>
  <si>
    <t>NOCIL</t>
  </si>
  <si>
    <t>Kovai Medical Center and Hospital Ltd</t>
  </si>
  <si>
    <t>KOVAI</t>
  </si>
  <si>
    <t>Balmer Lawrie and Company Ltd</t>
  </si>
  <si>
    <t>BALMLAWRIE</t>
  </si>
  <si>
    <t>Protean eGov Technologies Ltd</t>
  </si>
  <si>
    <t>PROTEAN</t>
  </si>
  <si>
    <t>Thangamayil Jewellery Ltd</t>
  </si>
  <si>
    <t>THANGAMAYL</t>
  </si>
  <si>
    <t>Entero Healthcare Solutions Ltd</t>
  </si>
  <si>
    <t>ENTERO</t>
  </si>
  <si>
    <t>AGI Greenpac Ltd</t>
  </si>
  <si>
    <t>AGI</t>
  </si>
  <si>
    <t>West Coast Paper Mills Ltd</t>
  </si>
  <si>
    <t>WSTCSTPAPR</t>
  </si>
  <si>
    <t>Fusion Micro Finance Ltd</t>
  </si>
  <si>
    <t>FUSION</t>
  </si>
  <si>
    <t>Kewal Kiran Clothing Ltd</t>
  </si>
  <si>
    <t>KKCL</t>
  </si>
  <si>
    <t>Tinplate Company of India Ltd</t>
  </si>
  <si>
    <t>TINPLATE</t>
  </si>
  <si>
    <t>Fedbank Financial Services Ltd</t>
  </si>
  <si>
    <t>FEDFINA</t>
  </si>
  <si>
    <t>Orissa Minerals Development Company Ltd</t>
  </si>
  <si>
    <t>ORISSAMINE</t>
  </si>
  <si>
    <t>Nippon India ETF Nifty 50 BeES</t>
  </si>
  <si>
    <t>NIFTYBEES</t>
  </si>
  <si>
    <t>Neogen Chemicals Ltd</t>
  </si>
  <si>
    <t>NEOGEN</t>
  </si>
  <si>
    <t>Premier Explosives Ltd</t>
  </si>
  <si>
    <t>PREMEXPLN</t>
  </si>
  <si>
    <t>Rossari Biotech Ltd</t>
  </si>
  <si>
    <t>ROSSARI</t>
  </si>
  <si>
    <t>Shanthi Gears Ltd</t>
  </si>
  <si>
    <t>SHANTIGEAR</t>
  </si>
  <si>
    <t>Subros Ltd</t>
  </si>
  <si>
    <t>SUBROS</t>
  </si>
  <si>
    <t>Lux Industries Ltd</t>
  </si>
  <si>
    <t>LUXIND</t>
  </si>
  <si>
    <t>Fineotex Chemical Ltd</t>
  </si>
  <si>
    <t>FCL</t>
  </si>
  <si>
    <t>DCB Bank Ltd</t>
  </si>
  <si>
    <t>DCBBANK</t>
  </si>
  <si>
    <t>Venus Pipes and Tubes Ltd</t>
  </si>
  <si>
    <t>VENUSPIPES</t>
  </si>
  <si>
    <t>Imagicaaworld Entertainment Ltd</t>
  </si>
  <si>
    <t>IMAGICAA</t>
  </si>
  <si>
    <t>Hawkins Cookers Ltd</t>
  </si>
  <si>
    <t>HAWKINCOOK</t>
  </si>
  <si>
    <t>Blue Cloud Softech Solutions Ltd</t>
  </si>
  <si>
    <t>BLUECLOUDS</t>
  </si>
  <si>
    <t>Advanced Enzyme Technologies Ltd</t>
  </si>
  <si>
    <t>ADVENZYMES</t>
  </si>
  <si>
    <t>Sula Vineyards Ltd</t>
  </si>
  <si>
    <t>SULA</t>
  </si>
  <si>
    <t>Spicejet Ltd</t>
  </si>
  <si>
    <t>SPICEJET</t>
  </si>
  <si>
    <t>Samhi Hotels Ltd</t>
  </si>
  <si>
    <t>SAMHI</t>
  </si>
  <si>
    <t>Avantel Ltd</t>
  </si>
  <si>
    <t>AVANTEL</t>
  </si>
  <si>
    <t>Lloyds Enterprises Ltd</t>
  </si>
  <si>
    <t>LLOYDSENT</t>
  </si>
  <si>
    <t>Ashiana Housing Ltd</t>
  </si>
  <si>
    <t>ASHIANA</t>
  </si>
  <si>
    <t>Gopal Snacks Ltd</t>
  </si>
  <si>
    <t>GOPAL</t>
  </si>
  <si>
    <t>Hikal Ltd</t>
  </si>
  <si>
    <t>HIKAL</t>
  </si>
  <si>
    <t>Bombay Dyeing and Mfg Co Ltd</t>
  </si>
  <si>
    <t>BOMDYEING</t>
  </si>
  <si>
    <t>WPIL Ltd</t>
  </si>
  <si>
    <t>WPIL</t>
  </si>
  <si>
    <t>DCX Systems Ltd</t>
  </si>
  <si>
    <t>DCXINDIA</t>
  </si>
  <si>
    <t>Indian Metals and Ferro Alloys Ltd</t>
  </si>
  <si>
    <t>IMFA</t>
  </si>
  <si>
    <t>Muthoot Microfin Ltd</t>
  </si>
  <si>
    <t>MUTHOOTMF</t>
  </si>
  <si>
    <t>Microfinancing</t>
  </si>
  <si>
    <t>Shrem InvIT</t>
  </si>
  <si>
    <t>SHREMINVIT</t>
  </si>
  <si>
    <t>Bannari Amman Sugars Ltd</t>
  </si>
  <si>
    <t>BANARISUG</t>
  </si>
  <si>
    <t>Lumax AutoTechnologies Ltd</t>
  </si>
  <si>
    <t>LUMAXTECH</t>
  </si>
  <si>
    <t>ISMT Ltd</t>
  </si>
  <si>
    <t>ISMTLTD</t>
  </si>
  <si>
    <t>Medi Assist Healthcare Services Ltd</t>
  </si>
  <si>
    <t>MEDIASSIST</t>
  </si>
  <si>
    <t>Grauer And Weil (India) Ltd</t>
  </si>
  <si>
    <t>GRAUWEIL</t>
  </si>
  <si>
    <t>LG Balakrishnan &amp; Bros Ltd</t>
  </si>
  <si>
    <t>LGBBROSLTD</t>
  </si>
  <si>
    <t>Kalyani Steels Ltd</t>
  </si>
  <si>
    <t>KSL</t>
  </si>
  <si>
    <t>Shilchar Technologies Ltd</t>
  </si>
  <si>
    <t>SHILCTECH</t>
  </si>
  <si>
    <t>JTL Industries Ltd</t>
  </si>
  <si>
    <t>JTLIND</t>
  </si>
  <si>
    <t>Greenply Industries Ltd</t>
  </si>
  <si>
    <t>GREENPLY</t>
  </si>
  <si>
    <t>Savita Oil Technologies Ltd</t>
  </si>
  <si>
    <t>SOTL</t>
  </si>
  <si>
    <t>Sharda Cropchem Ltd</t>
  </si>
  <si>
    <t>SHARDACROP</t>
  </si>
  <si>
    <t>Apeejay Surrendra Park Hotels Ltd</t>
  </si>
  <si>
    <t>PARKHOTELS</t>
  </si>
  <si>
    <t>Ddev Plastiks Industries Ltd</t>
  </si>
  <si>
    <t>DDEVPLASTIK</t>
  </si>
  <si>
    <t>Ashapura Minechem Ltd</t>
  </si>
  <si>
    <t>ASHAPURMIN</t>
  </si>
  <si>
    <t>Hinduja Global Solutions Ltd</t>
  </si>
  <si>
    <t>HGS</t>
  </si>
  <si>
    <t>Hathway Cable and Datacom Ltd</t>
  </si>
  <si>
    <t>HATHWAY</t>
  </si>
  <si>
    <t>Cable &amp; D2H</t>
  </si>
  <si>
    <t>Manorama Industries Ltd</t>
  </si>
  <si>
    <t>MANORAMA</t>
  </si>
  <si>
    <t>Awfis Space Solutions Ltd</t>
  </si>
  <si>
    <t>AWFIS</t>
  </si>
  <si>
    <t>Ramky Infrastructure Ltd</t>
  </si>
  <si>
    <t>RAMKY</t>
  </si>
  <si>
    <t>Greenpanel Industries Ltd</t>
  </si>
  <si>
    <t>GREENPANEL</t>
  </si>
  <si>
    <t>Sunflag Iron and Steel Co Ltd</t>
  </si>
  <si>
    <t>SUNFLAG</t>
  </si>
  <si>
    <t>Borosil Ltd</t>
  </si>
  <si>
    <t>BOROLTD</t>
  </si>
  <si>
    <t>Unichem Laboratories Ltd</t>
  </si>
  <si>
    <t>UNICHEMLAB</t>
  </si>
  <si>
    <t>Shipping Corporation of India Land and Assets Ltd</t>
  </si>
  <si>
    <t>SCILAL</t>
  </si>
  <si>
    <t>Skipper Ltd</t>
  </si>
  <si>
    <t>SKIPPER</t>
  </si>
  <si>
    <t>Nirlon Ltd</t>
  </si>
  <si>
    <t>NIRLON</t>
  </si>
  <si>
    <t>Honda India Power Products Ltd</t>
  </si>
  <si>
    <t>HONDAPOWER</t>
  </si>
  <si>
    <t>GTL Infrastructure Ltd</t>
  </si>
  <si>
    <t>GTLINFRA</t>
  </si>
  <si>
    <t>Bajaj Consumer Care Ltd</t>
  </si>
  <si>
    <t>BAJAJCON</t>
  </si>
  <si>
    <t>Prime Focus Ltd</t>
  </si>
  <si>
    <t>PFOCUS</t>
  </si>
  <si>
    <t>Animation</t>
  </si>
  <si>
    <t>Nucleus Software Exports Ltd</t>
  </si>
  <si>
    <t>NUCLEUS</t>
  </si>
  <si>
    <t>Gujarat Industries Power Company Ltd</t>
  </si>
  <si>
    <t>GIPCL</t>
  </si>
  <si>
    <t>IRB InvIT Fund</t>
  </si>
  <si>
    <t>IRBINVIT</t>
  </si>
  <si>
    <t>Motilal Oswal NASDAQ 100 ETF</t>
  </si>
  <si>
    <t>MON100</t>
  </si>
  <si>
    <t>Uflex Ltd</t>
  </si>
  <si>
    <t>UFLEX</t>
  </si>
  <si>
    <t>Cartrade Tech Ltd</t>
  </si>
  <si>
    <t>CARTRADE</t>
  </si>
  <si>
    <t>Shaily Engineering Plastics Ltd</t>
  </si>
  <si>
    <t>SHAILY</t>
  </si>
  <si>
    <t>Cigniti Technologies Ltd</t>
  </si>
  <si>
    <t>CIGNITITEC</t>
  </si>
  <si>
    <t>Avalon Technologies Ltd</t>
  </si>
  <si>
    <t>AVALON</t>
  </si>
  <si>
    <t>VST Tillers Tractors Ltd</t>
  </si>
  <si>
    <t>VSTTILLERS</t>
  </si>
  <si>
    <t>Tide Water Oil Co India Ltd</t>
  </si>
  <si>
    <t>TIDEWATER</t>
  </si>
  <si>
    <t>La Opala R G Ltd</t>
  </si>
  <si>
    <t>LAOPALA</t>
  </si>
  <si>
    <t>Swaraj Engines Ltd</t>
  </si>
  <si>
    <t>SWARAJENG</t>
  </si>
  <si>
    <t>Spectrum Electrical Industries Ltd</t>
  </si>
  <si>
    <t>SPECTRUM</t>
  </si>
  <si>
    <t>Gujarat Themis Biosyn Ltd</t>
  </si>
  <si>
    <t>GUJTHEM</t>
  </si>
  <si>
    <t>Anup Engineering Ltd</t>
  </si>
  <si>
    <t>ANUP</t>
  </si>
  <si>
    <t>Ganesha Ecosphere Ltd</t>
  </si>
  <si>
    <t>GANECOS</t>
  </si>
  <si>
    <t>Gufic Biosciences Ltd</t>
  </si>
  <si>
    <t>GUFICBIO</t>
  </si>
  <si>
    <t>Styrenix Performance Materials Ltd</t>
  </si>
  <si>
    <t>STYRENIX</t>
  </si>
  <si>
    <t>Datamatics Global Services Ltd</t>
  </si>
  <si>
    <t>DATAMATICS</t>
  </si>
  <si>
    <t>EMS Ltd</t>
  </si>
  <si>
    <t>EMSLIMITED</t>
  </si>
  <si>
    <t>Gensol Engineering Ltd</t>
  </si>
  <si>
    <t>GENSOL</t>
  </si>
  <si>
    <t>Delta Corp Ltd</t>
  </si>
  <si>
    <t>DELTACORP</t>
  </si>
  <si>
    <t>Yatharth Hospital &amp; Trauma Care Services Ltd</t>
  </si>
  <si>
    <t>YATHARTH</t>
  </si>
  <si>
    <t>NRB Bearings Ltd</t>
  </si>
  <si>
    <t>NRBBEARING</t>
  </si>
  <si>
    <t>KDDL Ltd</t>
  </si>
  <si>
    <t>KDDL</t>
  </si>
  <si>
    <t>Maithan Alloys Ltd</t>
  </si>
  <si>
    <t>MAITHANALL</t>
  </si>
  <si>
    <t>Bajel Projects Ltd</t>
  </si>
  <si>
    <t>BAJEL</t>
  </si>
  <si>
    <t>Electric Utilities</t>
  </si>
  <si>
    <t>Sindhu Trade Links Ltd</t>
  </si>
  <si>
    <t>SINDHUTRAD</t>
  </si>
  <si>
    <t>Fiem Industries Ltd</t>
  </si>
  <si>
    <t>FIEMIND</t>
  </si>
  <si>
    <t>Mahindra Logistics Ltd</t>
  </si>
  <si>
    <t>MAHLOG</t>
  </si>
  <si>
    <t>Zaggle Prepaid Ocean Services Ltd</t>
  </si>
  <si>
    <t>ZAGGLE</t>
  </si>
  <si>
    <t>Veritas (India) Ltd</t>
  </si>
  <si>
    <t>VERITAS</t>
  </si>
  <si>
    <t>Navneet Education Ltd</t>
  </si>
  <si>
    <t>NAVNETEDUL</t>
  </si>
  <si>
    <t>ideaForge Technology Ltd</t>
  </si>
  <si>
    <t>IDEAFORGE</t>
  </si>
  <si>
    <t>TCNS Clothing Co Ltd</t>
  </si>
  <si>
    <t>TCNSBRANDS</t>
  </si>
  <si>
    <t>BF Utilities Ltd</t>
  </si>
  <si>
    <t>BFUTILITIE</t>
  </si>
  <si>
    <t>Sandhar Technologies Ltd</t>
  </si>
  <si>
    <t>SANDHAR</t>
  </si>
  <si>
    <t>IndoStar Capital Finance Ltd</t>
  </si>
  <si>
    <t>INDOSTAR</t>
  </si>
  <si>
    <t>Shivalik Bimetal Controls Ltd</t>
  </si>
  <si>
    <t>SBCL</t>
  </si>
  <si>
    <t>Steel Strips Wheels Ltd</t>
  </si>
  <si>
    <t>SSWL</t>
  </si>
  <si>
    <t>Tinna Rubber and Infrastructure Ltd</t>
  </si>
  <si>
    <t>TINNARUBR</t>
  </si>
  <si>
    <t>Dalmia Bharat Sugar and Industries Ltd</t>
  </si>
  <si>
    <t>DALMIASUG</t>
  </si>
  <si>
    <t>Kolte-Patil Developers Ltd</t>
  </si>
  <si>
    <t>KOLTEPATIL</t>
  </si>
  <si>
    <t>MPS Ltd</t>
  </si>
  <si>
    <t>MPSLTD</t>
  </si>
  <si>
    <t>Arvind Smartspaces Ltd</t>
  </si>
  <si>
    <t>ARVSMART</t>
  </si>
  <si>
    <t>Somany Ceramics Ltd</t>
  </si>
  <si>
    <t>SOMANYCERA</t>
  </si>
  <si>
    <t>Prakash Industries Ltd</t>
  </si>
  <si>
    <t>PRAKASH</t>
  </si>
  <si>
    <t>Thyrocare Technologies Ltd</t>
  </si>
  <si>
    <t>THYROCARE</t>
  </si>
  <si>
    <t>Repco Home Finance Ltd</t>
  </si>
  <si>
    <t>REPCOHOME</t>
  </si>
  <si>
    <t>HLE Glascoat Ltd</t>
  </si>
  <si>
    <t>HLEGLAS</t>
  </si>
  <si>
    <t>Fischer Medical Ventures Ltd</t>
  </si>
  <si>
    <t>FISCHER</t>
  </si>
  <si>
    <t>Salasar Techno Engineering Ltd</t>
  </si>
  <si>
    <t>SALASAR</t>
  </si>
  <si>
    <t>Apollo Micro Systems Ltd</t>
  </si>
  <si>
    <t>APOLLO</t>
  </si>
  <si>
    <t>Sagar Cements Ltd</t>
  </si>
  <si>
    <t>SAGCEM</t>
  </si>
  <si>
    <t>Pearl Global Industries Ltd</t>
  </si>
  <si>
    <t>PGIL</t>
  </si>
  <si>
    <t>TVS Srichakra Ltd</t>
  </si>
  <si>
    <t>TVSSRICHAK</t>
  </si>
  <si>
    <t>Pitti Engineering Ltd</t>
  </si>
  <si>
    <t>PITTIENG</t>
  </si>
  <si>
    <t>Bhansali Engg Polymers Ltd</t>
  </si>
  <si>
    <t>BEPL</t>
  </si>
  <si>
    <t>Dredging Corporation of India Ltd</t>
  </si>
  <si>
    <t>DREDGECORP</t>
  </si>
  <si>
    <t>Dredging</t>
  </si>
  <si>
    <t>Seamec Ltd</t>
  </si>
  <si>
    <t>SEAMECLTD</t>
  </si>
  <si>
    <t>Oil &amp; Gas - Equipment &amp; Services</t>
  </si>
  <si>
    <t>Bhagiradha Chemicals and Industries Ltd</t>
  </si>
  <si>
    <t>BHAGCHEM</t>
  </si>
  <si>
    <t>Polyplex Corp Ltd</t>
  </si>
  <si>
    <t>POLYPLEX</t>
  </si>
  <si>
    <t>Max Ventures and Industries Ltd</t>
  </si>
  <si>
    <t>MAXVIL</t>
  </si>
  <si>
    <t>Hindware Home Innovation Ltd</t>
  </si>
  <si>
    <t>HINDWAREAP</t>
  </si>
  <si>
    <t>Thejo Engineering Ltd</t>
  </si>
  <si>
    <t>THEJO</t>
  </si>
  <si>
    <t>Supriya Lifescience Ltd</t>
  </si>
  <si>
    <t>SUPRIYA</t>
  </si>
  <si>
    <t>Wendt (India) Limited</t>
  </si>
  <si>
    <t>WENDT</t>
  </si>
  <si>
    <t>Dollar Industries Ltd</t>
  </si>
  <si>
    <t>DOLLAR</t>
  </si>
  <si>
    <t>KCP Ltd</t>
  </si>
  <si>
    <t>KCP</t>
  </si>
  <si>
    <t>Automotive Axles Ltd</t>
  </si>
  <si>
    <t>AUTOAXLES</t>
  </si>
  <si>
    <t>CARE Ratings Ltd</t>
  </si>
  <si>
    <t>CARERATING</t>
  </si>
  <si>
    <t>Stylam Industries Ltd</t>
  </si>
  <si>
    <t>STYLAMIND</t>
  </si>
  <si>
    <t>Flair Writing Industries Ltd</t>
  </si>
  <si>
    <t>FLAIR</t>
  </si>
  <si>
    <t>Greaves Cotton Ltd</t>
  </si>
  <si>
    <t>GREAVESCOT</t>
  </si>
  <si>
    <t>Vertoz Advertising Ltd</t>
  </si>
  <si>
    <t>VERTOZ</t>
  </si>
  <si>
    <t>Sundaram Clayton Ltd</t>
  </si>
  <si>
    <t>SUNCLAY</t>
  </si>
  <si>
    <t>Thirumalai Chemicals Ltd</t>
  </si>
  <si>
    <t>TIRUMALCHM</t>
  </si>
  <si>
    <t>Network People Services Technologies Ltd</t>
  </si>
  <si>
    <t>NPST</t>
  </si>
  <si>
    <t>Vadilal Industries Ltd</t>
  </si>
  <si>
    <t>VADILALIND</t>
  </si>
  <si>
    <t>Balu Forge Industries Ltd</t>
  </si>
  <si>
    <t>BALUFORGE</t>
  </si>
  <si>
    <t>Unitech Ltd</t>
  </si>
  <si>
    <t>UNITECH</t>
  </si>
  <si>
    <t>Jindal Poly Films Ltd</t>
  </si>
  <si>
    <t>JINDALPOLY</t>
  </si>
  <si>
    <t>Indoco Remedies Ltd</t>
  </si>
  <si>
    <t>INDOCO</t>
  </si>
  <si>
    <t>Dhani Services Ltd</t>
  </si>
  <si>
    <t>DHANI</t>
  </si>
  <si>
    <t>Vishnu Chemicals Ltd</t>
  </si>
  <si>
    <t>VISHNU</t>
  </si>
  <si>
    <t>Landmark Cars Ltd</t>
  </si>
  <si>
    <t>LANDMARK</t>
  </si>
  <si>
    <t>SML Isuzu Ltd</t>
  </si>
  <si>
    <t>SMLISUZU</t>
  </si>
  <si>
    <t>Nilkamal Ltd</t>
  </si>
  <si>
    <t>NILKAMAL</t>
  </si>
  <si>
    <t>Rajratan Global Wire Ltd</t>
  </si>
  <si>
    <t>RAJRATAN</t>
  </si>
  <si>
    <t>SeQuent Scientific Ltd</t>
  </si>
  <si>
    <t>SEQUENT</t>
  </si>
  <si>
    <t>Precision Wires India Ltd</t>
  </si>
  <si>
    <t>PRECWIRE</t>
  </si>
  <si>
    <t>SEPC Ltd</t>
  </si>
  <si>
    <t>SEPC</t>
  </si>
  <si>
    <t>Goodluck India Ltd</t>
  </si>
  <si>
    <t>GOODLUCK</t>
  </si>
  <si>
    <t>Marathon Nextgen Realty Ltd</t>
  </si>
  <si>
    <t>MARATHON</t>
  </si>
  <si>
    <t>Shalby Ltd</t>
  </si>
  <si>
    <t>SHALBY</t>
  </si>
  <si>
    <t>Dish TV India Ltd</t>
  </si>
  <si>
    <t>DISHTV</t>
  </si>
  <si>
    <t>MM Forgings Ltd</t>
  </si>
  <si>
    <t>MMFL</t>
  </si>
  <si>
    <t>PTC India Financial Services Ltd</t>
  </si>
  <si>
    <t>PFS</t>
  </si>
  <si>
    <t>Dolphin Offshore Enterprises (India) Ltd</t>
  </si>
  <si>
    <t>DOLPHIN</t>
  </si>
  <si>
    <t>Innova Captab Ltd</t>
  </si>
  <si>
    <t>INNOVACAP</t>
  </si>
  <si>
    <t>Jash Engineering Ltd</t>
  </si>
  <si>
    <t>JASH</t>
  </si>
  <si>
    <t>KP Green Engineering Ltd</t>
  </si>
  <si>
    <t>KPGEL</t>
  </si>
  <si>
    <t>HPL Electric &amp; Power Ltd</t>
  </si>
  <si>
    <t>HPL</t>
  </si>
  <si>
    <t>John Cockerill India Ltd</t>
  </si>
  <si>
    <t>COCKERILL</t>
  </si>
  <si>
    <t>Morepen Laboratories Ltd</t>
  </si>
  <si>
    <t>MOREPENLAB</t>
  </si>
  <si>
    <t>Optiemus Infracom Ltd</t>
  </si>
  <si>
    <t>OPTIEMUS</t>
  </si>
  <si>
    <t>Huhtamaki India Ltd</t>
  </si>
  <si>
    <t>HUHTAMAKI</t>
  </si>
  <si>
    <t>Mayur Uniquoters Ltd</t>
  </si>
  <si>
    <t>MAYURUNIQ</t>
  </si>
  <si>
    <t>Vindhya Telelinks Ltd</t>
  </si>
  <si>
    <t>VINDHYATEL</t>
  </si>
  <si>
    <t>Saksoft Ltd</t>
  </si>
  <si>
    <t>SAKSOFT</t>
  </si>
  <si>
    <t>EIH Associated Hotels Ltd</t>
  </si>
  <si>
    <t>EIHAHOTELS</t>
  </si>
  <si>
    <t>Alembic Ltd</t>
  </si>
  <si>
    <t>ALEMBICLTD</t>
  </si>
  <si>
    <t>Mahanagar Telephone Nigam Ltd</t>
  </si>
  <si>
    <t>MTNL</t>
  </si>
  <si>
    <t>Venky's (India) Ltd</t>
  </si>
  <si>
    <t>VENKEYS</t>
  </si>
  <si>
    <t>ESAF Small Finance Bank Limited</t>
  </si>
  <si>
    <t>ESAFSFB</t>
  </si>
  <si>
    <t>D P Abhushan Ltd</t>
  </si>
  <si>
    <t>DPABHUSHAN</t>
  </si>
  <si>
    <t>Sai Silks (Kalamandir) Ltd</t>
  </si>
  <si>
    <t>KALAMANDIR</t>
  </si>
  <si>
    <t>Foseco India Ltd</t>
  </si>
  <si>
    <t>FOSECOIND</t>
  </si>
  <si>
    <t>India Glycols Ltd</t>
  </si>
  <si>
    <t>INDIAGLYCO</t>
  </si>
  <si>
    <t>EFC (I) Ltd</t>
  </si>
  <si>
    <t>EFCIL</t>
  </si>
  <si>
    <t>Quick Heal Technologies Ltd</t>
  </si>
  <si>
    <t>QUICKHEAL</t>
  </si>
  <si>
    <t>HMA Agro Industries Ltd</t>
  </si>
  <si>
    <t>HMAAGRO</t>
  </si>
  <si>
    <t>Hindustan Oil Exploration Company Ltd</t>
  </si>
  <si>
    <t>HINDOILEXP</t>
  </si>
  <si>
    <t>Novartis India Ltd</t>
  </si>
  <si>
    <t>NOVARTIND</t>
  </si>
  <si>
    <t>Tasty Bite Eatables Ltd</t>
  </si>
  <si>
    <t>TASTYBITE</t>
  </si>
  <si>
    <t>Confidence Petroleum India Ltd</t>
  </si>
  <si>
    <t>CONFIPET</t>
  </si>
  <si>
    <t>Dishman Carbogen Amcis Ltd</t>
  </si>
  <si>
    <t>DCAL</t>
  </si>
  <si>
    <t>RPG Life Sciences Limited</t>
  </si>
  <si>
    <t>RPGLIFE</t>
  </si>
  <si>
    <t>S H Kelkar and Company Ltd</t>
  </si>
  <si>
    <t>SHK</t>
  </si>
  <si>
    <t>India Pesticides Ltd</t>
  </si>
  <si>
    <t>IPL</t>
  </si>
  <si>
    <t>Tarsons Products Ltd</t>
  </si>
  <si>
    <t>TARSONS</t>
  </si>
  <si>
    <t>PSP Projects Ltd</t>
  </si>
  <si>
    <t>PSPPROJECT</t>
  </si>
  <si>
    <t>ADF Foods Ltd</t>
  </si>
  <si>
    <t>ADFFOODS</t>
  </si>
  <si>
    <t>Mold-Tek Packaging Ltd</t>
  </si>
  <si>
    <t>MOLDTKPAC</t>
  </si>
  <si>
    <t>Sanghi Industries Ltd</t>
  </si>
  <si>
    <t>SANGHIIND</t>
  </si>
  <si>
    <t>Goodyear India Ltd</t>
  </si>
  <si>
    <t>GOODYEAR</t>
  </si>
  <si>
    <t>Jeena Sikho Lifecare Ltd</t>
  </si>
  <si>
    <t>JSLL</t>
  </si>
  <si>
    <t>Ge Power India Ltd</t>
  </si>
  <si>
    <t>GEPIL</t>
  </si>
  <si>
    <t>SBI Gold ETF</t>
  </si>
  <si>
    <t>SETFGOLD</t>
  </si>
  <si>
    <t>Owais Metal and Mineral Processing Ltd</t>
  </si>
  <si>
    <t>OWAIS</t>
  </si>
  <si>
    <t>Tatva Chintan Pharma Chem Ltd</t>
  </si>
  <si>
    <t>TATVA</t>
  </si>
  <si>
    <t>K.P. Energy Ltd</t>
  </si>
  <si>
    <t>KPEL</t>
  </si>
  <si>
    <t>Ujaas Energy Ltd</t>
  </si>
  <si>
    <t>UEL</t>
  </si>
  <si>
    <t>Dreamfolks Services Ltd</t>
  </si>
  <si>
    <t>DREAMFOLKS</t>
  </si>
  <si>
    <t>Apollo Pipes Ltd</t>
  </si>
  <si>
    <t>APOLLOPIPE</t>
  </si>
  <si>
    <t>Vardhman Special Steels Ltd</t>
  </si>
  <si>
    <t>VSSL</t>
  </si>
  <si>
    <t>Capacite Infraprojects Ltd</t>
  </si>
  <si>
    <t>CAPACITE</t>
  </si>
  <si>
    <t>Man Industries (India) Ltd</t>
  </si>
  <si>
    <t>MANINDS</t>
  </si>
  <si>
    <t>Lumax Industries Ltd</t>
  </si>
  <si>
    <t>LUMAXIND</t>
  </si>
  <si>
    <t>Spright Agro Ltd</t>
  </si>
  <si>
    <t>SPRIGHT</t>
  </si>
  <si>
    <t>Jubilant Industries Ltd</t>
  </si>
  <si>
    <t>JUBLINDS</t>
  </si>
  <si>
    <t>Nippon India ETF Nifty 1D Rate Liquid BeES</t>
  </si>
  <si>
    <t>LIQUIDBEES</t>
  </si>
  <si>
    <t>DEN Networks Ltd</t>
  </si>
  <si>
    <t>DEN</t>
  </si>
  <si>
    <t>Eveready Industries India Ltd</t>
  </si>
  <si>
    <t>EVEREADY</t>
  </si>
  <si>
    <t>Gokul Agro Resources Ltd</t>
  </si>
  <si>
    <t>GOKULAGRO</t>
  </si>
  <si>
    <t>Astec Lifesciences Ltd</t>
  </si>
  <si>
    <t>ASTEC</t>
  </si>
  <si>
    <t>Vishnu Prakash R Punglia Ltd</t>
  </si>
  <si>
    <t>VPRPL</t>
  </si>
  <si>
    <t>Accelya Solutions India Ltd</t>
  </si>
  <si>
    <t>ACCELYA</t>
  </si>
  <si>
    <t>Ugro Capital Ltd</t>
  </si>
  <si>
    <t>UGROCAP</t>
  </si>
  <si>
    <t>Kalyani Investment Company Ltd</t>
  </si>
  <si>
    <t>KICL</t>
  </si>
  <si>
    <t>V2 Retail Ltd</t>
  </si>
  <si>
    <t>V2RETAIL</t>
  </si>
  <si>
    <t>NIBE Ltd</t>
  </si>
  <si>
    <t>NIBE</t>
  </si>
  <si>
    <t>Alpex Solar Ltd</t>
  </si>
  <si>
    <t>ALPEXSOLAR</t>
  </si>
  <si>
    <t>E2E Networks Ltd</t>
  </si>
  <si>
    <t>E2E</t>
  </si>
  <si>
    <t>Websol Energy System Ltd</t>
  </si>
  <si>
    <t>WEBELSOLAR</t>
  </si>
  <si>
    <t>Fino Payments Bank Ltd</t>
  </si>
  <si>
    <t>FINOPB</t>
  </si>
  <si>
    <t>Sasken Technologies Ltd</t>
  </si>
  <si>
    <t>SASKEN</t>
  </si>
  <si>
    <t>Cupid Ltd</t>
  </si>
  <si>
    <t>CUPID</t>
  </si>
  <si>
    <t>BF Investment Ltd</t>
  </si>
  <si>
    <t>BFINVEST</t>
  </si>
  <si>
    <t>Geojit Financial Services Ltd</t>
  </si>
  <si>
    <t>GEOJITFSL</t>
  </si>
  <si>
    <t>Federal-Mogul Goetze (India) Ltd</t>
  </si>
  <si>
    <t>FMGOETZE</t>
  </si>
  <si>
    <t>Vakrangee Limited</t>
  </si>
  <si>
    <t>VAKRANGEE</t>
  </si>
  <si>
    <t>Universal Cables Ltd</t>
  </si>
  <si>
    <t>UNIVCABLES</t>
  </si>
  <si>
    <t>Kingfa Science and Technology (India) Ltd</t>
  </si>
  <si>
    <t>KINGFA</t>
  </si>
  <si>
    <t>Oriental Hotels Ltd</t>
  </si>
  <si>
    <t>ORIENTHOT</t>
  </si>
  <si>
    <t>Ajmera Realty &amp; Infra India Ltd</t>
  </si>
  <si>
    <t>AJMERA</t>
  </si>
  <si>
    <t>Satin Creditcare Network Ltd</t>
  </si>
  <si>
    <t>SATIN</t>
  </si>
  <si>
    <t>Artemis Medicare Services Ltd</t>
  </si>
  <si>
    <t>ARTEMISMED</t>
  </si>
  <si>
    <t>Panama Petrochem Ltd</t>
  </si>
  <si>
    <t>PANAMAPET</t>
  </si>
  <si>
    <t>Jaiprakash Associates Ltd</t>
  </si>
  <si>
    <t>JPASSOCIAT</t>
  </si>
  <si>
    <t>SJS Enterprises Ltd</t>
  </si>
  <si>
    <t>SJS</t>
  </si>
  <si>
    <t>Jyoti Structures Ltd</t>
  </si>
  <si>
    <t>JYOTISTRUC</t>
  </si>
  <si>
    <t>Pnb Gilts Ltd</t>
  </si>
  <si>
    <t>PNBGILTS</t>
  </si>
  <si>
    <t>IFGL Refractories Ltd</t>
  </si>
  <si>
    <t>IFGLEXPOR</t>
  </si>
  <si>
    <t>RPSG Ventures Ltd</t>
  </si>
  <si>
    <t>RPSGVENT</t>
  </si>
  <si>
    <t>Mangalam Cement Ltd</t>
  </si>
  <si>
    <t>MANGLMCEM</t>
  </si>
  <si>
    <t>IOL Chemicals and Pharmaceuticals Ltd</t>
  </si>
  <si>
    <t>IOLCP</t>
  </si>
  <si>
    <t>Mukand Ltd</t>
  </si>
  <si>
    <t>MUKANDLTD</t>
  </si>
  <si>
    <t>Uniparts India Ltd</t>
  </si>
  <si>
    <t>UNIPARTS</t>
  </si>
  <si>
    <t>Dolat Algotech Ltd</t>
  </si>
  <si>
    <t>DOLATALGO</t>
  </si>
  <si>
    <t>Abans Holdings Ltd</t>
  </si>
  <si>
    <t>AHL</t>
  </si>
  <si>
    <t>PC Jeweller Ltd</t>
  </si>
  <si>
    <t>PCJEWELLER</t>
  </si>
  <si>
    <t>Gocl Corporation Ltd</t>
  </si>
  <si>
    <t>GOCLCORP</t>
  </si>
  <si>
    <t>IKIO Lighting Ltd</t>
  </si>
  <si>
    <t>IKIO</t>
  </si>
  <si>
    <t>Epack Durable Ltd</t>
  </si>
  <si>
    <t>EPACK</t>
  </si>
  <si>
    <t>BLS E-Services Ltd</t>
  </si>
  <si>
    <t>BLSE</t>
  </si>
  <si>
    <t>TCPL Packaging Ltd</t>
  </si>
  <si>
    <t>TCPLPACK</t>
  </si>
  <si>
    <t>Solara Active Pharma Sciences Ltd</t>
  </si>
  <si>
    <t>SOLARA</t>
  </si>
  <si>
    <t>Axiscades Technologies Ltd</t>
  </si>
  <si>
    <t>AXISCADES</t>
  </si>
  <si>
    <t>Kody Technolab Ltd</t>
  </si>
  <si>
    <t>KODYTECH</t>
  </si>
  <si>
    <t>Pennar Industries Ltd</t>
  </si>
  <si>
    <t>PENIND</t>
  </si>
  <si>
    <t>Apcotex Industries Ltd</t>
  </si>
  <si>
    <t>APCOTEXIND</t>
  </si>
  <si>
    <t>Rupa &amp; Company Ltd</t>
  </si>
  <si>
    <t>RUPA</t>
  </si>
  <si>
    <t>DISA India Ltd</t>
  </si>
  <si>
    <t>DISAQ</t>
  </si>
  <si>
    <t>Globus Spirits Ltd</t>
  </si>
  <si>
    <t>GLOBUSSPR</t>
  </si>
  <si>
    <t>Xpro India Ltd</t>
  </si>
  <si>
    <t>XPROINDIA</t>
  </si>
  <si>
    <t>Sky Gold Ltd</t>
  </si>
  <si>
    <t>SKYGOLD</t>
  </si>
  <si>
    <t>Suven Life Sciences Ltd</t>
  </si>
  <si>
    <t>SUVEN</t>
  </si>
  <si>
    <t>Tanfac Industries Ltd</t>
  </si>
  <si>
    <t>TANFACIND</t>
  </si>
  <si>
    <t>Genesys International Corporation Ltd</t>
  </si>
  <si>
    <t>GENESYS</t>
  </si>
  <si>
    <t>Siyaram Silk Mills Ltd</t>
  </si>
  <si>
    <t>SIYSIL</t>
  </si>
  <si>
    <t>Ramco Industries Ltd</t>
  </si>
  <si>
    <t>RAMCOIND</t>
  </si>
  <si>
    <t>Yasho Industries Ltd</t>
  </si>
  <si>
    <t>YASHO</t>
  </si>
  <si>
    <t>Vidhi Specialty Food Ingredients Ltd</t>
  </si>
  <si>
    <t>VIDHIING</t>
  </si>
  <si>
    <t>Pokarna Ltd</t>
  </si>
  <si>
    <t>POKARNA</t>
  </si>
  <si>
    <t>Indraprastha Medical Corporation Ltd</t>
  </si>
  <si>
    <t>INDRAMEDCO</t>
  </si>
  <si>
    <t>Som Distilleries and Breweries Ltd</t>
  </si>
  <si>
    <t>SDBL</t>
  </si>
  <si>
    <t>Welspun Specialty Solutions Ltd</t>
  </si>
  <si>
    <t>WELSPLSOL</t>
  </si>
  <si>
    <t>Suratwwala Business Group Ltd</t>
  </si>
  <si>
    <t>SBGLP</t>
  </si>
  <si>
    <t>Arman Financial Services Ltd</t>
  </si>
  <si>
    <t>ARMANFIN</t>
  </si>
  <si>
    <t>Andhra Paper Ltd</t>
  </si>
  <si>
    <t>ANDHRAPAP</t>
  </si>
  <si>
    <t>Carysil Ltd</t>
  </si>
  <si>
    <t>CARYSIL</t>
  </si>
  <si>
    <t>Praveg Ltd</t>
  </si>
  <si>
    <t>PRAVEG</t>
  </si>
  <si>
    <t>Prataap Snacks Ltd</t>
  </si>
  <si>
    <t>DIAMONDYD</t>
  </si>
  <si>
    <t>Rashi Peripherals Ltd</t>
  </si>
  <si>
    <t>RPTECH</t>
  </si>
  <si>
    <t>Paramount Communications Ltd</t>
  </si>
  <si>
    <t>PARACABLES</t>
  </si>
  <si>
    <t>Nalwa Sons Investments Ltd</t>
  </si>
  <si>
    <t>NSIL</t>
  </si>
  <si>
    <t>Amrutanjan Health Care Ltd</t>
  </si>
  <si>
    <t>AMRUTANJAN</t>
  </si>
  <si>
    <t>ICICI Prudential Nifty 50 ETF</t>
  </si>
  <si>
    <t>NIFTYIETF</t>
  </si>
  <si>
    <t>JITF Infralogistics Ltd</t>
  </si>
  <si>
    <t>JITFINFRA</t>
  </si>
  <si>
    <t>Seshasayee Paper and Boards Ltd</t>
  </si>
  <si>
    <t>SESHAPAPER</t>
  </si>
  <si>
    <t>HIL Ltd</t>
  </si>
  <si>
    <t>HIL</t>
  </si>
  <si>
    <t>Peninsula Land Ltd</t>
  </si>
  <si>
    <t>PENINLAND</t>
  </si>
  <si>
    <t>Hester Biosciences Ltd</t>
  </si>
  <si>
    <t>HESTERBIO</t>
  </si>
  <si>
    <t>Udaipur Cement Works Ltd</t>
  </si>
  <si>
    <t>UDAICEMENT</t>
  </si>
  <si>
    <t>Indian Hume Pipe Company Ltd</t>
  </si>
  <si>
    <t>INDIANHUME</t>
  </si>
  <si>
    <t>Barbeque-Nation Hospitality Ltd</t>
  </si>
  <si>
    <t>BARBEQUE</t>
  </si>
  <si>
    <t>Parag Milk Foods Ltd</t>
  </si>
  <si>
    <t>PARAGMILK</t>
  </si>
  <si>
    <t>Meghmani Organics Ltd</t>
  </si>
  <si>
    <t>MOL</t>
  </si>
  <si>
    <t>Media Matrix Worldwide Ltd</t>
  </si>
  <si>
    <t>MMWL</t>
  </si>
  <si>
    <t>TAJ GVK Hotels and Resorts Ltd</t>
  </si>
  <si>
    <t>TAJGVK</t>
  </si>
  <si>
    <t>Suraj Estate Developers Ltd</t>
  </si>
  <si>
    <t>SURAJEST</t>
  </si>
  <si>
    <t>Real Estate Rental, Development &amp; Operations</t>
  </si>
  <si>
    <t>Andrew Yule &amp; Co Ltd</t>
  </si>
  <si>
    <t>ANDREWYU</t>
  </si>
  <si>
    <t>SG Finserve Ltd</t>
  </si>
  <si>
    <t>SGFIN</t>
  </si>
  <si>
    <t>Centum Electronics Ltd</t>
  </si>
  <si>
    <t>CENTUM</t>
  </si>
  <si>
    <t>Marine Electricals (India) Ltd</t>
  </si>
  <si>
    <t>MARINE</t>
  </si>
  <si>
    <t>Aeroflex Industries Ltd</t>
  </si>
  <si>
    <t>AEROFLEX</t>
  </si>
  <si>
    <t>B L Kashyap and Sons Ltd</t>
  </si>
  <si>
    <t>BLKASHYAP</t>
  </si>
  <si>
    <t>Hi-Tech Pipes Ltd</t>
  </si>
  <si>
    <t>HITECH</t>
  </si>
  <si>
    <t>JISLDVREQS</t>
  </si>
  <si>
    <t>Rossell India Ltd</t>
  </si>
  <si>
    <t>ROSSELLIND</t>
  </si>
  <si>
    <t>Gandhar Oil Refinery (INDIA) Ltd</t>
  </si>
  <si>
    <t>GANDHAR</t>
  </si>
  <si>
    <t>Insecticides (India) Ltd</t>
  </si>
  <si>
    <t>INSECTICID</t>
  </si>
  <si>
    <t>Alicon Castalloy Ltd</t>
  </si>
  <si>
    <t>ALICON</t>
  </si>
  <si>
    <t>TTK Healthcare Ltd</t>
  </si>
  <si>
    <t>TTKHLTCARE</t>
  </si>
  <si>
    <t>Bombay Super Hybrid Seeds Ltd</t>
  </si>
  <si>
    <t>BSHSL</t>
  </si>
  <si>
    <t>Kesar India Ltd</t>
  </si>
  <si>
    <t>KESAR</t>
  </si>
  <si>
    <t>Madhya Bharat Agro Products Ltd</t>
  </si>
  <si>
    <t>MBAPL</t>
  </si>
  <si>
    <t>Suryoday Small Finance Bank Ltd</t>
  </si>
  <si>
    <t>SURYODAY</t>
  </si>
  <si>
    <t>Divgi TorqTransfer Systems Ltd</t>
  </si>
  <si>
    <t>DIVGIITTS</t>
  </si>
  <si>
    <t>Krsnaa Diagnostics Ltd</t>
  </si>
  <si>
    <t>KRSNAA</t>
  </si>
  <si>
    <t>Omaxe Ltd</t>
  </si>
  <si>
    <t>OMAXE</t>
  </si>
  <si>
    <t>Orient Green Power Company Ltd</t>
  </si>
  <si>
    <t>GREENPOWER</t>
  </si>
  <si>
    <t>Sigachi Industries Ltd</t>
  </si>
  <si>
    <t>SIGACHI</t>
  </si>
  <si>
    <t>Nitin Spinners Ltd</t>
  </si>
  <si>
    <t>NITINSPIN</t>
  </si>
  <si>
    <t>Filatex Fashions Ltd</t>
  </si>
  <si>
    <t>FILATFASH</t>
  </si>
  <si>
    <t>Reliance Industrial Infrastructure Ltd</t>
  </si>
  <si>
    <t>RIIL</t>
  </si>
  <si>
    <t>Cosmo First Ltd</t>
  </si>
  <si>
    <t>COSMOFIRST</t>
  </si>
  <si>
    <t>Cantabil Retail India Ltd</t>
  </si>
  <si>
    <t>CANTABIL</t>
  </si>
  <si>
    <t>Sangam (India) Ltd</t>
  </si>
  <si>
    <t>SANGAMIND</t>
  </si>
  <si>
    <t>Wheels India Ltd</t>
  </si>
  <si>
    <t>WHEELS</t>
  </si>
  <si>
    <t>Balmer Lawrie Investments Ltd</t>
  </si>
  <si>
    <t>BLIL</t>
  </si>
  <si>
    <t>Talbros Automotive Components Ltd</t>
  </si>
  <si>
    <t>TALBROAUTO</t>
  </si>
  <si>
    <t>Kotak Gold Etf</t>
  </si>
  <si>
    <t>GOLD1</t>
  </si>
  <si>
    <t>Themis Medicare Ltd</t>
  </si>
  <si>
    <t>THEMISMED</t>
  </si>
  <si>
    <t>GTPL Hathway Ltd</t>
  </si>
  <si>
    <t>GTPL</t>
  </si>
  <si>
    <t>Stove Kraft Ltd</t>
  </si>
  <si>
    <t>STOVEKRAFT</t>
  </si>
  <si>
    <t>Swelect Energy Systems Ltd</t>
  </si>
  <si>
    <t>SWELECTES</t>
  </si>
  <si>
    <t>Expleo Solutions Ltd</t>
  </si>
  <si>
    <t>EXPLEOSOL</t>
  </si>
  <si>
    <t>Jagran Prakashan Ltd</t>
  </si>
  <si>
    <t>JAGRAN</t>
  </si>
  <si>
    <t>Rajoo Engineers Ltd</t>
  </si>
  <si>
    <t>RAJOOENG</t>
  </si>
  <si>
    <t>Mufin Green Finance Ltd</t>
  </si>
  <si>
    <t>MUFIN</t>
  </si>
  <si>
    <t>Yatra Online Ltd</t>
  </si>
  <si>
    <t>YATRA</t>
  </si>
  <si>
    <t>TIL Ltd</t>
  </si>
  <si>
    <t>TIL</t>
  </si>
  <si>
    <t>Servotech Power Systems Ltd</t>
  </si>
  <si>
    <t>SERVOTECH</t>
  </si>
  <si>
    <t>Vashu Bhagnani Industries Ltd</t>
  </si>
  <si>
    <t>POOJAENT</t>
  </si>
  <si>
    <t>Brightcom Group Ltd</t>
  </si>
  <si>
    <t>BCG</t>
  </si>
  <si>
    <t>Tamilnadu Newsprint &amp; Papers Ltd</t>
  </si>
  <si>
    <t>TNPL</t>
  </si>
  <si>
    <t>SMS Pharmaceuticals Ltd</t>
  </si>
  <si>
    <t>SMSPHARMA</t>
  </si>
  <si>
    <t>PIX Transmissions Ltd</t>
  </si>
  <si>
    <t>PIXTRANS</t>
  </si>
  <si>
    <t>Shriram Properties Ltd</t>
  </si>
  <si>
    <t>SHRIRAMPPS</t>
  </si>
  <si>
    <t>Dcm Shriram Industries Ltd</t>
  </si>
  <si>
    <t>DCMSRIND</t>
  </si>
  <si>
    <t>Updater Services Ltd</t>
  </si>
  <si>
    <t>UDS</t>
  </si>
  <si>
    <t>HDFC Gold Exchange Traded Fund</t>
  </si>
  <si>
    <t>HDFCGOLD</t>
  </si>
  <si>
    <t>ICICI Prudential Gold ETF</t>
  </si>
  <si>
    <t>GOLDIETF</t>
  </si>
  <si>
    <t>Mishtann Foods Ltd</t>
  </si>
  <si>
    <t>MISHTANN</t>
  </si>
  <si>
    <t>Nippon India ETF Nifty Next 50 Junior BeES</t>
  </si>
  <si>
    <t>JUNIORBEES</t>
  </si>
  <si>
    <t>Irm Energy Ltd</t>
  </si>
  <si>
    <t>IRMENERGY</t>
  </si>
  <si>
    <t>Borosil Scientific Ltd</t>
  </si>
  <si>
    <t>BOROSCI</t>
  </si>
  <si>
    <t>Rane Holdings Ltd</t>
  </si>
  <si>
    <t>RANEHOLDIN</t>
  </si>
  <si>
    <t>Summit Securities Ltd</t>
  </si>
  <si>
    <t>SUMMITSEC</t>
  </si>
  <si>
    <t>Deep Industries Ltd</t>
  </si>
  <si>
    <t>DEEPINDS</t>
  </si>
  <si>
    <t>Tourism Finance Corporation of India Ltd</t>
  </si>
  <si>
    <t>TFCILTD</t>
  </si>
  <si>
    <t>Refex Industries Ltd</t>
  </si>
  <si>
    <t>REFEX</t>
  </si>
  <si>
    <t>Everest Industries Ltd</t>
  </si>
  <si>
    <t>EVERESTIND</t>
  </si>
  <si>
    <t>Building Products - Prefab Structures</t>
  </si>
  <si>
    <t>Spacenet Enterprises India Ltd</t>
  </si>
  <si>
    <t>SPCENET</t>
  </si>
  <si>
    <t>S.P.Apparels Ltd</t>
  </si>
  <si>
    <t>SPAL</t>
  </si>
  <si>
    <t>I G Petrochemicals Ltd</t>
  </si>
  <si>
    <t>IGPL</t>
  </si>
  <si>
    <t>Precision Camshafts Ltd</t>
  </si>
  <si>
    <t>PRECAM</t>
  </si>
  <si>
    <t>Kilburn Engineering Ltd</t>
  </si>
  <si>
    <t>KLBRENG-B</t>
  </si>
  <si>
    <t>KKRRAFTON Developers Limited</t>
  </si>
  <si>
    <t>KDL</t>
  </si>
  <si>
    <t>Rico Auto Industries Ltd</t>
  </si>
  <si>
    <t>RICOAUTO</t>
  </si>
  <si>
    <t>Hariom Pipe Industries Ltd</t>
  </si>
  <si>
    <t>HARIOMPIPE</t>
  </si>
  <si>
    <t>Paushak Ltd</t>
  </si>
  <si>
    <t>PAUSHAKLTD</t>
  </si>
  <si>
    <t>Ador Welding Ltd</t>
  </si>
  <si>
    <t>ADORWELD</t>
  </si>
  <si>
    <t>Bharat Wire Ropes Ltd</t>
  </si>
  <si>
    <t>BHARATWIRE</t>
  </si>
  <si>
    <t>Hercules Hoists Ltd</t>
  </si>
  <si>
    <t>HERCULES</t>
  </si>
  <si>
    <t>India Nippon Electricals Ltd</t>
  </si>
  <si>
    <t>INDNIPPON</t>
  </si>
  <si>
    <t>Krishana Phoschem Ltd</t>
  </si>
  <si>
    <t>KRISHANA</t>
  </si>
  <si>
    <t>Jindal Drilling and Industries Ltd</t>
  </si>
  <si>
    <t>JINDRILL</t>
  </si>
  <si>
    <t>Hi-Tech Gears Ltd</t>
  </si>
  <si>
    <t>HITECHGEAR</t>
  </si>
  <si>
    <t>Rama Steel Tubes Ltd</t>
  </si>
  <si>
    <t>RAMASTEEL</t>
  </si>
  <si>
    <t>Camlin Fine Sciences Ltd</t>
  </si>
  <si>
    <t>CAMLINFINE</t>
  </si>
  <si>
    <t>Agro Tech Foods Ltd</t>
  </si>
  <si>
    <t>ATFL</t>
  </si>
  <si>
    <t>Likhitha Infrastructure Ltd</t>
  </si>
  <si>
    <t>LIKHITHA</t>
  </si>
  <si>
    <t>Fairchem Organics Ltd</t>
  </si>
  <si>
    <t>FAIRCHEMOR</t>
  </si>
  <si>
    <t>Nelco Ltd</t>
  </si>
  <si>
    <t>NELCO</t>
  </si>
  <si>
    <t>Agarwal Industrial Corporation Ltd</t>
  </si>
  <si>
    <t>AGARIND</t>
  </si>
  <si>
    <t>India Power Corporation Ltd</t>
  </si>
  <si>
    <t>DPSCLTD</t>
  </si>
  <si>
    <t>Master Trust Ltd</t>
  </si>
  <si>
    <t>MASTERTR</t>
  </si>
  <si>
    <t>Monarch Networth Capital Ltd</t>
  </si>
  <si>
    <t>MONARCH</t>
  </si>
  <si>
    <t>Steel Exchange India Ltd</t>
  </si>
  <si>
    <t>STEELXIND</t>
  </si>
  <si>
    <t>Goldiam International Ltd</t>
  </si>
  <si>
    <t>GOLDIAM</t>
  </si>
  <si>
    <t>Popular Vehicles and Services Ltd</t>
  </si>
  <si>
    <t>PVSL</t>
  </si>
  <si>
    <t>Sirca Paints India Ltd</t>
  </si>
  <si>
    <t>SIRCA</t>
  </si>
  <si>
    <t>GVK Power &amp; Infrastructure Ltd</t>
  </si>
  <si>
    <t>GVKPIL</t>
  </si>
  <si>
    <t>Airports</t>
  </si>
  <si>
    <t>Advait Infratech Ltd</t>
  </si>
  <si>
    <t>ADVAIT</t>
  </si>
  <si>
    <t>Jyoti Resins and Adhesives Ltd</t>
  </si>
  <si>
    <t>JYOTIRES</t>
  </si>
  <si>
    <t>Madras Fertilizers Ltd</t>
  </si>
  <si>
    <t>MADRASFERT</t>
  </si>
  <si>
    <t>Punjab Chemicals and Crop Protection Ltd</t>
  </si>
  <si>
    <t>PUNJABCHEM</t>
  </si>
  <si>
    <t>SMC Global Securities Ltd</t>
  </si>
  <si>
    <t>SMCGLOBAL</t>
  </si>
  <si>
    <t>63 Moons Technologies Ltd</t>
  </si>
  <si>
    <t>63MOONS</t>
  </si>
  <si>
    <t>Southern Petrochemical Industries Corporation Ltd</t>
  </si>
  <si>
    <t>SPIC</t>
  </si>
  <si>
    <t>Kiri Industries Ltd</t>
  </si>
  <si>
    <t>KIRIINDUS</t>
  </si>
  <si>
    <t>GNA Axles Ltd</t>
  </si>
  <si>
    <t>GNA</t>
  </si>
  <si>
    <t>Raghav Productivity Enhancers Ltd</t>
  </si>
  <si>
    <t>RPEL</t>
  </si>
  <si>
    <t>Yamuna Syndicate Ltd</t>
  </si>
  <si>
    <t>YSL</t>
  </si>
  <si>
    <t>Texmaco Infrastructure &amp; Holdings Ltd</t>
  </si>
  <si>
    <t>TEXINFRA</t>
  </si>
  <si>
    <t>Vascon Engineers Ltd</t>
  </si>
  <si>
    <t>VASCONEQ</t>
  </si>
  <si>
    <t>Allsec Technologies Ltd</t>
  </si>
  <si>
    <t>ALLSEC</t>
  </si>
  <si>
    <t>Subex Ltd</t>
  </si>
  <si>
    <t>SUBEXLTD</t>
  </si>
  <si>
    <t>HLV Ltd</t>
  </si>
  <si>
    <t>HLVLTD</t>
  </si>
  <si>
    <t>Filatex India Ltd</t>
  </si>
  <si>
    <t>FILATEX</t>
  </si>
  <si>
    <t>Forbes Precision Tools and Machine Parts Ltd</t>
  </si>
  <si>
    <t>TOTEM</t>
  </si>
  <si>
    <t>Deccan Gold Mines Ltd</t>
  </si>
  <si>
    <t>DECNGOLD</t>
  </si>
  <si>
    <t>DCW Ltd</t>
  </si>
  <si>
    <t>DCW</t>
  </si>
  <si>
    <t>Roto Pumps Ltd</t>
  </si>
  <si>
    <t>ROTO</t>
  </si>
  <si>
    <t>Elpro International Ltd</t>
  </si>
  <si>
    <t>ELPROINTL</t>
  </si>
  <si>
    <t>Sadhana Nitro Chem Ltd</t>
  </si>
  <si>
    <t>SADHNANIQ</t>
  </si>
  <si>
    <t>Shankara Building Products Ltd</t>
  </si>
  <si>
    <t>SHANKARA</t>
  </si>
  <si>
    <t>Om Infra Ltd</t>
  </si>
  <si>
    <t>OMINFRAL</t>
  </si>
  <si>
    <t>Last Mile Enterprises Ltd</t>
  </si>
  <si>
    <t>LASTMILE</t>
  </si>
  <si>
    <t>GKW Ltd</t>
  </si>
  <si>
    <t>GKWLIMITED</t>
  </si>
  <si>
    <t>D Link (India) Limited</t>
  </si>
  <si>
    <t>DLINKINDIA</t>
  </si>
  <si>
    <t>Navkar Corporation Ltd</t>
  </si>
  <si>
    <t>NAVKARCORP</t>
  </si>
  <si>
    <t>Best Agrolife Ltd</t>
  </si>
  <si>
    <t>BESTAGRO</t>
  </si>
  <si>
    <t>Bigbloc Construction Ltd</t>
  </si>
  <si>
    <t>BIGBLOC</t>
  </si>
  <si>
    <t>MIC Electronics Ltd</t>
  </si>
  <si>
    <t>MICEL</t>
  </si>
  <si>
    <t>Ram Ratna Wires Ltd</t>
  </si>
  <si>
    <t>RAMRAT</t>
  </si>
  <si>
    <t>Manali Petrochemicals Ltd</t>
  </si>
  <si>
    <t>MANALIPETC</t>
  </si>
  <si>
    <t>Atul Auto Ltd</t>
  </si>
  <si>
    <t>ATULAUTO</t>
  </si>
  <si>
    <t>Three Wheelers</t>
  </si>
  <si>
    <t>Oriental Rail Infrastructure Ltd</t>
  </si>
  <si>
    <t>ORIRAIL</t>
  </si>
  <si>
    <t>Yuken India Ltd</t>
  </si>
  <si>
    <t>YUKEN</t>
  </si>
  <si>
    <t>Indo Tech Transformers Ltd</t>
  </si>
  <si>
    <t>INDOTECH</t>
  </si>
  <si>
    <t>Shree Digvijay Cement Co Ltd</t>
  </si>
  <si>
    <t>SHREDIGCEM</t>
  </si>
  <si>
    <t>Rishabh Instruments Ltd</t>
  </si>
  <si>
    <t>RISHABH</t>
  </si>
  <si>
    <t>Automotive Stampings and Assemblies Ltd</t>
  </si>
  <si>
    <t>ASAL</t>
  </si>
  <si>
    <t>Motisons Jewellers Ltd</t>
  </si>
  <si>
    <t>MOTISONS</t>
  </si>
  <si>
    <t>Apparel &amp; Accessories Retailers</t>
  </si>
  <si>
    <t>Amines and Plasticizers Ltd</t>
  </si>
  <si>
    <t>AMNPLST</t>
  </si>
  <si>
    <t>BCL Industries Ltd</t>
  </si>
  <si>
    <t>BCLIND</t>
  </si>
  <si>
    <t>CFF Fluid Control Ltd</t>
  </si>
  <si>
    <t>CFF</t>
  </si>
  <si>
    <t>Salzer Electronics Ltd</t>
  </si>
  <si>
    <t>SALZERELEC</t>
  </si>
  <si>
    <t>5Paisa Capital Ltd</t>
  </si>
  <si>
    <t>5PAISA</t>
  </si>
  <si>
    <t>Andhra Sugars Ltd</t>
  </si>
  <si>
    <t>ANDHRSUGAR</t>
  </si>
  <si>
    <t>Polo Queen Industrial and Fintech Ltd</t>
  </si>
  <si>
    <t>PQIF</t>
  </si>
  <si>
    <t>Centrum Capital Ltd</t>
  </si>
  <si>
    <t>CENTRUM</t>
  </si>
  <si>
    <t>GPT Infraprojects Ltd</t>
  </si>
  <si>
    <t>GPTINFRA</t>
  </si>
  <si>
    <t>Igarashi Motors India Ltd</t>
  </si>
  <si>
    <t>IGARASHI</t>
  </si>
  <si>
    <t>Systematix Corporate Services Ltd</t>
  </si>
  <si>
    <t>SYSTMTXC</t>
  </si>
  <si>
    <t>Trident Techlabs Ltd</t>
  </si>
  <si>
    <t>TECHLABS</t>
  </si>
  <si>
    <t>Timex Group India Ltd</t>
  </si>
  <si>
    <t>TIMEX</t>
  </si>
  <si>
    <t>Waaree Technologies Ltd</t>
  </si>
  <si>
    <t>WAAREE</t>
  </si>
  <si>
    <t>Kokuyo Camlin Ltd</t>
  </si>
  <si>
    <t>KOKUYOCMLN</t>
  </si>
  <si>
    <t>Wardwizard Innovations &amp; Mobility Ltd</t>
  </si>
  <si>
    <t>WARDINMOBI</t>
  </si>
  <si>
    <t>Capital Small Finance Bank Ltd</t>
  </si>
  <si>
    <t>CAPITALSFB</t>
  </si>
  <si>
    <t>Taneja Aerospace and Aviation Ltd</t>
  </si>
  <si>
    <t>TANAA</t>
  </si>
  <si>
    <t>Zota Health Care Ltd</t>
  </si>
  <si>
    <t>ZOTA</t>
  </si>
  <si>
    <t>Automobile Corp Of Goa Ltd</t>
  </si>
  <si>
    <t>ACGL</t>
  </si>
  <si>
    <t>Excel Industries Ltd</t>
  </si>
  <si>
    <t>EXCELINDUS</t>
  </si>
  <si>
    <t>Mafatlal Industries Ltd</t>
  </si>
  <si>
    <t>MAFATIND</t>
  </si>
  <si>
    <t>Mangalore Chemicals and Fertilisers Ltd</t>
  </si>
  <si>
    <t>MANGCHEFER</t>
  </si>
  <si>
    <t>Eimco Elecon (India) Ltd</t>
  </si>
  <si>
    <t>EIMCOELECO</t>
  </si>
  <si>
    <t>Butterfly Gandhimathi Appliances Ltd</t>
  </si>
  <si>
    <t>BUTTERFLY</t>
  </si>
  <si>
    <t>Beekay Steel Industries Ltd</t>
  </si>
  <si>
    <t>BEEKAY</t>
  </si>
  <si>
    <t>Kotak Nifty 50 ETF</t>
  </si>
  <si>
    <t>NIFTY1</t>
  </si>
  <si>
    <t>NACL Industries Ltd</t>
  </si>
  <si>
    <t>NACLIND</t>
  </si>
  <si>
    <t>Tinna Trade Ltd</t>
  </si>
  <si>
    <t>TINNATFL</t>
  </si>
  <si>
    <t>TechNVision Ventures Ltd</t>
  </si>
  <si>
    <t>TECHNVISN</t>
  </si>
  <si>
    <t>Kabra Extrusion Technik Ltd</t>
  </si>
  <si>
    <t>KABRAEXTRU</t>
  </si>
  <si>
    <t>Dhampur Sugar Mills Ltd</t>
  </si>
  <si>
    <t>DHAMPURSUG</t>
  </si>
  <si>
    <t>Dr Agarwal's Eye Hospital Ltd</t>
  </si>
  <si>
    <t>DRAGARWQ</t>
  </si>
  <si>
    <t>Shiva Cement Ltd</t>
  </si>
  <si>
    <t>SHIVACEM</t>
  </si>
  <si>
    <t>Windlas Biotech Ltd</t>
  </si>
  <si>
    <t>WINDLAS</t>
  </si>
  <si>
    <t>G M Breweries Ltd</t>
  </si>
  <si>
    <t>GMBREW</t>
  </si>
  <si>
    <t>Signpost India Ltd</t>
  </si>
  <si>
    <t>SIGNPOST</t>
  </si>
  <si>
    <t>Ngl Fine Chem Ltd</t>
  </si>
  <si>
    <t>NGLFINE</t>
  </si>
  <si>
    <t>Heranba Industries Ltd</t>
  </si>
  <si>
    <t>HERANBA</t>
  </si>
  <si>
    <t>Dynacons Systems and Solutions Ltd</t>
  </si>
  <si>
    <t>DSSL</t>
  </si>
  <si>
    <t>Knowledge Marine &amp; Engineering Works Ltd</t>
  </si>
  <si>
    <t>KMEW</t>
  </si>
  <si>
    <t>Krishna Defence &amp; Allied Industries Ltd</t>
  </si>
  <si>
    <t>KRISHNADEF</t>
  </si>
  <si>
    <t>Shanti Educational Initiatives Ltd</t>
  </si>
  <si>
    <t>SEIL</t>
  </si>
  <si>
    <t>Rane (Madras) Ltd</t>
  </si>
  <si>
    <t>RML</t>
  </si>
  <si>
    <t>Dynamic Cables Ltd</t>
  </si>
  <si>
    <t>DYCL</t>
  </si>
  <si>
    <t>Veranda Learning Solutions Ltd</t>
  </si>
  <si>
    <t>VERANDA</t>
  </si>
  <si>
    <t>Kamdhenu Ltd</t>
  </si>
  <si>
    <t>KAMDHENU</t>
  </si>
  <si>
    <t>Allcargo Gati Ltd</t>
  </si>
  <si>
    <t>ACLGATI</t>
  </si>
  <si>
    <t>AMIC Forging Ltd</t>
  </si>
  <si>
    <t>AMIC</t>
  </si>
  <si>
    <t>New Delhi Television Ltd</t>
  </si>
  <si>
    <t>NDTV</t>
  </si>
  <si>
    <t>Everest Kanto Cylinder Ltd</t>
  </si>
  <si>
    <t>EKC</t>
  </si>
  <si>
    <t>Antony Waste Handling Cell Ltd</t>
  </si>
  <si>
    <t>AWHCL</t>
  </si>
  <si>
    <t>Kitex Garments Ltd</t>
  </si>
  <si>
    <t>KITEX</t>
  </si>
  <si>
    <t>Dwarikesh Sugar Industries Ltd</t>
  </si>
  <si>
    <t>DWARKESH</t>
  </si>
  <si>
    <t>Kuantum Papers Ltd</t>
  </si>
  <si>
    <t>KUANTUM</t>
  </si>
  <si>
    <t>NIIT Ltd</t>
  </si>
  <si>
    <t>NIITLTD</t>
  </si>
  <si>
    <t>Arihant Superstructures Ltd</t>
  </si>
  <si>
    <t>ARIHANTSUP</t>
  </si>
  <si>
    <t>Macpower CNC Machines Ltd</t>
  </si>
  <si>
    <t>MACPOWER</t>
  </si>
  <si>
    <t>KMC Speciality Hospitals (India) Ltd</t>
  </si>
  <si>
    <t>KMCSHIL</t>
  </si>
  <si>
    <t>Matrimony.Com Ltd</t>
  </si>
  <si>
    <t>MATRIMONY</t>
  </si>
  <si>
    <t>TV Today Network Limited</t>
  </si>
  <si>
    <t>TVTODAY</t>
  </si>
  <si>
    <t>India Motor Parts &amp; Accessories Ltd</t>
  </si>
  <si>
    <t>IMPAL</t>
  </si>
  <si>
    <t>GRP Ltd</t>
  </si>
  <si>
    <t>GRPLTD</t>
  </si>
  <si>
    <t>Vinyas Innovative Technologies Ltd</t>
  </si>
  <si>
    <t>VINYAS</t>
  </si>
  <si>
    <t>Nelcast Ltd</t>
  </si>
  <si>
    <t>NELCAST</t>
  </si>
  <si>
    <t>Himatsingka Seide Ltd</t>
  </si>
  <si>
    <t>HIMATSEIDE</t>
  </si>
  <si>
    <t>Control Print Ltd</t>
  </si>
  <si>
    <t>CONTROLPR</t>
  </si>
  <si>
    <t>ULTRAMARINE &amp; PIGMENTS Ltd</t>
  </si>
  <si>
    <t>ULTRAMAR</t>
  </si>
  <si>
    <t>BMW Industries Ltd</t>
  </si>
  <si>
    <t>BMW</t>
  </si>
  <si>
    <t>Ice Make Refrigeration Ltd</t>
  </si>
  <si>
    <t>ICEMAKE</t>
  </si>
  <si>
    <t>R K Swamy Ltd</t>
  </si>
  <si>
    <t>RKSWAMY</t>
  </si>
  <si>
    <t>Ksolves India Ltd</t>
  </si>
  <si>
    <t>KSOLVES</t>
  </si>
  <si>
    <t>ASM Technologies Ltd</t>
  </si>
  <si>
    <t>ASMTEC</t>
  </si>
  <si>
    <t>GIC Housing Finance Ltd</t>
  </si>
  <si>
    <t>GICHSGFIN</t>
  </si>
  <si>
    <t>Sika Interplant Systems Ltd</t>
  </si>
  <si>
    <t>SIKA</t>
  </si>
  <si>
    <t>Kamdhenu Ventures Ltd</t>
  </si>
  <si>
    <t>KAMOPAINTS</t>
  </si>
  <si>
    <t>Sterling Tools Ltd</t>
  </si>
  <si>
    <t>STERTOOLS</t>
  </si>
  <si>
    <t>Steelcast Ltd</t>
  </si>
  <si>
    <t>STEELCAS</t>
  </si>
  <si>
    <t>Uttam Sugar Mills Ltd</t>
  </si>
  <si>
    <t>UTTAMSUGAR</t>
  </si>
  <si>
    <t>Century Enka Ltd</t>
  </si>
  <si>
    <t>CENTENKA</t>
  </si>
  <si>
    <t>Satia Industries Ltd</t>
  </si>
  <si>
    <t>SATIA</t>
  </si>
  <si>
    <t>Xchanging Solutions Ltd</t>
  </si>
  <si>
    <t>XCHANGING</t>
  </si>
  <si>
    <t>One Point One Solutions Ltd</t>
  </si>
  <si>
    <t>ONEPOINT</t>
  </si>
  <si>
    <t>Aaswa Trading and Exports Ltd</t>
  </si>
  <si>
    <t>TCC</t>
  </si>
  <si>
    <t>Dhunseri Ventures Ltd</t>
  </si>
  <si>
    <t>DVL</t>
  </si>
  <si>
    <t>RIR Power Electronics Ltd</t>
  </si>
  <si>
    <t>RIR</t>
  </si>
  <si>
    <t>AVT Natural Products Ltd</t>
  </si>
  <si>
    <t>AVTNPL</t>
  </si>
  <si>
    <t>Alphalogic Techsys Ltd</t>
  </si>
  <si>
    <t>ALPHALOGIC</t>
  </si>
  <si>
    <t>Oriental Aromatics Ltd</t>
  </si>
  <si>
    <t>OAL</t>
  </si>
  <si>
    <t>Aptech Ltd</t>
  </si>
  <si>
    <t>APTECHT</t>
  </si>
  <si>
    <t>Max India Ltd</t>
  </si>
  <si>
    <t>MAXIND</t>
  </si>
  <si>
    <t>Gulshan Polyols Ltd</t>
  </si>
  <si>
    <t>GULPOLY</t>
  </si>
  <si>
    <t>Kirloskar Electric Company Ltd</t>
  </si>
  <si>
    <t>KECL</t>
  </si>
  <si>
    <t>Cosmic CRF Ltd</t>
  </si>
  <si>
    <t>COSMICCRF</t>
  </si>
  <si>
    <t>Monte Carlo Fashions Ltd</t>
  </si>
  <si>
    <t>MONTECARLO</t>
  </si>
  <si>
    <t>Avadh Sugar &amp; Energy Ltd</t>
  </si>
  <si>
    <t>AVADHSUGAR</t>
  </si>
  <si>
    <t>RACL Geartech Ltd</t>
  </si>
  <si>
    <t>RACLGEAR</t>
  </si>
  <si>
    <t>Walchandnagar Industries Ltd</t>
  </si>
  <si>
    <t>WALCHANNAG</t>
  </si>
  <si>
    <t>Panorama Studios International Ltd</t>
  </si>
  <si>
    <t>PANORAMA</t>
  </si>
  <si>
    <t>Sahana System Ltd</t>
  </si>
  <si>
    <t>SAHANA</t>
  </si>
  <si>
    <t>BEML Land Assets Ltd</t>
  </si>
  <si>
    <t>BLAL</t>
  </si>
  <si>
    <t>Asian Energy Services Ltd</t>
  </si>
  <si>
    <t>ASIANENE</t>
  </si>
  <si>
    <t>Asian Star Co Ltd</t>
  </si>
  <si>
    <t>ASTAR</t>
  </si>
  <si>
    <t>Vilas Transcore Ltd</t>
  </si>
  <si>
    <t>VILAS</t>
  </si>
  <si>
    <t>Saurashtra Cement Ltd</t>
  </si>
  <si>
    <t>SAURASHCEM</t>
  </si>
  <si>
    <t>Kopran Ltd</t>
  </si>
  <si>
    <t>KOPRAN</t>
  </si>
  <si>
    <t>Associated Alcohols &amp; Breweries Ltd</t>
  </si>
  <si>
    <t>ASALCBR</t>
  </si>
  <si>
    <t>Snowman Logistics Ltd</t>
  </si>
  <si>
    <t>SNOWMAN</t>
  </si>
  <si>
    <t>Hubtown Ltd</t>
  </si>
  <si>
    <t>HUBTOWN</t>
  </si>
  <si>
    <t>Allcargo Terminals Ltd</t>
  </si>
  <si>
    <t>ATL</t>
  </si>
  <si>
    <t>GPT Healthcare Ltd</t>
  </si>
  <si>
    <t>GPTHEALTH</t>
  </si>
  <si>
    <t>Lancer Container Lines Ltd</t>
  </si>
  <si>
    <t>LANCER</t>
  </si>
  <si>
    <t>Mercury Ev-Tech Ltd</t>
  </si>
  <si>
    <t>MERCURYEV</t>
  </si>
  <si>
    <t>Saint-Gobain Sekurit India Ltd</t>
  </si>
  <si>
    <t>SAINTGOBAIN</t>
  </si>
  <si>
    <t>Lincoln Pharmaceuticals Ltd</t>
  </si>
  <si>
    <t>LINCOLN</t>
  </si>
  <si>
    <t>Syncom Formulations (India) Ltd</t>
  </si>
  <si>
    <t>SYNCOMF</t>
  </si>
  <si>
    <t>Eraaya Lifespaces Ltd</t>
  </si>
  <si>
    <t>ERAAYA</t>
  </si>
  <si>
    <t>Sandesh Ltd</t>
  </si>
  <si>
    <t>SANDESH</t>
  </si>
  <si>
    <t>Rhetan TMT Ltd</t>
  </si>
  <si>
    <t>RHETAN</t>
  </si>
  <si>
    <t>Krystal Integrated Services Ltd</t>
  </si>
  <si>
    <t>KRYSTAL</t>
  </si>
  <si>
    <t>Enkei Wheels (India) Ltd</t>
  </si>
  <si>
    <t>ENKEIWHEL</t>
  </si>
  <si>
    <t>Vardhman Holdings Ltd</t>
  </si>
  <si>
    <t>VHL</t>
  </si>
  <si>
    <t>Uniphos Enterprises Ltd</t>
  </si>
  <si>
    <t>UNIENTER</t>
  </si>
  <si>
    <t>Solex Energy Ltd</t>
  </si>
  <si>
    <t>SOLEX</t>
  </si>
  <si>
    <t>Indo Rama Synthetics (India) Ltd</t>
  </si>
  <si>
    <t>INDORAMA</t>
  </si>
  <si>
    <t>Wonder Electricals Ltd</t>
  </si>
  <si>
    <t>WEL</t>
  </si>
  <si>
    <t>Coffee Day Enterprises Ltd</t>
  </si>
  <si>
    <t>COFFEEDAY</t>
  </si>
  <si>
    <t>Orient Paper and Industries Ltd</t>
  </si>
  <si>
    <t>ORIENTPPR</t>
  </si>
  <si>
    <t>Eco Recycling Ltd</t>
  </si>
  <si>
    <t>ECORECO</t>
  </si>
  <si>
    <t>Raj Rayon Industries Ltd</t>
  </si>
  <si>
    <t>RAJRILTD</t>
  </si>
  <si>
    <t>Shalimar Paints Ltd</t>
  </si>
  <si>
    <t>SHALPAINTS</t>
  </si>
  <si>
    <t>Entertainment Network (India) Ltd</t>
  </si>
  <si>
    <t>ENIL</t>
  </si>
  <si>
    <t>Radio</t>
  </si>
  <si>
    <t>Valiant Organics Ltd</t>
  </si>
  <si>
    <t>VALIANTORG</t>
  </si>
  <si>
    <t>Jay Bharat Maruti Ltd</t>
  </si>
  <si>
    <t>JAYBARMARU</t>
  </si>
  <si>
    <t>Beta Drugs Ltd</t>
  </si>
  <si>
    <t>BETA</t>
  </si>
  <si>
    <t>Hind Rectifiers Ltd</t>
  </si>
  <si>
    <t>HIRECT</t>
  </si>
  <si>
    <t>Ramco Systems Ltd</t>
  </si>
  <si>
    <t>RAMCOSYS</t>
  </si>
  <si>
    <t>Marsons Ltd</t>
  </si>
  <si>
    <t>MARSONS</t>
  </si>
  <si>
    <t>Anuh Pharma Ltd</t>
  </si>
  <si>
    <t>ANUHPHR</t>
  </si>
  <si>
    <t>Benares Hotels Ltd</t>
  </si>
  <si>
    <t>BENARAS</t>
  </si>
  <si>
    <t>Urja Global Ltd</t>
  </si>
  <si>
    <t>URJA</t>
  </si>
  <si>
    <t>Prakash Pipes Ltd</t>
  </si>
  <si>
    <t>PPL</t>
  </si>
  <si>
    <t>Crest Ventures Ltd</t>
  </si>
  <si>
    <t>CREST</t>
  </si>
  <si>
    <t>Infobeans Technologies Ltd</t>
  </si>
  <si>
    <t>INFOBEAN</t>
  </si>
  <si>
    <t>Heubach Colorants India Ltd</t>
  </si>
  <si>
    <t>HEUBACHIND</t>
  </si>
  <si>
    <t>Zuari Industries Ltd</t>
  </si>
  <si>
    <t>ZUARIIND</t>
  </si>
  <si>
    <t>Manoj Vaibhav Gems N Jewellers Ltd</t>
  </si>
  <si>
    <t>MVGJL</t>
  </si>
  <si>
    <t>IST Ltd</t>
  </si>
  <si>
    <t>ISTLTD</t>
  </si>
  <si>
    <t>Meson Valves India Ltd</t>
  </si>
  <si>
    <t>MESON</t>
  </si>
  <si>
    <t>Emkay Taps and Cutting Tools Ltd</t>
  </si>
  <si>
    <t>EMKAYTOOLS</t>
  </si>
  <si>
    <t>Hardwyn India Ltd</t>
  </si>
  <si>
    <t>HARDWYN</t>
  </si>
  <si>
    <t>Building Products - Glass</t>
  </si>
  <si>
    <t>Magadh Sugar &amp; Energy Ltd</t>
  </si>
  <si>
    <t>MAGADSUGAR</t>
  </si>
  <si>
    <t>Tuticorin Alkali Chemicals and Fertilizers Ltd</t>
  </si>
  <si>
    <t>TUTIALKA</t>
  </si>
  <si>
    <t>Sakuma Exports Ltd</t>
  </si>
  <si>
    <t>SAKUMA</t>
  </si>
  <si>
    <t>Dhanlaxmi Bank Ltd</t>
  </si>
  <si>
    <t>DHANBANK</t>
  </si>
  <si>
    <t>Remus Pharmaceuticals Ltd</t>
  </si>
  <si>
    <t>REMUS</t>
  </si>
  <si>
    <t>NCL Industries Ltd</t>
  </si>
  <si>
    <t>NCLIND</t>
  </si>
  <si>
    <t>Ester Industries Ltd</t>
  </si>
  <si>
    <t>ESTER</t>
  </si>
  <si>
    <t>Sical Logistics Ltd</t>
  </si>
  <si>
    <t>SICALLOG</t>
  </si>
  <si>
    <t>Alliance Integrated Metaliks Ltd</t>
  </si>
  <si>
    <t>AIML</t>
  </si>
  <si>
    <t>Transindia Real Estate Ltd</t>
  </si>
  <si>
    <t>TREL</t>
  </si>
  <si>
    <t>Foods and Inns Ltd</t>
  </si>
  <si>
    <t>FOODSIN</t>
  </si>
  <si>
    <t>Chaman Lal Setia Exports Ltd</t>
  </si>
  <si>
    <t>CLSEL</t>
  </si>
  <si>
    <t>Platinum Industries Ltd</t>
  </si>
  <si>
    <t>PLATIND</t>
  </si>
  <si>
    <t>Ganesh Benzoplast Ltd</t>
  </si>
  <si>
    <t>GANESHBE</t>
  </si>
  <si>
    <t>Vimta Labs Ltd</t>
  </si>
  <si>
    <t>VIMTALABS</t>
  </si>
  <si>
    <t>Bliss GVS Pharma Ltd</t>
  </si>
  <si>
    <t>BLISSGVS</t>
  </si>
  <si>
    <t>Sastasundar Ventures Ltd</t>
  </si>
  <si>
    <t>SASTASUNDR</t>
  </si>
  <si>
    <t>Suyog Telematics Ltd</t>
  </si>
  <si>
    <t>SUYOG</t>
  </si>
  <si>
    <t>Creative Newtech Ltd</t>
  </si>
  <si>
    <t>CREATIVE</t>
  </si>
  <si>
    <t>Shree Ganesh Remedies Ltd</t>
  </si>
  <si>
    <t>SGRL</t>
  </si>
  <si>
    <t>Pudumjee Paper Products Ltd</t>
  </si>
  <si>
    <t>PDMJEPAPER</t>
  </si>
  <si>
    <t>Credo Brands Marketing Ltd</t>
  </si>
  <si>
    <t>MUFTI</t>
  </si>
  <si>
    <t>Men's Clothing</t>
  </si>
  <si>
    <t>Selan Exploration Technology Ltd</t>
  </si>
  <si>
    <t>SELAN</t>
  </si>
  <si>
    <t>Mukka Proteins Ltd</t>
  </si>
  <si>
    <t>MUKKA</t>
  </si>
  <si>
    <t>NDR Auto Components Ltd</t>
  </si>
  <si>
    <t>NDRAUTO</t>
  </si>
  <si>
    <t>Cropster Agro Ltd</t>
  </si>
  <si>
    <t>CROPSTER</t>
  </si>
  <si>
    <t>Hexa Tradex Ltd</t>
  </si>
  <si>
    <t>HEXATRADEX</t>
  </si>
  <si>
    <t>Essar Shipping Ltd</t>
  </si>
  <si>
    <t>ESSARSHPNG</t>
  </si>
  <si>
    <t>Sar Auto Products Ltd</t>
  </si>
  <si>
    <t>SAPL</t>
  </si>
  <si>
    <t>Nahar Spinning Mills Ltd</t>
  </si>
  <si>
    <t>NAHARSPING</t>
  </si>
  <si>
    <t>Windsor Machines Ltd</t>
  </si>
  <si>
    <t>WINDMACHIN</t>
  </si>
  <si>
    <t>Innovana Thinklabs Ltd</t>
  </si>
  <si>
    <t>INNOVANA</t>
  </si>
  <si>
    <t>Sat Industries Ltd</t>
  </si>
  <si>
    <t>SATINDLTD</t>
  </si>
  <si>
    <t>Sportking India Ltd</t>
  </si>
  <si>
    <t>SPORTKING</t>
  </si>
  <si>
    <t>Kellton Tech Solutions Ltd</t>
  </si>
  <si>
    <t>KELLTONTEC</t>
  </si>
  <si>
    <t>Vikas Lifecare Ltd</t>
  </si>
  <si>
    <t>VIKASLIFE</t>
  </si>
  <si>
    <t>AGS Transact Technologies Ltd</t>
  </si>
  <si>
    <t>AGSTRA</t>
  </si>
  <si>
    <t>AGI Infra Ltd</t>
  </si>
  <si>
    <t>AGIIL</t>
  </si>
  <si>
    <t>CSL Finance Ltd</t>
  </si>
  <si>
    <t>CSLFINANCE</t>
  </si>
  <si>
    <t>Visaka Industries Ltd</t>
  </si>
  <si>
    <t>VISAKAIND</t>
  </si>
  <si>
    <t>Sutlej Textiles and Industries Ltd</t>
  </si>
  <si>
    <t>SUTLEJTEX</t>
  </si>
  <si>
    <t>Rajapalayam Mills Ltd</t>
  </si>
  <si>
    <t>RAJPALAYAM</t>
  </si>
  <si>
    <t>MSP Steel &amp; Power Ltd</t>
  </si>
  <si>
    <t>MSPL</t>
  </si>
  <si>
    <t>Eldeco Housing and Industries Ltd</t>
  </si>
  <si>
    <t>ELDEHSG</t>
  </si>
  <si>
    <t>Electrotherm (India) Ltd</t>
  </si>
  <si>
    <t>ELECTHERM</t>
  </si>
  <si>
    <t>Jagatjit Industries Ltd</t>
  </si>
  <si>
    <t>JAGAJITIND</t>
  </si>
  <si>
    <t>Andhra Petrochemicals Ltd</t>
  </si>
  <si>
    <t>ANDHRAPET</t>
  </si>
  <si>
    <t>Aimtron Electronics Ltd</t>
  </si>
  <si>
    <t>AIMTRON</t>
  </si>
  <si>
    <t>Khazanchi Jewellers Ltd</t>
  </si>
  <si>
    <t>KHAZANCHI</t>
  </si>
  <si>
    <t>Australian Premium Solar (India) Ltd</t>
  </si>
  <si>
    <t>APS</t>
  </si>
  <si>
    <t>Photovoltaic Solar Systems &amp; Equipment</t>
  </si>
  <si>
    <t>Bodal Chemicals Ltd</t>
  </si>
  <si>
    <t>BODALCHEM</t>
  </si>
  <si>
    <t>Elin Electronics Ltd</t>
  </si>
  <si>
    <t>ELIN</t>
  </si>
  <si>
    <t>K&amp;R Rail Engineering Ltd</t>
  </si>
  <si>
    <t>KRRAIL</t>
  </si>
  <si>
    <t>Focus Lighting and Fixtures Ltd</t>
  </si>
  <si>
    <t>FOCUS</t>
  </si>
  <si>
    <t>SPML Infra Ltd</t>
  </si>
  <si>
    <t>SPMLINFRA</t>
  </si>
  <si>
    <t>Pakka Limited</t>
  </si>
  <si>
    <t>PAKKA</t>
  </si>
  <si>
    <t>Transpek Industry Ltd</t>
  </si>
  <si>
    <t>TRANSPEK</t>
  </si>
  <si>
    <t>VLS Finance Ltd</t>
  </si>
  <si>
    <t>VLSFINANCE</t>
  </si>
  <si>
    <t>RSWM Ltd</t>
  </si>
  <si>
    <t>RSWM</t>
  </si>
  <si>
    <t>Ravindra Energy Ltd</t>
  </si>
  <si>
    <t>RELTD</t>
  </si>
  <si>
    <t>Kriti Industries (India) Limited</t>
  </si>
  <si>
    <t>KRITI</t>
  </si>
  <si>
    <t>Zodiac Energy Ltd</t>
  </si>
  <si>
    <t>ZODIAC</t>
  </si>
  <si>
    <t>Oswal Greentech Ltd</t>
  </si>
  <si>
    <t>OSWALGREEN</t>
  </si>
  <si>
    <t>Bharat Parenterals Ltd</t>
  </si>
  <si>
    <t>BPLPHARMA</t>
  </si>
  <si>
    <t>Shivalik Rasayan Ltd</t>
  </si>
  <si>
    <t>SHIVALIK</t>
  </si>
  <si>
    <t>Dhampur Bio Organics Ltd</t>
  </si>
  <si>
    <t>DBOL</t>
  </si>
  <si>
    <t>Deccan Cements Ltd</t>
  </si>
  <si>
    <t>DECCANCE</t>
  </si>
  <si>
    <t>Basilic Fly Studio Ltd</t>
  </si>
  <si>
    <t>BASILIC</t>
  </si>
  <si>
    <t>Royal Orchid Hotels Ltd</t>
  </si>
  <si>
    <t>ROHLTD</t>
  </si>
  <si>
    <t>Algoquant Fintech Ltd</t>
  </si>
  <si>
    <t>AQFINTECH</t>
  </si>
  <si>
    <t>Asian Granito India Ltd</t>
  </si>
  <si>
    <t>ASIANTILES</t>
  </si>
  <si>
    <t>Vasa Denticity Ltd</t>
  </si>
  <si>
    <t>DENTALKART</t>
  </si>
  <si>
    <t>Renaissance Global Ltd</t>
  </si>
  <si>
    <t>RGL</t>
  </si>
  <si>
    <t>3B Blackbio DX Ltd</t>
  </si>
  <si>
    <t>3BBLACKBIO</t>
  </si>
  <si>
    <t>Axtel Industries Ltd</t>
  </si>
  <si>
    <t>AXTEL</t>
  </si>
  <si>
    <t>Gandhi Special Tubes Ltd</t>
  </si>
  <si>
    <t>GANDHITUBE</t>
  </si>
  <si>
    <t>Moneyboxx Finance Ltd</t>
  </si>
  <si>
    <t>MONEYBOXX</t>
  </si>
  <si>
    <t>TGV SRAAC Ltd</t>
  </si>
  <si>
    <t>TGVSL</t>
  </si>
  <si>
    <t>State Trading Corporation of India Ltd</t>
  </si>
  <si>
    <t>STCINDIA</t>
  </si>
  <si>
    <t>Chemcon Speciality Chemicals Ltd</t>
  </si>
  <si>
    <t>CHEMCON</t>
  </si>
  <si>
    <t>Fedders Holding Ltd</t>
  </si>
  <si>
    <t>IMCAP</t>
  </si>
  <si>
    <t>Faze Three Ltd</t>
  </si>
  <si>
    <t>FAZE3Q</t>
  </si>
  <si>
    <t>Kotyark Industries Ltd</t>
  </si>
  <si>
    <t>KOTYARK</t>
  </si>
  <si>
    <t>Jaykay Enterprises Ltd</t>
  </si>
  <si>
    <t>JAYKAY</t>
  </si>
  <si>
    <t>ABS Marine Services Ltd</t>
  </si>
  <si>
    <t>ABSMARINE</t>
  </si>
  <si>
    <t>Permanent Magnets Ltd</t>
  </si>
  <si>
    <t>PERMAGN</t>
  </si>
  <si>
    <t>Primo Chemicals Ltd</t>
  </si>
  <si>
    <t>PRIMO</t>
  </si>
  <si>
    <t>JG Chemicals Ltd</t>
  </si>
  <si>
    <t>JGCHEM</t>
  </si>
  <si>
    <t>Jayant Agro-Organics Ltd</t>
  </si>
  <si>
    <t>JAYAGROGN</t>
  </si>
  <si>
    <t>NINtec Systems Ltd</t>
  </si>
  <si>
    <t>NINSYS</t>
  </si>
  <si>
    <t>ADC India Communications Ltd</t>
  </si>
  <si>
    <t>ADCINDIA</t>
  </si>
  <si>
    <t>Industrial and Prudential Investment Co Ltd</t>
  </si>
  <si>
    <t>INDPRUD</t>
  </si>
  <si>
    <t>Aurum Proptech Ltd</t>
  </si>
  <si>
    <t>AURUM</t>
  </si>
  <si>
    <t>Sree Rayalaseema Hi-Strength Hypo Ltd</t>
  </si>
  <si>
    <t>SRHHYPOLTD</t>
  </si>
  <si>
    <t>Aditya Birla Money Ltd</t>
  </si>
  <si>
    <t>BIRLAMONEY</t>
  </si>
  <si>
    <t>Ugar Sugar Works Ltd</t>
  </si>
  <si>
    <t>UGARSUGAR</t>
  </si>
  <si>
    <t>Ceinsys Tech Ltd</t>
  </si>
  <si>
    <t>CEINSYSTECH</t>
  </si>
  <si>
    <t>Silver Touch Technologies Ltd</t>
  </si>
  <si>
    <t>SILVERTUC</t>
  </si>
  <si>
    <t>Hampton Sky Realty Ltd</t>
  </si>
  <si>
    <t>HAMPTON</t>
  </si>
  <si>
    <t>Davangere Sugar Company Ltd</t>
  </si>
  <si>
    <t>DAVANGERE</t>
  </si>
  <si>
    <t>Repro India Ltd</t>
  </si>
  <si>
    <t>REPRO</t>
  </si>
  <si>
    <t>Rushil Decor Ltd</t>
  </si>
  <si>
    <t>RUSHIL</t>
  </si>
  <si>
    <t>Bajaj Healthcare Ltd</t>
  </si>
  <si>
    <t>BAJAJHCARE</t>
  </si>
  <si>
    <t>Chembond Chemicals Ltd</t>
  </si>
  <si>
    <t>CHEMBOND</t>
  </si>
  <si>
    <t>Tracxn Technologies Ltd</t>
  </si>
  <si>
    <t>TRACXN</t>
  </si>
  <si>
    <t>TAAL Enterprises Ltd</t>
  </si>
  <si>
    <t>TAALENT</t>
  </si>
  <si>
    <t>Danlaw Technologies India Ltd</t>
  </si>
  <si>
    <t>DANLAW</t>
  </si>
  <si>
    <t>Munjal Auto Industries Ltd</t>
  </si>
  <si>
    <t>MUNJALAU</t>
  </si>
  <si>
    <t>Gloster Ltd</t>
  </si>
  <si>
    <t>GLOSTERLTD</t>
  </si>
  <si>
    <t>Ambika Cotton Mills Ltd</t>
  </si>
  <si>
    <t>AMBIKCO</t>
  </si>
  <si>
    <t>Pondy Oxides and Chemicals Ltd</t>
  </si>
  <si>
    <t>POCL</t>
  </si>
  <si>
    <t>Jindal Poly Investment and Finance Company Ltd</t>
  </si>
  <si>
    <t>JPOLYINVST</t>
  </si>
  <si>
    <t>Zuari Agro Chemicals Ltd</t>
  </si>
  <si>
    <t>ZUARI</t>
  </si>
  <si>
    <t>Zee Media Corporation Ltd</t>
  </si>
  <si>
    <t>ZEEMEDIA</t>
  </si>
  <si>
    <t>Newtime Infrastructure Ltd</t>
  </si>
  <si>
    <t>NEWINFRA</t>
  </si>
  <si>
    <t>De Nora India Ltd</t>
  </si>
  <si>
    <t>DENORA</t>
  </si>
  <si>
    <t>Global Surfaces Ltd</t>
  </si>
  <si>
    <t>GSLSU</t>
  </si>
  <si>
    <t>Digispice Technologies Ltd</t>
  </si>
  <si>
    <t>DIGISPICE</t>
  </si>
  <si>
    <t>Andhra Cements Ltd</t>
  </si>
  <si>
    <t>ACL</t>
  </si>
  <si>
    <t>EKI Energy Services Ltd</t>
  </si>
  <si>
    <t>EKI</t>
  </si>
  <si>
    <t>Jagsonpal Pharmaceuticals Ltd</t>
  </si>
  <si>
    <t>JAGSNPHARM</t>
  </si>
  <si>
    <t>SPEL Semiconductor Ltd</t>
  </si>
  <si>
    <t>SPELS</t>
  </si>
  <si>
    <t>GFL Ltd</t>
  </si>
  <si>
    <t>GFLLIMITED</t>
  </si>
  <si>
    <t>Onward Technologies Ltd</t>
  </si>
  <si>
    <t>ONWARDTEC</t>
  </si>
  <si>
    <t>Allied Digital Services Ltd</t>
  </si>
  <si>
    <t>ADSL</t>
  </si>
  <si>
    <t>Tamilnadu Petroproducts Ltd</t>
  </si>
  <si>
    <t>TNPETRO</t>
  </si>
  <si>
    <t>Z F Steering Gear (India) Ltd</t>
  </si>
  <si>
    <t>ZFSTEERING</t>
  </si>
  <si>
    <t>SBC Exports Ltd</t>
  </si>
  <si>
    <t>SBC</t>
  </si>
  <si>
    <t>Hp Adhesives Ltd</t>
  </si>
  <si>
    <t>HPAL</t>
  </si>
  <si>
    <t>Chemfab Alkalis Ltd</t>
  </si>
  <si>
    <t>CHEMFAB</t>
  </si>
  <si>
    <t>Cheviot Co Ltd</t>
  </si>
  <si>
    <t>CHEVIOT</t>
  </si>
  <si>
    <t>U. P. Hotels Ltd</t>
  </si>
  <si>
    <t>UPHOT</t>
  </si>
  <si>
    <t>HDFC Nifty 50 ETF</t>
  </si>
  <si>
    <t>HDFCNIFTY</t>
  </si>
  <si>
    <t>Indo Amines Ltd</t>
  </si>
  <si>
    <t>INDOAMIN</t>
  </si>
  <si>
    <t>Voith Paper Fabrics India Ltd</t>
  </si>
  <si>
    <t>VOITHPAPR</t>
  </si>
  <si>
    <t>Sarla Performance Fibers Ltd</t>
  </si>
  <si>
    <t>SARLAPOLY</t>
  </si>
  <si>
    <t>Radiant Cash Management Services Ltd</t>
  </si>
  <si>
    <t>RADIANTCMS</t>
  </si>
  <si>
    <t>Linc Ltd</t>
  </si>
  <si>
    <t>LINC</t>
  </si>
  <si>
    <t>Tantia Constructions Ltd</t>
  </si>
  <si>
    <t>TCLCONS</t>
  </si>
  <si>
    <t>GHCL Textiles Ltd</t>
  </si>
  <si>
    <t>GHCLTEXTIL</t>
  </si>
  <si>
    <t>Jindal Photo Ltd</t>
  </si>
  <si>
    <t>JINDALPHOT</t>
  </si>
  <si>
    <t>Dharmaj Crop Guard Ltd</t>
  </si>
  <si>
    <t>DHARMAJ</t>
  </si>
  <si>
    <t>GRM Overseas Ltd</t>
  </si>
  <si>
    <t>GRMOVER</t>
  </si>
  <si>
    <t>N R Agarwal Industries Ltd</t>
  </si>
  <si>
    <t>NRAIL</t>
  </si>
  <si>
    <t>Mkventures Capital Ltd</t>
  </si>
  <si>
    <t>MKVENTURES</t>
  </si>
  <si>
    <t>Drone Destination Ltd</t>
  </si>
  <si>
    <t>DRONE</t>
  </si>
  <si>
    <t>Spencer's Retail Ltd</t>
  </si>
  <si>
    <t>SPENCERS</t>
  </si>
  <si>
    <t>Wealth First Portfolio Managers Ltd</t>
  </si>
  <si>
    <t>WEALTH</t>
  </si>
  <si>
    <t>Sarveshwar Foods Ltd</t>
  </si>
  <si>
    <t>SARVESHWAR</t>
  </si>
  <si>
    <t>Speciality Restaurants Ltd</t>
  </si>
  <si>
    <t>SPECIALITY</t>
  </si>
  <si>
    <t>Megatherm Induction Ltd</t>
  </si>
  <si>
    <t>MEGATHERM</t>
  </si>
  <si>
    <t>ATMASTCO Ltd</t>
  </si>
  <si>
    <t>ATMASTCO</t>
  </si>
  <si>
    <t>Panacea Biotec Ltd</t>
  </si>
  <si>
    <t>PANACEABIO</t>
  </si>
  <si>
    <t>S Chand and Company Ltd</t>
  </si>
  <si>
    <t>SCHAND</t>
  </si>
  <si>
    <t>Vintage Coffee and Beverages Ltd</t>
  </si>
  <si>
    <t>VINCOFE</t>
  </si>
  <si>
    <t>Suraj Products Ltd</t>
  </si>
  <si>
    <t>SURAJ</t>
  </si>
  <si>
    <t>GeeCee Ventures Ltd</t>
  </si>
  <si>
    <t>GEECEE</t>
  </si>
  <si>
    <t>Giriraj Civil Developers Ltd</t>
  </si>
  <si>
    <t>GIRIRAJ</t>
  </si>
  <si>
    <t>Kisan Mouldings Ltd</t>
  </si>
  <si>
    <t>KISAN</t>
  </si>
  <si>
    <t>Integra Engineering India Ltd</t>
  </si>
  <si>
    <t>INTEGRAEN</t>
  </si>
  <si>
    <t>Arrow Greentech Ltd</t>
  </si>
  <si>
    <t>ARROWGREEN</t>
  </si>
  <si>
    <t>Morganite Crucible (India) Ltd</t>
  </si>
  <si>
    <t>MORGANITE</t>
  </si>
  <si>
    <t>Veljan Denison Ltd</t>
  </si>
  <si>
    <t>VELJAN</t>
  </si>
  <si>
    <t>Forbes &amp; Company Ltd</t>
  </si>
  <si>
    <t>FORBESCO</t>
  </si>
  <si>
    <t>Tribhovandas Bhimji Zaveri Ltd</t>
  </si>
  <si>
    <t>TBZ</t>
  </si>
  <si>
    <t>Menon Bearings Ltd</t>
  </si>
  <si>
    <t>MENONBE</t>
  </si>
  <si>
    <t>Capital India Finance Ltd</t>
  </si>
  <si>
    <t>CIFL</t>
  </si>
  <si>
    <t>Kothari Petrochemicals Ltd</t>
  </si>
  <si>
    <t>KOTHARIPET</t>
  </si>
  <si>
    <t>STEL Holdings Ltd</t>
  </si>
  <si>
    <t>STEL</t>
  </si>
  <si>
    <t>Lotus Chocolate Company Ltd</t>
  </si>
  <si>
    <t>LOTUSCHO</t>
  </si>
  <si>
    <t>Race Eco Chain Ltd</t>
  </si>
  <si>
    <t>RACE</t>
  </si>
  <si>
    <t>Bajaj Steel Industries Ltd</t>
  </si>
  <si>
    <t>BAJAJST</t>
  </si>
  <si>
    <t>Artemis Electricals and Projects Ltd</t>
  </si>
  <si>
    <t>AEPL</t>
  </si>
  <si>
    <t>Supreme Power Equipment Ltd</t>
  </si>
  <si>
    <t>SUPREMEPWR</t>
  </si>
  <si>
    <t>Heavy Electrical Equipment</t>
  </si>
  <si>
    <t>Virtuoso Optoelectronics Ltd</t>
  </si>
  <si>
    <t>VOEPL</t>
  </si>
  <si>
    <t>Maan Aluminium Ltd</t>
  </si>
  <si>
    <t>MAANALU</t>
  </si>
  <si>
    <t>20 Microns Ltd</t>
  </si>
  <si>
    <t>20MICRONS</t>
  </si>
  <si>
    <t>Ratnaveer Precision Engineering Ltd</t>
  </si>
  <si>
    <t>RATNAVEER</t>
  </si>
  <si>
    <t>Ashima Ltd</t>
  </si>
  <si>
    <t>ASHIMASYN</t>
  </si>
  <si>
    <t>DMCC Speciality Chemicals Ltd</t>
  </si>
  <si>
    <t>DMCC</t>
  </si>
  <si>
    <t>Lokesh Machines Ltd</t>
  </si>
  <si>
    <t>LOKESHMACH</t>
  </si>
  <si>
    <t>Onmobile Global Ltd</t>
  </si>
  <si>
    <t>ONMOBILE</t>
  </si>
  <si>
    <t>Saraswati Commercial (India) Ltd</t>
  </si>
  <si>
    <t>ZSARACOM</t>
  </si>
  <si>
    <t>Arfin India Ltd</t>
  </si>
  <si>
    <t>ARFIN</t>
  </si>
  <si>
    <t>High Energy Batteries (India) Ltd</t>
  </si>
  <si>
    <t>HIGHENE</t>
  </si>
  <si>
    <t>KSE Ltd</t>
  </si>
  <si>
    <t>KSE</t>
  </si>
  <si>
    <t>Haldyn Glass Ltd</t>
  </si>
  <si>
    <t>HALDYNGL</t>
  </si>
  <si>
    <t>Investment Trust of India Ltd</t>
  </si>
  <si>
    <t>THEINVEST</t>
  </si>
  <si>
    <t>The Ruby Mills Ltd</t>
  </si>
  <si>
    <t>RUBYMILLS</t>
  </si>
  <si>
    <t>Nagarjuna Fertilizers and Chemicals Ltd</t>
  </si>
  <si>
    <t>NAGAFERT</t>
  </si>
  <si>
    <t>Bedmutha Industries Ltd</t>
  </si>
  <si>
    <t>BEDMUTHA</t>
  </si>
  <si>
    <t>Goa Carbon Ltd</t>
  </si>
  <si>
    <t>GOACARBON</t>
  </si>
  <si>
    <t>Metals - Coke</t>
  </si>
  <si>
    <t>Pashupati Cotspin Ltd</t>
  </si>
  <si>
    <t>PASHUPATI</t>
  </si>
  <si>
    <t>W S Industries (India) Ltd</t>
  </si>
  <si>
    <t>WSI</t>
  </si>
  <si>
    <t>Shreyas Shipping and Logistics Ltd</t>
  </si>
  <si>
    <t>SHREYAS</t>
  </si>
  <si>
    <t>Rane Brake Linings Ltd</t>
  </si>
  <si>
    <t>RBL</t>
  </si>
  <si>
    <t>Brand Concepts Ltd</t>
  </si>
  <si>
    <t>BCONCEPTS</t>
  </si>
  <si>
    <t>Vinyl Chemicals (India) Ltd</t>
  </si>
  <si>
    <t>VINYLINDIA</t>
  </si>
  <si>
    <t>Mold-Tek Technologies Ltd</t>
  </si>
  <si>
    <t>MOLDTECH</t>
  </si>
  <si>
    <t>Mindteck (India) Ltd</t>
  </si>
  <si>
    <t>MINDTECK</t>
  </si>
  <si>
    <t>Simplex Infrastructures Ltd</t>
  </si>
  <si>
    <t>SIMPLEXINF</t>
  </si>
  <si>
    <t>Oriental Carbon &amp; Chemicals Ltd</t>
  </si>
  <si>
    <t>OCCL</t>
  </si>
  <si>
    <t>Nitta Gelatin India Ltd</t>
  </si>
  <si>
    <t>NITTAGELA</t>
  </si>
  <si>
    <t>Dhunseri Investments Ltd</t>
  </si>
  <si>
    <t>DHUNINV</t>
  </si>
  <si>
    <t>Hindustan Media Ventures Ltd</t>
  </si>
  <si>
    <t>HMVL</t>
  </si>
  <si>
    <t>TPL Plastech Ltd</t>
  </si>
  <si>
    <t>TPLPLASTEH</t>
  </si>
  <si>
    <t>Finkurve Financial Services Ltd</t>
  </si>
  <si>
    <t>FINKURVE</t>
  </si>
  <si>
    <t>Bhageria Industries Ltd</t>
  </si>
  <si>
    <t>BHAGERIA</t>
  </si>
  <si>
    <t>Concord Control Systems Ltd</t>
  </si>
  <si>
    <t>CNCRD</t>
  </si>
  <si>
    <t>Emami Paper Mills Ltd</t>
  </si>
  <si>
    <t>EMAMIPAP</t>
  </si>
  <si>
    <t>SKM Egg Products Export India Ltd</t>
  </si>
  <si>
    <t>SKMEGGPROD</t>
  </si>
  <si>
    <t>Arihant Capital Markets Ltd</t>
  </si>
  <si>
    <t>ARIHANTCAP</t>
  </si>
  <si>
    <t>Birla Cable Ltd</t>
  </si>
  <si>
    <t>BIRLACABLE</t>
  </si>
  <si>
    <t>Laxmi Goldorna House Ltd</t>
  </si>
  <si>
    <t>LGHL</t>
  </si>
  <si>
    <t>Donear Industries Ltd</t>
  </si>
  <si>
    <t>DONEAR</t>
  </si>
  <si>
    <t>Career Point Ltd</t>
  </si>
  <si>
    <t>CAREERP</t>
  </si>
  <si>
    <t>Albert David Ltd</t>
  </si>
  <si>
    <t>ALBERTDAVD</t>
  </si>
  <si>
    <t>RMC Switchgears Ltd</t>
  </si>
  <si>
    <t>RMC</t>
  </si>
  <si>
    <t>Wim Plast Ltd</t>
  </si>
  <si>
    <t>WIMPLAST</t>
  </si>
  <si>
    <t>Jay Jalaram Technologies Ltd</t>
  </si>
  <si>
    <t>KORE</t>
  </si>
  <si>
    <t>IND Swift Laboratories Ltd</t>
  </si>
  <si>
    <t>INDSWFTLAB</t>
  </si>
  <si>
    <t>Veefin Solutions Ltd</t>
  </si>
  <si>
    <t>VEEFIN</t>
  </si>
  <si>
    <t>Nectar Lifesciences Ltd</t>
  </si>
  <si>
    <t>NECLIFE</t>
  </si>
  <si>
    <t>Remsons Industries Ltd</t>
  </si>
  <si>
    <t>REMSONSIND</t>
  </si>
  <si>
    <t>Khaitan Chemicals and Fertilizers Ltd</t>
  </si>
  <si>
    <t>KHAICHEM</t>
  </si>
  <si>
    <t>Ritco Logistics Ltd</t>
  </si>
  <si>
    <t>RITCO</t>
  </si>
  <si>
    <t>Apex Frozen Foods Ltd</t>
  </si>
  <si>
    <t>APEX</t>
  </si>
  <si>
    <t>Wise Travel India Ltd</t>
  </si>
  <si>
    <t>WTICAB</t>
  </si>
  <si>
    <t>Bright Outdoor Media Ltd</t>
  </si>
  <si>
    <t>BRIGHT</t>
  </si>
  <si>
    <t>Prime Securities Ltd</t>
  </si>
  <si>
    <t>PRIMESECU</t>
  </si>
  <si>
    <t>Kernex Microsystems (India) Ltd</t>
  </si>
  <si>
    <t>KERNEX</t>
  </si>
  <si>
    <t>MBL Infrastructure Ltd</t>
  </si>
  <si>
    <t>MBLINFRA</t>
  </si>
  <si>
    <t>Hindustan Motors Ltd</t>
  </si>
  <si>
    <t>HINDMOTORS</t>
  </si>
  <si>
    <t>Vikas Ecotech Ltd</t>
  </si>
  <si>
    <t>VIKASECO</t>
  </si>
  <si>
    <t>Plastiblends India Ltd</t>
  </si>
  <si>
    <t>PLASTIBLEN</t>
  </si>
  <si>
    <t>FCS Software Solutions Ltd</t>
  </si>
  <si>
    <t>FCSSOFT</t>
  </si>
  <si>
    <t>Nicco Parks &amp; Resorts Ltd</t>
  </si>
  <si>
    <t>NICCOPAR</t>
  </si>
  <si>
    <t>MMP Industries Ltd</t>
  </si>
  <si>
    <t>MMP</t>
  </si>
  <si>
    <t>A K Capital Services Ltd</t>
  </si>
  <si>
    <t>AKCAPIT</t>
  </si>
  <si>
    <t>Nandan Denim Ltd</t>
  </si>
  <si>
    <t>NDL</t>
  </si>
  <si>
    <t>Viceroy Hotels Ltd</t>
  </si>
  <si>
    <t>VHLTD</t>
  </si>
  <si>
    <t>Radhika Jeweltech Ltd</t>
  </si>
  <si>
    <t>RADHIKAJWE</t>
  </si>
  <si>
    <t>Macfos Ltd</t>
  </si>
  <si>
    <t>ROBU</t>
  </si>
  <si>
    <t>Balaxi Pharmaceuticals Ltd</t>
  </si>
  <si>
    <t>BALAXI</t>
  </si>
  <si>
    <t>Shankar Lal Rampal Dye-Chem Ltd</t>
  </si>
  <si>
    <t>SRD</t>
  </si>
  <si>
    <t>Black Rose Industries Ltd</t>
  </si>
  <si>
    <t>BLACKROSE</t>
  </si>
  <si>
    <t>D P Wires Ltd</t>
  </si>
  <si>
    <t>DPWIRES</t>
  </si>
  <si>
    <t>Balaji Telefilms Ltd</t>
  </si>
  <si>
    <t>BALAJITELE</t>
  </si>
  <si>
    <t>Sakar Healthcare Ltd</t>
  </si>
  <si>
    <t>SAKAR</t>
  </si>
  <si>
    <t>Sukhjit Starch and Chemicals Ltd</t>
  </si>
  <si>
    <t>SUKHJITS</t>
  </si>
  <si>
    <t>S J Logistics (India) Ltd</t>
  </si>
  <si>
    <t>SJLOGISTIC</t>
  </si>
  <si>
    <t>AVG Logistics Ltd</t>
  </si>
  <si>
    <t>AVG</t>
  </si>
  <si>
    <t>LIC MF S&amp;P BSE Sensex ETF</t>
  </si>
  <si>
    <t>LICNETFSEN</t>
  </si>
  <si>
    <t>VL E-Governance &amp; IT Solutions Ltd</t>
  </si>
  <si>
    <t>VLEGOV</t>
  </si>
  <si>
    <t>Pratham EPC Projects Ltd</t>
  </si>
  <si>
    <t>PRATHAM</t>
  </si>
  <si>
    <t>Sunshield Chemicals Ltd</t>
  </si>
  <si>
    <t>SUNSHIEL</t>
  </si>
  <si>
    <t>Stovec Industries Ltd</t>
  </si>
  <si>
    <t>STOVACQ</t>
  </si>
  <si>
    <t>Hindustan Composites Ltd</t>
  </si>
  <si>
    <t>HINDCOMPOS</t>
  </si>
  <si>
    <t>Pavna Industries Ltd</t>
  </si>
  <si>
    <t>PAVNAIND</t>
  </si>
  <si>
    <t>Sreeleathers Ltd</t>
  </si>
  <si>
    <t>SREEL</t>
  </si>
  <si>
    <t>Teerth Gopicon Ltd</t>
  </si>
  <si>
    <t>TGL</t>
  </si>
  <si>
    <t>Advani Hotels and Resorts (India) Ltd</t>
  </si>
  <si>
    <t>ADVANIHOTR</t>
  </si>
  <si>
    <t>PVP Ventures Ltd</t>
  </si>
  <si>
    <t>PVP</t>
  </si>
  <si>
    <t>Music Broadcast Ltd</t>
  </si>
  <si>
    <t>RADIOCITY</t>
  </si>
  <si>
    <t>Liberty Shoes Ltd</t>
  </si>
  <si>
    <t>LIBERTSHOE</t>
  </si>
  <si>
    <t>UTI Gold Exchange Traded Fund</t>
  </si>
  <si>
    <t>GOLDSHARE</t>
  </si>
  <si>
    <t>Niyogin Fintech Ltd</t>
  </si>
  <si>
    <t>NIYOGIN</t>
  </si>
  <si>
    <t>TVS Electronics Ltd</t>
  </si>
  <si>
    <t>TVSELECT</t>
  </si>
  <si>
    <t>Gourmet Gateway India Ltd</t>
  </si>
  <si>
    <t>GOURMET</t>
  </si>
  <si>
    <t>Remedium Lifecare Ltd</t>
  </si>
  <si>
    <t>REMLIFE</t>
  </si>
  <si>
    <t>BPL Ltd</t>
  </si>
  <si>
    <t>BPL</t>
  </si>
  <si>
    <t>Khadim India Ltd</t>
  </si>
  <si>
    <t>KHADIM</t>
  </si>
  <si>
    <t>Cellecor Gadgets Ltd</t>
  </si>
  <si>
    <t>CELLECOR</t>
  </si>
  <si>
    <t>Shree Pushkar Chemicals &amp; Fertilisers Ltd</t>
  </si>
  <si>
    <t>SHREEPUSHK</t>
  </si>
  <si>
    <t>Consolidated Finvest &amp; Holdings Ltd</t>
  </si>
  <si>
    <t>CONSOFINVT</t>
  </si>
  <si>
    <t>Shri Jagdamba Polymers Ltd</t>
  </si>
  <si>
    <t>SHRJAGP</t>
  </si>
  <si>
    <t>Shree Tirupati Balajee FIBC Ltd</t>
  </si>
  <si>
    <t>TIRUPATI</t>
  </si>
  <si>
    <t>Sayaji Hotels Ltd</t>
  </si>
  <si>
    <t>SAYAJIHOTL</t>
  </si>
  <si>
    <t>Mallcom (India) Ltd</t>
  </si>
  <si>
    <t>MALLCOM</t>
  </si>
  <si>
    <t>Munjal Showa Ltd</t>
  </si>
  <si>
    <t>MUNJALSHOW</t>
  </si>
  <si>
    <t>Kore Digital Ltd</t>
  </si>
  <si>
    <t>Manaksia Ltd</t>
  </si>
  <si>
    <t>MANAKSIA</t>
  </si>
  <si>
    <t>Swadeshi Polytex Ltd</t>
  </si>
  <si>
    <t>SWADPOL</t>
  </si>
  <si>
    <t>Uravi T &amp; Wedge Lamps Ltd</t>
  </si>
  <si>
    <t>URAVI</t>
  </si>
  <si>
    <t>HT Media Ltd</t>
  </si>
  <si>
    <t>HTMEDIA</t>
  </si>
  <si>
    <t>Vipul Ltd</t>
  </si>
  <si>
    <t>VIPULLTD</t>
  </si>
  <si>
    <t>Precot Ltd</t>
  </si>
  <si>
    <t>PRECOT</t>
  </si>
  <si>
    <t>Pyramid Technoplast Ltd</t>
  </si>
  <si>
    <t>PYRAMID</t>
  </si>
  <si>
    <t>Frontier Springs Ltd</t>
  </si>
  <si>
    <t>FRONTSP</t>
  </si>
  <si>
    <t>TRF Ltd</t>
  </si>
  <si>
    <t>TRF</t>
  </si>
  <si>
    <t>3i Infotech Ltd</t>
  </si>
  <si>
    <t>3IINFOLTD</t>
  </si>
  <si>
    <t>Worth Investment &amp; Trading Co Ltd</t>
  </si>
  <si>
    <t>WORTH</t>
  </si>
  <si>
    <t>Kamat Hotels (India) Ltd</t>
  </si>
  <si>
    <t>KAMATHOTEL</t>
  </si>
  <si>
    <t>Nahar Poly Films Ltd</t>
  </si>
  <si>
    <t>NAHARPOLY</t>
  </si>
  <si>
    <t>Oswal Agro Mills Ltd</t>
  </si>
  <si>
    <t>OSWALAGRO</t>
  </si>
  <si>
    <t>Accent Microcell Ltd</t>
  </si>
  <si>
    <t>ACCENTMIC</t>
  </si>
  <si>
    <t>Mirza International Ltd</t>
  </si>
  <si>
    <t>MIRZAINT</t>
  </si>
  <si>
    <t>R &amp; B Denims Ltd</t>
  </si>
  <si>
    <t>RNBDENIMS</t>
  </si>
  <si>
    <t>Kaya Ltd</t>
  </si>
  <si>
    <t>KAYA</t>
  </si>
  <si>
    <t>Valiant Laboratories Ltd</t>
  </si>
  <si>
    <t>VALIANTLAB</t>
  </si>
  <si>
    <t>Empire Industries Ltd</t>
  </si>
  <si>
    <t>EMPIND</t>
  </si>
  <si>
    <t>Mac Charles (India) Ltd</t>
  </si>
  <si>
    <t>MCCHRLS-B</t>
  </si>
  <si>
    <t>Aarti Surfactants Ltd</t>
  </si>
  <si>
    <t>AARTISURF</t>
  </si>
  <si>
    <t>Oricon Enterprises Ltd</t>
  </si>
  <si>
    <t>ORICONENT</t>
  </si>
  <si>
    <t>Orient Ceratech Ltd</t>
  </si>
  <si>
    <t>ORIENTCER</t>
  </si>
  <si>
    <t>Nova Agritech Ltd</t>
  </si>
  <si>
    <t>NOVAAGRI</t>
  </si>
  <si>
    <t>Affordable Robotic &amp; Automation Ltd</t>
  </si>
  <si>
    <t>AFFORDABLE</t>
  </si>
  <si>
    <t>Nupur Recyclers Ltd</t>
  </si>
  <si>
    <t>NRL</t>
  </si>
  <si>
    <t>TBI Corn Ltd</t>
  </si>
  <si>
    <t>TBI</t>
  </si>
  <si>
    <t>UTI Nifty Next 50 Exchange Traded Fund</t>
  </si>
  <si>
    <t>UTINEXT50</t>
  </si>
  <si>
    <t>Bhartiya International Ltd</t>
  </si>
  <si>
    <t>BIL</t>
  </si>
  <si>
    <t>Sealmatic India Ltd</t>
  </si>
  <si>
    <t>SEALMATIC</t>
  </si>
  <si>
    <t>Tara Chand Infralogistic Solutions Ltd</t>
  </si>
  <si>
    <t>TARACHAND</t>
  </si>
  <si>
    <t>Annapurna Swadisht Ltd</t>
  </si>
  <si>
    <t>ANNAPURNA</t>
  </si>
  <si>
    <t>Harita Seating Systems Ltd</t>
  </si>
  <si>
    <t>HARITASEAT</t>
  </si>
  <si>
    <t>Trucap Finance Ltd</t>
  </si>
  <si>
    <t>TRU</t>
  </si>
  <si>
    <t>Gretex Corporate Services Ltd</t>
  </si>
  <si>
    <t>GCSL</t>
  </si>
  <si>
    <t>R S Software (India) Ltd</t>
  </si>
  <si>
    <t>RSSOFTWARE</t>
  </si>
  <si>
    <t>Parsvnath Developers Ltd</t>
  </si>
  <si>
    <t>PARSVNATH</t>
  </si>
  <si>
    <t>PREVEST DENPRO LTD</t>
  </si>
  <si>
    <t>PREVEST</t>
  </si>
  <si>
    <t>Modern Insulators Ltd</t>
  </si>
  <si>
    <t>MODINSU</t>
  </si>
  <si>
    <t>Orient Bell Ltd</t>
  </si>
  <si>
    <t>ORIENTBELL</t>
  </si>
  <si>
    <t>TAC Infosec Ltd</t>
  </si>
  <si>
    <t>TAC</t>
  </si>
  <si>
    <t>Kronox Lab Sciences Ltd</t>
  </si>
  <si>
    <t>KRONOX</t>
  </si>
  <si>
    <t>Anjani Portland Cement Ltd</t>
  </si>
  <si>
    <t>APCL</t>
  </si>
  <si>
    <t>Nahar Industrial Enterprises Ltd</t>
  </si>
  <si>
    <t>NAHARINDUS</t>
  </si>
  <si>
    <t>Bartronics India Ltd</t>
  </si>
  <si>
    <t>ASMS</t>
  </si>
  <si>
    <t>Sheetal Cool Products Ltd</t>
  </si>
  <si>
    <t>SCPL</t>
  </si>
  <si>
    <t>Sil Investments Ltd</t>
  </si>
  <si>
    <t>SILINV</t>
  </si>
  <si>
    <t>PTL Enterprises Ltd</t>
  </si>
  <si>
    <t>PTL</t>
  </si>
  <si>
    <t>Sri Adhikari Brothers Television Network Ltd</t>
  </si>
  <si>
    <t>SABTNL</t>
  </si>
  <si>
    <t>Winsol Engineers Ltd</t>
  </si>
  <si>
    <t>WINSOL</t>
  </si>
  <si>
    <t>Sinclairs Hotels Ltd</t>
  </si>
  <si>
    <t>SINCLAIR</t>
  </si>
  <si>
    <t>Supershakti Metaliks Ltd</t>
  </si>
  <si>
    <t>SUPERSHAKT</t>
  </si>
  <si>
    <t>Rudra Ecovation Ltd</t>
  </si>
  <si>
    <t>RUDRAECO</t>
  </si>
  <si>
    <t>Nitco Ltd</t>
  </si>
  <si>
    <t>NITCO</t>
  </si>
  <si>
    <t>Medicamen Biotech Ltd</t>
  </si>
  <si>
    <t>MEDICAMEQ</t>
  </si>
  <si>
    <t>Naperol Investments Ltd</t>
  </si>
  <si>
    <t>NAPEROL</t>
  </si>
  <si>
    <t>Indo Borax and Chemicals Ltd</t>
  </si>
  <si>
    <t>INDOBORAX</t>
  </si>
  <si>
    <t>Iris Clothings Ltd</t>
  </si>
  <si>
    <t>IRISDOREME</t>
  </si>
  <si>
    <t>RBM Infracon Ltd</t>
  </si>
  <si>
    <t>RBMINFRA</t>
  </si>
  <si>
    <t>Singer India Ltd</t>
  </si>
  <si>
    <t>SINGER</t>
  </si>
  <si>
    <t>PNGS Gargi Fashion Jewellery Ltd</t>
  </si>
  <si>
    <t>GARGI</t>
  </si>
  <si>
    <t>HCL Infosystems Ltd</t>
  </si>
  <si>
    <t>HCL-INSYS</t>
  </si>
  <si>
    <t>Axita Cotton Ltd</t>
  </si>
  <si>
    <t>AXITA</t>
  </si>
  <si>
    <t>Kilitch Drugs (India) Ltd</t>
  </si>
  <si>
    <t>KILITCH</t>
  </si>
  <si>
    <t>Vikram Thermo (India) Ltd</t>
  </si>
  <si>
    <t>VIKRAMTH</t>
  </si>
  <si>
    <t>Mazda Ltd</t>
  </si>
  <si>
    <t>MAZDA</t>
  </si>
  <si>
    <t>Deep Energy Resources Ltd</t>
  </si>
  <si>
    <t>DEEPENR</t>
  </si>
  <si>
    <t>Xtglobal Infotech Ltd</t>
  </si>
  <si>
    <t>XTGLOBAL</t>
  </si>
  <si>
    <t>Reliance Communications Ltd</t>
  </si>
  <si>
    <t>RCOM</t>
  </si>
  <si>
    <t>Saakshi Medtech and Panels Ltd</t>
  </si>
  <si>
    <t>SAAKSHI</t>
  </si>
  <si>
    <t>Kanoria Chemicals and Industries Ltd</t>
  </si>
  <si>
    <t>KANORICHEM</t>
  </si>
  <si>
    <t>RBZ Jewellers Ltd</t>
  </si>
  <si>
    <t>RBZJEWEL</t>
  </si>
  <si>
    <t>Jewelry &amp; Watch Retailers</t>
  </si>
  <si>
    <t>Hazoor Multi Projects Ltd</t>
  </si>
  <si>
    <t>HAZOOR</t>
  </si>
  <si>
    <t>RPP Infra Projects Ltd</t>
  </si>
  <si>
    <t>RPPINFRA</t>
  </si>
  <si>
    <t>International Conveyors Ltd</t>
  </si>
  <si>
    <t>INTLCONV</t>
  </si>
  <si>
    <t>Cybertech Systems and Software Ltd</t>
  </si>
  <si>
    <t>CYBERTECH</t>
  </si>
  <si>
    <t>Indian Emulsifiers Ltd</t>
  </si>
  <si>
    <t>IEML</t>
  </si>
  <si>
    <t>Nikhil Adhesives Ltd</t>
  </si>
  <si>
    <t>NIKHILAD</t>
  </si>
  <si>
    <t>Kwality Pharmaceuticals Ltd</t>
  </si>
  <si>
    <t>KPL</t>
  </si>
  <si>
    <t>Genus Paper &amp; Boards Ltd</t>
  </si>
  <si>
    <t>GENUSPAPER</t>
  </si>
  <si>
    <t>NBI Industrial Finance Company Ltd</t>
  </si>
  <si>
    <t>NBIFIN</t>
  </si>
  <si>
    <t>Vishnusurya Projects and Infra Ltd</t>
  </si>
  <si>
    <t>VISHNUINFR</t>
  </si>
  <si>
    <t>Vinsys IT Services India Ltd</t>
  </si>
  <si>
    <t>VINSYS</t>
  </si>
  <si>
    <t>Kriti Nutrients Ltd</t>
  </si>
  <si>
    <t>KRITINUT</t>
  </si>
  <si>
    <t>UFO Moviez India Ltd</t>
  </si>
  <si>
    <t>UFO</t>
  </si>
  <si>
    <t>DU Digital Global Ltd</t>
  </si>
  <si>
    <t>DUGLOBAL</t>
  </si>
  <si>
    <t>StarlinePS Enterprises Ltd</t>
  </si>
  <si>
    <t>STARLENT</t>
  </si>
  <si>
    <t>Nahar Capital and Financial Services Ltd</t>
  </si>
  <si>
    <t>NAHARCAP</t>
  </si>
  <si>
    <t>Uni-Abex Alloy Products Ltd</t>
  </si>
  <si>
    <t>UNIABEXAL</t>
  </si>
  <si>
    <t>Bharat Agri Fert &amp; Realty Ltd</t>
  </si>
  <si>
    <t>BHARATAGRI</t>
  </si>
  <si>
    <t>Banswara Syntex Ltd</t>
  </si>
  <si>
    <t>BANSWRAS</t>
  </si>
  <si>
    <t>Wanbury Ltd</t>
  </si>
  <si>
    <t>WANBURY</t>
  </si>
  <si>
    <t>Alankit Ltd</t>
  </si>
  <si>
    <t>ALANKIT</t>
  </si>
  <si>
    <t>Muthoot Capital Services Ltd</t>
  </si>
  <si>
    <t>MUTHOOTCAP</t>
  </si>
  <si>
    <t>Refractory Shapes Ltd</t>
  </si>
  <si>
    <t>REFRACTORY</t>
  </si>
  <si>
    <t>Phantom Digital Effects Ltd</t>
  </si>
  <si>
    <t>PHANTOMFX</t>
  </si>
  <si>
    <t>KCP Sugar and Industries Corp Ltd</t>
  </si>
  <si>
    <t>KCPSUGIND</t>
  </si>
  <si>
    <t>Euro Panel Products Ltd</t>
  </si>
  <si>
    <t>EUROBOND</t>
  </si>
  <si>
    <t>Kiran Vyapar Ltd</t>
  </si>
  <si>
    <t>KIRANVYPAR</t>
  </si>
  <si>
    <t>Swiss Military Consumer Goods Ltd</t>
  </si>
  <si>
    <t>SWISSMLTRY</t>
  </si>
  <si>
    <t>B&amp;B Triplewall Containers Ltd</t>
  </si>
  <si>
    <t>BBTCL</t>
  </si>
  <si>
    <t>Shivam Autotech Ltd</t>
  </si>
  <si>
    <t>SHIVAMAUTO</t>
  </si>
  <si>
    <t>Ador Fontech Ltd</t>
  </si>
  <si>
    <t>ADORFO</t>
  </si>
  <si>
    <t>Viviana Power Tech Ltd</t>
  </si>
  <si>
    <t>VIVIANA</t>
  </si>
  <si>
    <t>Kritika Wires Ltd</t>
  </si>
  <si>
    <t>KRITIKA</t>
  </si>
  <si>
    <t>Aym Syntex Ltd</t>
  </si>
  <si>
    <t>AYMSYNTEX</t>
  </si>
  <si>
    <t>Synergy Green Industries Ltd</t>
  </si>
  <si>
    <t>SGIL</t>
  </si>
  <si>
    <t>Indian Bright Steel Co Ltd</t>
  </si>
  <si>
    <t>IBRIGST</t>
  </si>
  <si>
    <t>Shukra Pharmaceuticals Ltd</t>
  </si>
  <si>
    <t>SHUKRAPHAR</t>
  </si>
  <si>
    <t>Jost's Engineering Company Ltd</t>
  </si>
  <si>
    <t>JOSTS</t>
  </si>
  <si>
    <t>Izmo Ltd</t>
  </si>
  <si>
    <t>IZMO</t>
  </si>
  <si>
    <t>Trust Fintech Ltd</t>
  </si>
  <si>
    <t>TRUST</t>
  </si>
  <si>
    <t>Rudra Global Infra Products Ltd</t>
  </si>
  <si>
    <t>RUDRA</t>
  </si>
  <si>
    <t>ZIM Laboratories Ltd</t>
  </si>
  <si>
    <t>ZIMLAB</t>
  </si>
  <si>
    <t>Titan Biotech Ltd</t>
  </si>
  <si>
    <t>TITANBIO</t>
  </si>
  <si>
    <t>Krishival Foods Ltd</t>
  </si>
  <si>
    <t>KRISHIVAL</t>
  </si>
  <si>
    <t>Sadbhav Engineering Ltd</t>
  </si>
  <si>
    <t>SADBHAV</t>
  </si>
  <si>
    <t>Cressanda Railway Solutions Ltd</t>
  </si>
  <si>
    <t>CRESSAN</t>
  </si>
  <si>
    <t>Mawana Sugars Ltd</t>
  </si>
  <si>
    <t>MAWANASUG</t>
  </si>
  <si>
    <t>Raj Television Network Ltd</t>
  </si>
  <si>
    <t>RAJTV</t>
  </si>
  <si>
    <t>Kinetic Engineering Ltd</t>
  </si>
  <si>
    <t>KINETICENG</t>
  </si>
  <si>
    <t>Aion-Tech Solutions Ltd</t>
  </si>
  <si>
    <t>GOLDTECH</t>
  </si>
  <si>
    <t>Valiant Communications Ltd</t>
  </si>
  <si>
    <t>VALIANT</t>
  </si>
  <si>
    <t>U Y Fincorp Ltd</t>
  </si>
  <si>
    <t>UYFINCORP</t>
  </si>
  <si>
    <t>Bharat Seats Ltd</t>
  </si>
  <si>
    <t>BHARATSE</t>
  </si>
  <si>
    <t>Diamines and Chemicals Ltd</t>
  </si>
  <si>
    <t>DIAMINESQ</t>
  </si>
  <si>
    <t>DIC India Ltd</t>
  </si>
  <si>
    <t>DICIND</t>
  </si>
  <si>
    <t>Megasoft Ltd</t>
  </si>
  <si>
    <t>MEGASOFT</t>
  </si>
  <si>
    <t>Addictive Learning Technology Ltd</t>
  </si>
  <si>
    <t>LAWSIKHO</t>
  </si>
  <si>
    <t>Vibhor Steel Tubes Ltd</t>
  </si>
  <si>
    <t>VSTL</t>
  </si>
  <si>
    <t>Poddar Pigments Ltd</t>
  </si>
  <si>
    <t>PODDARMENT</t>
  </si>
  <si>
    <t>Geekay Wires Ltd</t>
  </si>
  <si>
    <t>GEEKAYWIRE</t>
  </si>
  <si>
    <t>Venus Remedies Ltd</t>
  </si>
  <si>
    <t>VENUSREM</t>
  </si>
  <si>
    <t>Thaai Casting Limited</t>
  </si>
  <si>
    <t>TCL</t>
  </si>
  <si>
    <t>Jet Airways (India) Ltd</t>
  </si>
  <si>
    <t>JETAIRWAYS</t>
  </si>
  <si>
    <t>Kothari Sugars and Chemicals Ltd</t>
  </si>
  <si>
    <t>KOTARISUG</t>
  </si>
  <si>
    <t>Fermenta Biotech Ltd</t>
  </si>
  <si>
    <t>FERMENTA</t>
  </si>
  <si>
    <t>Asahi Songwon Colors Ltd</t>
  </si>
  <si>
    <t>ASAHISONG</t>
  </si>
  <si>
    <t>International Travel House Ltd</t>
  </si>
  <si>
    <t>ITHL</t>
  </si>
  <si>
    <t>Sakthi Sugars Ltd</t>
  </si>
  <si>
    <t>SAKHTISUG</t>
  </si>
  <si>
    <t>Indag Rubber Ltd</t>
  </si>
  <si>
    <t>INDAG</t>
  </si>
  <si>
    <t>Foce India Ltd</t>
  </si>
  <si>
    <t>FOCE</t>
  </si>
  <si>
    <t>Aditya BSL Nifty 50 ETF</t>
  </si>
  <si>
    <t>BSLNIFTY</t>
  </si>
  <si>
    <t>MIRC Electronics Ltd</t>
  </si>
  <si>
    <t>MIRCELECTR</t>
  </si>
  <si>
    <t>United Drilling Tools Ltd</t>
  </si>
  <si>
    <t>UNIDT</t>
  </si>
  <si>
    <t>All e Technologies Ltd</t>
  </si>
  <si>
    <t>ALLETEC</t>
  </si>
  <si>
    <t>GP Eco Solutions India Ltd</t>
  </si>
  <si>
    <t>GPECO</t>
  </si>
  <si>
    <t>Nila Infrastructures Ltd</t>
  </si>
  <si>
    <t>NILAINFRA</t>
  </si>
  <si>
    <t>SoftTech Engineers Ltd</t>
  </si>
  <si>
    <t>SOFTTECH</t>
  </si>
  <si>
    <t>Prozone Realty Ltd</t>
  </si>
  <si>
    <t>PROZONER</t>
  </si>
  <si>
    <t>Creative Graphics Solutions India Ltd</t>
  </si>
  <si>
    <t>CGRAPHICS</t>
  </si>
  <si>
    <t>Menon Pistons Ltd</t>
  </si>
  <si>
    <t>MENNPIS</t>
  </si>
  <si>
    <t>Shish Industries Ltd</t>
  </si>
  <si>
    <t>SHISHIND</t>
  </si>
  <si>
    <t>Taylormade Renewables Ltd</t>
  </si>
  <si>
    <t>TRL</t>
  </si>
  <si>
    <t>Orbit Exports Ltd</t>
  </si>
  <si>
    <t>ORBTEXP</t>
  </si>
  <si>
    <t>Meghna Infracon Infrastructure Ltd</t>
  </si>
  <si>
    <t>MIIL</t>
  </si>
  <si>
    <t>Super Sales India Ltd</t>
  </si>
  <si>
    <t>SUPER</t>
  </si>
  <si>
    <t>Rajnish Wellness Ltd</t>
  </si>
  <si>
    <t>RAJNISH</t>
  </si>
  <si>
    <t>KN Agri Resources Ltd</t>
  </si>
  <si>
    <t>KNAGRI</t>
  </si>
  <si>
    <t>Frog Cellsat Ltd</t>
  </si>
  <si>
    <t>FROG</t>
  </si>
  <si>
    <t>Integra Essentia Ltd</t>
  </si>
  <si>
    <t>ESSENTIA</t>
  </si>
  <si>
    <t>Cineline India Ltd</t>
  </si>
  <si>
    <t>CINELINE</t>
  </si>
  <si>
    <t>BEW Engineering Ltd</t>
  </si>
  <si>
    <t>BEWLTD</t>
  </si>
  <si>
    <t>Integrated Industries Ltd</t>
  </si>
  <si>
    <t>IIL</t>
  </si>
  <si>
    <t>SoftSol India Ltd</t>
  </si>
  <si>
    <t>SOFTSOL</t>
  </si>
  <si>
    <t>Trigyn Technologies Ltd</t>
  </si>
  <si>
    <t>TRIGYN</t>
  </si>
  <si>
    <t>Mangalam Industrial Finance Ltd</t>
  </si>
  <si>
    <t>MANGIND</t>
  </si>
  <si>
    <t>Modi's Navnirman Ltd</t>
  </si>
  <si>
    <t>MODIS</t>
  </si>
  <si>
    <t>CL Educate Ltd</t>
  </si>
  <si>
    <t>CLEDUCATE</t>
  </si>
  <si>
    <t>Raghuvir Synthetics Ltd</t>
  </si>
  <si>
    <t>RAGHUSYN</t>
  </si>
  <si>
    <t>Shree Karni Fabcom Ltd</t>
  </si>
  <si>
    <t>SHREEKARNI</t>
  </si>
  <si>
    <t>Udayshivakumar Infra Ltd</t>
  </si>
  <si>
    <t>USK</t>
  </si>
  <si>
    <t>Dai Ichi Karkaria Ltd</t>
  </si>
  <si>
    <t>DAICHI</t>
  </si>
  <si>
    <t>Galaxy Bearings Ltd</t>
  </si>
  <si>
    <t>GALXBRG</t>
  </si>
  <si>
    <t>Mahindra EPC Irrigation Ltd</t>
  </si>
  <si>
    <t>MAHEPC</t>
  </si>
  <si>
    <t>M K Proteins Ltd</t>
  </si>
  <si>
    <t>MKPL</t>
  </si>
  <si>
    <t>Hi-Green Carbon Ltd</t>
  </si>
  <si>
    <t>HIGREEN</t>
  </si>
  <si>
    <t>Indo Us Bio-Tech Ltd</t>
  </si>
  <si>
    <t>INDOUS</t>
  </si>
  <si>
    <t>Manaksia Coated Metals &amp; Industries Ltd</t>
  </si>
  <si>
    <t>MANAKCOAT</t>
  </si>
  <si>
    <t>Pritika Auto Industries Ltd</t>
  </si>
  <si>
    <t>PRITIKAUTO</t>
  </si>
  <si>
    <t>Autoline Industries Ltd</t>
  </si>
  <si>
    <t>AUTOIND</t>
  </si>
  <si>
    <t>Premier Polyfilm Ltd</t>
  </si>
  <si>
    <t>PREMIERPOL</t>
  </si>
  <si>
    <t>Star Housing Finance Ltd</t>
  </si>
  <si>
    <t>STARHFL</t>
  </si>
  <si>
    <t>Indo National Ltd</t>
  </si>
  <si>
    <t>NIPPOBATRY</t>
  </si>
  <si>
    <t>Nitin Castings Ltd</t>
  </si>
  <si>
    <t>NITINCAST</t>
  </si>
  <si>
    <t>Metals - Iron</t>
  </si>
  <si>
    <t>Vardhman Acrylics Ltd</t>
  </si>
  <si>
    <t>VARDHACRLC</t>
  </si>
  <si>
    <t>SRG Housing Finance Ltd</t>
  </si>
  <si>
    <t>SRGHFL</t>
  </si>
  <si>
    <t>Shalibhadra Finance Ltd</t>
  </si>
  <si>
    <t>SAHLIBHFI</t>
  </si>
  <si>
    <t>Rubfila International Ltd</t>
  </si>
  <si>
    <t>RUBFILA</t>
  </si>
  <si>
    <t>Suraj Ltd</t>
  </si>
  <si>
    <t>SURAJLTD</t>
  </si>
  <si>
    <t>Amal Ltd</t>
  </si>
  <si>
    <t>AMAL</t>
  </si>
  <si>
    <t>Swaraj Suiting Ltd</t>
  </si>
  <si>
    <t>SWARAJ</t>
  </si>
  <si>
    <t>Batliboi Ltd</t>
  </si>
  <si>
    <t>BATLIBOI</t>
  </si>
  <si>
    <t>Logica Infoway Ltd</t>
  </si>
  <si>
    <t>LOGICA</t>
  </si>
  <si>
    <t>Energy-Mission Machineries (India) Ltd</t>
  </si>
  <si>
    <t>EMMIL</t>
  </si>
  <si>
    <t>IFB Agro Industries Ltd</t>
  </si>
  <si>
    <t>IFBAGRO</t>
  </si>
  <si>
    <t>Universus Photo Imagings Ltd</t>
  </si>
  <si>
    <t>UNIVPHOTO</t>
  </si>
  <si>
    <t>Shardul Securities Ltd</t>
  </si>
  <si>
    <t>SHARDUL</t>
  </si>
  <si>
    <t>Zodiac Clothing Company Ltd</t>
  </si>
  <si>
    <t>ZODIACLOTH</t>
  </si>
  <si>
    <t>Chavda Infra Ltd</t>
  </si>
  <si>
    <t>CHAVDA</t>
  </si>
  <si>
    <t>Goodricke Group Ltd</t>
  </si>
  <si>
    <t>GOODRICKE</t>
  </si>
  <si>
    <t>Quint Digital Ltd</t>
  </si>
  <si>
    <t>QUINT</t>
  </si>
  <si>
    <t>Ruchira Papers Ltd</t>
  </si>
  <si>
    <t>RUCHIRA</t>
  </si>
  <si>
    <t>Shiv Aum Steels Ltd</t>
  </si>
  <si>
    <t>SHIVAUM</t>
  </si>
  <si>
    <t>DCM Nouvelle Ltd</t>
  </si>
  <si>
    <t>DCMNVL</t>
  </si>
  <si>
    <t>Inspirisys Solutions Ltd</t>
  </si>
  <si>
    <t>INSPIRISYS</t>
  </si>
  <si>
    <t>Innovators Facade Systems Ltd</t>
  </si>
  <si>
    <t>INNOVATORS</t>
  </si>
  <si>
    <t>Panchmahal Steel Ltd</t>
  </si>
  <si>
    <t>PANCHMAHQ</t>
  </si>
  <si>
    <t>Rathi Steel and Power Ltd</t>
  </si>
  <si>
    <t>RATHIST</t>
  </si>
  <si>
    <t>Nath Bio-Genes (I) Ltd</t>
  </si>
  <si>
    <t>NATHBIOGEN</t>
  </si>
  <si>
    <t>Exxaro Tiles Ltd</t>
  </si>
  <si>
    <t>EXXARO</t>
  </si>
  <si>
    <t>SRM Contractors Ltd</t>
  </si>
  <si>
    <t>SRM</t>
  </si>
  <si>
    <t>Fredun Pharmaceuticals Ltd</t>
  </si>
  <si>
    <t>FREDUN</t>
  </si>
  <si>
    <t>Sigma Solve Ltd</t>
  </si>
  <si>
    <t>SIGMA</t>
  </si>
  <si>
    <t>MOS Utility Ltd</t>
  </si>
  <si>
    <t>MOS</t>
  </si>
  <si>
    <t>Ponni Sugars (Erode) Ltd</t>
  </si>
  <si>
    <t>PONNIERODE</t>
  </si>
  <si>
    <t>Pradeep Metals Ltd</t>
  </si>
  <si>
    <t>PRADPME</t>
  </si>
  <si>
    <t>Riddhi Siddhi Gluco Biols Ltd</t>
  </si>
  <si>
    <t>RIDDHI</t>
  </si>
  <si>
    <t>Nila Spaces Ltd</t>
  </si>
  <si>
    <t>NILASPACES</t>
  </si>
  <si>
    <t>Tiger Logistics (India) Ltd</t>
  </si>
  <si>
    <t>TIGERLOGS</t>
  </si>
  <si>
    <t>Nile Ltd</t>
  </si>
  <si>
    <t>NILE</t>
  </si>
  <si>
    <t>Bella Casa Fashion &amp; Retail Ltd</t>
  </si>
  <si>
    <t>BELLACASA</t>
  </si>
  <si>
    <t>Kothari Products Ltd</t>
  </si>
  <si>
    <t>KOTHARIPRO</t>
  </si>
  <si>
    <t>A2z Infra Engineering Ltd</t>
  </si>
  <si>
    <t>A2ZINFRA</t>
  </si>
  <si>
    <t>Emkay Global Financial Services Ltd</t>
  </si>
  <si>
    <t>EMKAY</t>
  </si>
  <si>
    <t>IRIS Business Services Ltd</t>
  </si>
  <si>
    <t>IRIS</t>
  </si>
  <si>
    <t>Star Paper Mills Ltd</t>
  </si>
  <si>
    <t>STARPAPER</t>
  </si>
  <si>
    <t>Kings Infra Ventures Ltd</t>
  </si>
  <si>
    <t>KINGSINFR</t>
  </si>
  <si>
    <t>Gokul Refoils and Solvent Ltd</t>
  </si>
  <si>
    <t>GOKUL</t>
  </si>
  <si>
    <t>Modison Ltd</t>
  </si>
  <si>
    <t>MODISONLTD</t>
  </si>
  <si>
    <t>Vantage Knowledge Academy Ltd</t>
  </si>
  <si>
    <t>VKAL</t>
  </si>
  <si>
    <t>Shemaroo Entertainment Ltd</t>
  </si>
  <si>
    <t>SHEMAROO</t>
  </si>
  <si>
    <t>Vishal Fabrics Ltd</t>
  </si>
  <si>
    <t>VISHAL</t>
  </si>
  <si>
    <t>Thirdwave Financial Intermediaries Ltd</t>
  </si>
  <si>
    <t>THIRDFIN</t>
  </si>
  <si>
    <t>IL &amp; FS Investment Managers Ltd</t>
  </si>
  <si>
    <t>IVC</t>
  </si>
  <si>
    <t>Byke Hospitality Ltd</t>
  </si>
  <si>
    <t>BYKE</t>
  </si>
  <si>
    <t>Apollo Sindoori Hotels Ltd</t>
  </si>
  <si>
    <t>APOLSINHOT</t>
  </si>
  <si>
    <t>Shera Energy Ltd</t>
  </si>
  <si>
    <t>SHERA</t>
  </si>
  <si>
    <t>Keltech Energies Ltd</t>
  </si>
  <si>
    <t>KELENRG</t>
  </si>
  <si>
    <t>Aerpace Industries Ltd</t>
  </si>
  <si>
    <t>AERPACE</t>
  </si>
  <si>
    <t>Felix Industries Ltd</t>
  </si>
  <si>
    <t>FELIX</t>
  </si>
  <si>
    <t>Delton Cables Ltd</t>
  </si>
  <si>
    <t>DLTNCBL</t>
  </si>
  <si>
    <t>A-1 Acid Ltd</t>
  </si>
  <si>
    <t>AAL</t>
  </si>
  <si>
    <t>K M Sugar Mills Ltd</t>
  </si>
  <si>
    <t>KMSUGAR</t>
  </si>
  <si>
    <t>Bharat Road Network Ltd</t>
  </si>
  <si>
    <t>BRNL</t>
  </si>
  <si>
    <t>Panasonic Energy India Co Ltd</t>
  </si>
  <si>
    <t>PANAENERG</t>
  </si>
  <si>
    <t>Industrial Investment Trust Ltd</t>
  </si>
  <si>
    <t>IITL</t>
  </si>
  <si>
    <t>Jenburkt Pharmaceuticals Ltd</t>
  </si>
  <si>
    <t>JENBURPH</t>
  </si>
  <si>
    <t>Sahyadri Industries Ltd</t>
  </si>
  <si>
    <t>SAHYADRI</t>
  </si>
  <si>
    <t>OK Play India Ltd</t>
  </si>
  <si>
    <t>OKPLA</t>
  </si>
  <si>
    <t>Hindusthan Urban Infrastructure Ltd</t>
  </si>
  <si>
    <t>HUIL</t>
  </si>
  <si>
    <t>Rana Sugars Ltd</t>
  </si>
  <si>
    <t>RANASUG</t>
  </si>
  <si>
    <t>Hitech Corporation Ltd</t>
  </si>
  <si>
    <t>HITECHCORP</t>
  </si>
  <si>
    <t>Cool Caps Industries Ltd</t>
  </si>
  <si>
    <t>COOLCAPS</t>
  </si>
  <si>
    <t>Alufluoride Ltd</t>
  </si>
  <si>
    <t>ALUFLUOR</t>
  </si>
  <si>
    <t>Majestic Auto Ltd</t>
  </si>
  <si>
    <t>MAJESAUT</t>
  </si>
  <si>
    <t>Emami Realty Ltd</t>
  </si>
  <si>
    <t>EMAMIREAL</t>
  </si>
  <si>
    <t>DRC Systems India Ltd</t>
  </si>
  <si>
    <t>DRCSYSTEMS</t>
  </si>
  <si>
    <t>Kapston Services Ltd</t>
  </si>
  <si>
    <t>KAPSTON</t>
  </si>
  <si>
    <t>Quest Capital Markets Ltd</t>
  </si>
  <si>
    <t>QUESTCAP</t>
  </si>
  <si>
    <t>Plaza Wires Ltd</t>
  </si>
  <si>
    <t>PLAZACABLE</t>
  </si>
  <si>
    <t>Almondz Global Securities Ltd</t>
  </si>
  <si>
    <t>ALMONDZ</t>
  </si>
  <si>
    <t>Tierra Agrotech Ltd</t>
  </si>
  <si>
    <t>TIERRA</t>
  </si>
  <si>
    <t>Shreyans Industries Ltd</t>
  </si>
  <si>
    <t>SHREYANIND</t>
  </si>
  <si>
    <t>Triton Valves Ltd</t>
  </si>
  <si>
    <t>TRITONV</t>
  </si>
  <si>
    <t>UCAL Ltd</t>
  </si>
  <si>
    <t>UCAL</t>
  </si>
  <si>
    <t>Markolines Pavement Technologies Ltd</t>
  </si>
  <si>
    <t>MARKOLINES</t>
  </si>
  <si>
    <t>K2 Infragen Ltd</t>
  </si>
  <si>
    <t>K2INFRA</t>
  </si>
  <si>
    <t>V-Marc India Ltd</t>
  </si>
  <si>
    <t>VMARCIND</t>
  </si>
  <si>
    <t>Sunita Tools Ltd</t>
  </si>
  <si>
    <t>SUNITATOOL</t>
  </si>
  <si>
    <t>Lyka Labs Ltd</t>
  </si>
  <si>
    <t>LYKALABS</t>
  </si>
  <si>
    <t>Sintercom India Ltd</t>
  </si>
  <si>
    <t>SINTERCOM</t>
  </si>
  <si>
    <t>SKP Bearing Industries Ltd</t>
  </si>
  <si>
    <t>SKP</t>
  </si>
  <si>
    <t>Ambalal Sarabhai Enterprises Ltd</t>
  </si>
  <si>
    <t>AMBALALSA</t>
  </si>
  <si>
    <t>Patels Airtemp (India) Ltd</t>
  </si>
  <si>
    <t>PATELSAI</t>
  </si>
  <si>
    <t>Emmforce Autotech Ltd</t>
  </si>
  <si>
    <t>EMMFORCE</t>
  </si>
  <si>
    <t>Harrisons Malayalam Ltd</t>
  </si>
  <si>
    <t>HARRMALAYA</t>
  </si>
  <si>
    <t>Birla Precision Technologies Ltd</t>
  </si>
  <si>
    <t>BIRLAPREC</t>
  </si>
  <si>
    <t>International Combustion (India) Ltd</t>
  </si>
  <si>
    <t>INTLCOMBQ</t>
  </si>
  <si>
    <t>Kerala Ayurveda Ltd</t>
  </si>
  <si>
    <t>KERALAYUR</t>
  </si>
  <si>
    <t>Sayaji Hotels (Indore) Ltd</t>
  </si>
  <si>
    <t>SHILINDORE</t>
  </si>
  <si>
    <t>Shriram Asset Management Co Ltd</t>
  </si>
  <si>
    <t>SRAMSET</t>
  </si>
  <si>
    <t>Kaycee Industries Ltd</t>
  </si>
  <si>
    <t>KAYCEEI</t>
  </si>
  <si>
    <t>Baroda Rayon Corporation Ltd</t>
  </si>
  <si>
    <t>BARODARY</t>
  </si>
  <si>
    <t>Surani Steel Tubes Ltd</t>
  </si>
  <si>
    <t>SURANI</t>
  </si>
  <si>
    <t>Exhicon Events Media Solutions Ltd</t>
  </si>
  <si>
    <t>EXHICON</t>
  </si>
  <si>
    <t>Nippon India ETF Nifty Midcap 150</t>
  </si>
  <si>
    <t>MID150BEES</t>
  </si>
  <si>
    <t>Shyam Century Ferrous Ltd</t>
  </si>
  <si>
    <t>SHYAMCENT</t>
  </si>
  <si>
    <t>RM Drip &amp; Sprinklers Systems Ltd</t>
  </si>
  <si>
    <t>RMDRIP</t>
  </si>
  <si>
    <t>Airan Ltd</t>
  </si>
  <si>
    <t>AIRAN</t>
  </si>
  <si>
    <t>Zenotech Laboratories Ltd</t>
  </si>
  <si>
    <t>ZENOTECH</t>
  </si>
  <si>
    <t>DJ Mediaprint &amp; Logistics Ltd</t>
  </si>
  <si>
    <t>DJML</t>
  </si>
  <si>
    <t>Dynamic Services &amp; Security Ltd</t>
  </si>
  <si>
    <t>DYNAMIC</t>
  </si>
  <si>
    <t>Variman Global Enterprises Ltd</t>
  </si>
  <si>
    <t>VARIMAN</t>
  </si>
  <si>
    <t>AVP Infracon Ltd</t>
  </si>
  <si>
    <t>AVPINFRA</t>
  </si>
  <si>
    <t>Atlantaa Ltd</t>
  </si>
  <si>
    <t>ATLANTAA</t>
  </si>
  <si>
    <t>ELGI Rubber Co Ltd</t>
  </si>
  <si>
    <t>ELGIRUBCO</t>
  </si>
  <si>
    <t>SAR Televenture Ltd</t>
  </si>
  <si>
    <t>SARTELE</t>
  </si>
  <si>
    <t>Aban Offshore Ltd</t>
  </si>
  <si>
    <t>ABAN</t>
  </si>
  <si>
    <t>Premier Roadlines Ltd</t>
  </si>
  <si>
    <t>PRLIND</t>
  </si>
  <si>
    <t>Bombay Oxygen Investments Ltd</t>
  </si>
  <si>
    <t>BOMOXY-B1</t>
  </si>
  <si>
    <t>Sharda Ispat Ltd</t>
  </si>
  <si>
    <t>SHRDAIS</t>
  </si>
  <si>
    <t>Rockingdeals Circular Economy Ltd</t>
  </si>
  <si>
    <t>ROCKINGDCE</t>
  </si>
  <si>
    <t>Global Education Ltd</t>
  </si>
  <si>
    <t>GLOBAL</t>
  </si>
  <si>
    <t>Shree Rama Multi-Tech Ltd</t>
  </si>
  <si>
    <t>SHREERAMA</t>
  </si>
  <si>
    <t>Purple Finance Ltd</t>
  </si>
  <si>
    <t>PURPLEFIN</t>
  </si>
  <si>
    <t>Inflame Appliances Ltd</t>
  </si>
  <si>
    <t>INFLAME</t>
  </si>
  <si>
    <t>Gennex Laboratories Ltd</t>
  </si>
  <si>
    <t>GENNEX</t>
  </si>
  <si>
    <t>Chemcrux Enterprises Ltd</t>
  </si>
  <si>
    <t>CHEMCRUX</t>
  </si>
  <si>
    <t>Newjaisa Technologies Ltd</t>
  </si>
  <si>
    <t>NEWJAISA</t>
  </si>
  <si>
    <t>Mangalam Global Enterprise Ltd</t>
  </si>
  <si>
    <t>MGEL</t>
  </si>
  <si>
    <t>Medico Remedies Ltd</t>
  </si>
  <si>
    <t>MEDICO</t>
  </si>
  <si>
    <t>Droneacharya Aerial Innovations Ltd</t>
  </si>
  <si>
    <t>DRONACHRYA</t>
  </si>
  <si>
    <t>Shri Keshav Cements and Infra Ltd</t>
  </si>
  <si>
    <t>SKCIL</t>
  </si>
  <si>
    <t>Virinchi Ltd</t>
  </si>
  <si>
    <t>VIRINCHI</t>
  </si>
  <si>
    <t>VIP Clothing Ltd</t>
  </si>
  <si>
    <t>VIPCLOTHNG</t>
  </si>
  <si>
    <t>Aditya BSL Gold ETF</t>
  </si>
  <si>
    <t>BSLGOLDETF</t>
  </si>
  <si>
    <t>Dhabriya Polywood Ltd</t>
  </si>
  <si>
    <t>DHABRIYA</t>
  </si>
  <si>
    <t>Proventus Agrocom Ltd</t>
  </si>
  <si>
    <t>PROV</t>
  </si>
  <si>
    <t>Systango Technologies Ltd</t>
  </si>
  <si>
    <t>SYSTANGO</t>
  </si>
  <si>
    <t>Manaksia Steels Ltd</t>
  </si>
  <si>
    <t>MANAKSTEEL</t>
  </si>
  <si>
    <t>Aryaman Financial Services Ltd</t>
  </si>
  <si>
    <t>ARYAMAN</t>
  </si>
  <si>
    <t>Lorenzini Apparels Ltd</t>
  </si>
  <si>
    <t>LAL</t>
  </si>
  <si>
    <t>Competent Automobiles Company Ltd</t>
  </si>
  <si>
    <t>COMPEAU</t>
  </si>
  <si>
    <t>Purv Flexipack Ltd</t>
  </si>
  <si>
    <t>PURVFLEXI</t>
  </si>
  <si>
    <t>Sejal Glass Ltd</t>
  </si>
  <si>
    <t>SEJALLTD</t>
  </si>
  <si>
    <t>Essen Speciality Films Ltd</t>
  </si>
  <si>
    <t>ESFL</t>
  </si>
  <si>
    <t>Bhagyanagar India Ltd</t>
  </si>
  <si>
    <t>BHAGYANGR</t>
  </si>
  <si>
    <t>Milkfood Ltd</t>
  </si>
  <si>
    <t>MLKFOOD</t>
  </si>
  <si>
    <t>Mangalam Worldwide Ltd</t>
  </si>
  <si>
    <t>MWL</t>
  </si>
  <si>
    <t>Sunshine Capital Ltd</t>
  </si>
  <si>
    <t>SCL</t>
  </si>
  <si>
    <t>Goldstar Power Ltd</t>
  </si>
  <si>
    <t>GOLDSTAR</t>
  </si>
  <si>
    <t>Sadhav Shipping Ltd</t>
  </si>
  <si>
    <t>SADHAV</t>
  </si>
  <si>
    <t>Kalyani Cast-Tech Ltd</t>
  </si>
  <si>
    <t>KALYANI</t>
  </si>
  <si>
    <t>Scan Steels Ltd</t>
  </si>
  <si>
    <t>SCANSTL</t>
  </si>
  <si>
    <t>Vaarad Ventures Ltd</t>
  </si>
  <si>
    <t>VAARAD</t>
  </si>
  <si>
    <t>Aries Agro Ltd (CN)</t>
  </si>
  <si>
    <t>ARIES</t>
  </si>
  <si>
    <t>Suyog Gurbaxani Funicular Ropeways Ltd</t>
  </si>
  <si>
    <t>SGFRL</t>
  </si>
  <si>
    <t>GP Petroleums Ltd</t>
  </si>
  <si>
    <t>GULFPETRO</t>
  </si>
  <si>
    <t>Mercantile Ventures Ltd</t>
  </si>
  <si>
    <t>MERCANTILE</t>
  </si>
  <si>
    <t>Pasupati Acrylon Ltd</t>
  </si>
  <si>
    <t>PASUPTAC</t>
  </si>
  <si>
    <t>Jay Shree Tea and Industries Ltd</t>
  </si>
  <si>
    <t>JAYSREETEA</t>
  </si>
  <si>
    <t>Omax Autos Ltd</t>
  </si>
  <si>
    <t>OMAXAUTO</t>
  </si>
  <si>
    <t>Robust Hotels Ltd</t>
  </si>
  <si>
    <t>RHL</t>
  </si>
  <si>
    <t>Rama Phosphates Ltd</t>
  </si>
  <si>
    <t>RAMAPHO</t>
  </si>
  <si>
    <t>Modi Naturals Ltd</t>
  </si>
  <si>
    <t>MODINATUR</t>
  </si>
  <si>
    <t>Apollo Finvest (India) Ltd</t>
  </si>
  <si>
    <t>APOLLOFI</t>
  </si>
  <si>
    <t>Jasch Gauging Technologies Ltd</t>
  </si>
  <si>
    <t>JGTL</t>
  </si>
  <si>
    <t>Dynemic Products Ltd</t>
  </si>
  <si>
    <t>DYNPRO</t>
  </si>
  <si>
    <t>Euro India Fresh Foods Ltd</t>
  </si>
  <si>
    <t>EIFFL</t>
  </si>
  <si>
    <t>Intense Technologies Ltd</t>
  </si>
  <si>
    <t>INTENTECH</t>
  </si>
  <si>
    <t>Indian Toners &amp; Developers Ltd</t>
  </si>
  <si>
    <t>INDTONER</t>
  </si>
  <si>
    <t>Talbros Engineering Ltd</t>
  </si>
  <si>
    <t>TALBROSENG</t>
  </si>
  <si>
    <t>Multibase India Ltd</t>
  </si>
  <si>
    <t>MULTIBASE</t>
  </si>
  <si>
    <t>Navkar Urbanstructure Ltd</t>
  </si>
  <si>
    <t>NAVKAR</t>
  </si>
  <si>
    <t>Manomay Tex India Ltd</t>
  </si>
  <si>
    <t>MANOMAY</t>
  </si>
  <si>
    <t>Lakshmi Mills Company Ltd</t>
  </si>
  <si>
    <t>LAKSHMIMIL</t>
  </si>
  <si>
    <t>NDL Ventures Ltd</t>
  </si>
  <si>
    <t>NDLVENTURE</t>
  </si>
  <si>
    <t>Cords Cable Industries Ltd</t>
  </si>
  <si>
    <t>CORDSCABLE</t>
  </si>
  <si>
    <t>Surana Telecom and Power Ltd</t>
  </si>
  <si>
    <t>SURANAT&amp;P</t>
  </si>
  <si>
    <t>G G Engineering Ltd</t>
  </si>
  <si>
    <t>GGENG</t>
  </si>
  <si>
    <t>Vadilal Enterprises Ltd</t>
  </si>
  <si>
    <t>VADILENT</t>
  </si>
  <si>
    <t>Le Merite Exports Ltd</t>
  </si>
  <si>
    <t>LEMERITE</t>
  </si>
  <si>
    <t>India Finsec Ltd</t>
  </si>
  <si>
    <t>IFINSEC</t>
  </si>
  <si>
    <t>Waterbase Ltd</t>
  </si>
  <si>
    <t>WATERBASE</t>
  </si>
  <si>
    <t>S &amp; S Power Switchgear Ltd</t>
  </si>
  <si>
    <t>S&amp;SPOWER</t>
  </si>
  <si>
    <t>Naga Dhunseri Group Ltd</t>
  </si>
  <si>
    <t>NDGL</t>
  </si>
  <si>
    <t>Vishwaraj Sugar Industries Ltd</t>
  </si>
  <si>
    <t>VISHWARAJ</t>
  </si>
  <si>
    <t>Take Solutions Ltd</t>
  </si>
  <si>
    <t>TAKE</t>
  </si>
  <si>
    <t>Hindustan Organic Chemicals Ltd</t>
  </si>
  <si>
    <t>HOCL</t>
  </si>
  <si>
    <t>Axis Gold ETF</t>
  </si>
  <si>
    <t>AXISGOLD</t>
  </si>
  <si>
    <t>Esconet Technologies Ltd</t>
  </si>
  <si>
    <t>ESCONET</t>
  </si>
  <si>
    <t>Vijay Solvex Ltd</t>
  </si>
  <si>
    <t>VIJSOLX</t>
  </si>
  <si>
    <t>Goyal Salt Ltd</t>
  </si>
  <si>
    <t>GOYALSALT</t>
  </si>
  <si>
    <t>Crown Lifters Ltd</t>
  </si>
  <si>
    <t>CROWN</t>
  </si>
  <si>
    <t>Crayons Advertising Ltd</t>
  </si>
  <si>
    <t>CRAYONS</t>
  </si>
  <si>
    <t>Northern Spirits Ltd</t>
  </si>
  <si>
    <t>NSL</t>
  </si>
  <si>
    <t>Kay Cee Energy &amp; Infra Ltd</t>
  </si>
  <si>
    <t>KCEIL</t>
  </si>
  <si>
    <t>Bannari Amman Spinning Mills Ltd</t>
  </si>
  <si>
    <t>BASML</t>
  </si>
  <si>
    <t>Murudeshwar Ceramics Ltd</t>
  </si>
  <si>
    <t>MURUDCERA</t>
  </si>
  <si>
    <t>Magnum Ventures Ltd</t>
  </si>
  <si>
    <t>MAGNUM</t>
  </si>
  <si>
    <t>Rudrabhishek Enterprises Ltd</t>
  </si>
  <si>
    <t>REPL</t>
  </si>
  <si>
    <t>Prime Industries Ltd</t>
  </si>
  <si>
    <t>PRIMIND</t>
  </si>
  <si>
    <t>Capital Trade Links Ltd</t>
  </si>
  <si>
    <t>CTL</t>
  </si>
  <si>
    <t>E Factor Experiences Ltd</t>
  </si>
  <si>
    <t>EFACTOR</t>
  </si>
  <si>
    <t>Infinium Pharmachem Ltd</t>
  </si>
  <si>
    <t>INFINIUM</t>
  </si>
  <si>
    <t>Mangalam Organics Ltd</t>
  </si>
  <si>
    <t>MANORG</t>
  </si>
  <si>
    <t>Shri Venkatesh Refineries Ltd</t>
  </si>
  <si>
    <t>SVRL</t>
  </si>
  <si>
    <t>Anlon Technology Solutions Ltd</t>
  </si>
  <si>
    <t>ANLON</t>
  </si>
  <si>
    <t>Lancor Holdings Ltd</t>
  </si>
  <si>
    <t>LANCORHOL</t>
  </si>
  <si>
    <t>PPAP Automotive Ltd</t>
  </si>
  <si>
    <t>PPAP</t>
  </si>
  <si>
    <t>Maral Overseas Ltd</t>
  </si>
  <si>
    <t>MARALOVER</t>
  </si>
  <si>
    <t>South West Pinnacle Exploration Ltd</t>
  </si>
  <si>
    <t>SOUTHWEST</t>
  </si>
  <si>
    <t>Alphalogic Industries Ltd</t>
  </si>
  <si>
    <t>ALPHAIND</t>
  </si>
  <si>
    <t>Uday Jewellery Industries Ltd</t>
  </si>
  <si>
    <t>UDAYJEW</t>
  </si>
  <si>
    <t>P.E. Analytics Ltd</t>
  </si>
  <si>
    <t>PROPEQUITY</t>
  </si>
  <si>
    <t>Osia Hyper Retail Ltd</t>
  </si>
  <si>
    <t>OSIAHYPER</t>
  </si>
  <si>
    <t>Comfort Intech Ltd</t>
  </si>
  <si>
    <t>COMFINTE</t>
  </si>
  <si>
    <t>Sumit Woods Ltd</t>
  </si>
  <si>
    <t>SUMIT</t>
  </si>
  <si>
    <t>Coastal Corporation Ltd</t>
  </si>
  <si>
    <t>COASTCORP</t>
  </si>
  <si>
    <t>ABM Knowledgeware Ltd</t>
  </si>
  <si>
    <t>ABMKNO</t>
  </si>
  <si>
    <t>Thomas Scott (India) Ltd</t>
  </si>
  <si>
    <t>THOMASCOTT</t>
  </si>
  <si>
    <t>Bemco Hydraulics Ltd</t>
  </si>
  <si>
    <t>BEMHY</t>
  </si>
  <si>
    <t>Fluidomat Ltd</t>
  </si>
  <si>
    <t>FLUIDOM</t>
  </si>
  <si>
    <t>Rane Engine Valve Ltd</t>
  </si>
  <si>
    <t>RANEENGINE</t>
  </si>
  <si>
    <t>Sona Machinery Ltd</t>
  </si>
  <si>
    <t>SONAMAC</t>
  </si>
  <si>
    <t>Z-Tech (India) Ltd</t>
  </si>
  <si>
    <t>ZTECH</t>
  </si>
  <si>
    <t>Rox Hi-Tech Ltd</t>
  </si>
  <si>
    <t>ROXHITECH</t>
  </si>
  <si>
    <t>Karnika Industries Ltd</t>
  </si>
  <si>
    <t>KARNIKA</t>
  </si>
  <si>
    <t>Sundaram Brake Linings Ltd</t>
  </si>
  <si>
    <t>SUNDRMBRAK</t>
  </si>
  <si>
    <t>Global Vectra Helicorp Ltd</t>
  </si>
  <si>
    <t>GLOBALVECT</t>
  </si>
  <si>
    <t>Country Club Hospitality &amp; Holidays Ltd</t>
  </si>
  <si>
    <t>CCHHL</t>
  </si>
  <si>
    <t>Brahmaputra Infrastructure Ltd</t>
  </si>
  <si>
    <t>BRAHMINFRA</t>
  </si>
  <si>
    <t>Duroply Industries Ltd</t>
  </si>
  <si>
    <t>DUROPLY</t>
  </si>
  <si>
    <t>Amba Enterprises Ltd</t>
  </si>
  <si>
    <t>AEL</t>
  </si>
  <si>
    <t>Canarys Automations Ltd</t>
  </si>
  <si>
    <t>CANARYS</t>
  </si>
  <si>
    <t>Starteck Finance Ltd</t>
  </si>
  <si>
    <t>STARTECK</t>
  </si>
  <si>
    <t>Jhaveri Credits and Capital Ltd</t>
  </si>
  <si>
    <t>JHACC</t>
  </si>
  <si>
    <t>DC Infotech and Communication Ltd</t>
  </si>
  <si>
    <t>DCI</t>
  </si>
  <si>
    <t>LGB Forge Ltd</t>
  </si>
  <si>
    <t>LGBFORGE</t>
  </si>
  <si>
    <t>Axis Nifty AAA Bond Plus SDL Apr 2026 50:50 ETF</t>
  </si>
  <si>
    <t>AXISBPSETF</t>
  </si>
  <si>
    <t>Lords Chloro Alkali Ltd</t>
  </si>
  <si>
    <t>LORDSCHLO</t>
  </si>
  <si>
    <t>Graviss Hospitality Ltd</t>
  </si>
  <si>
    <t>GRAVISSHO</t>
  </si>
  <si>
    <t>Chemtech Industrial Valves Ltd</t>
  </si>
  <si>
    <t>CHEMTECH</t>
  </si>
  <si>
    <t>GEE Ltd</t>
  </si>
  <si>
    <t>GEE</t>
  </si>
  <si>
    <t>Indian Terrain Fashions Ltd</t>
  </si>
  <si>
    <t>INDTERRAIN</t>
  </si>
  <si>
    <t>Gujarat Apollo Industries Ltd</t>
  </si>
  <si>
    <t>GUJAPOLLO</t>
  </si>
  <si>
    <t>Natural Capsules Ltd</t>
  </si>
  <si>
    <t>NATCAPSUQ</t>
  </si>
  <si>
    <t>Avonmore Capital &amp; Management Services Ltd</t>
  </si>
  <si>
    <t>AVONMORE</t>
  </si>
  <si>
    <t>Madhav Infra Projects Ltd</t>
  </si>
  <si>
    <t>MADHAVIPL</t>
  </si>
  <si>
    <t>Captain Polyplast Ltd</t>
  </si>
  <si>
    <t>CPL</t>
  </si>
  <si>
    <t>Rajnandini Metal Ltd</t>
  </si>
  <si>
    <t>RAJMET</t>
  </si>
  <si>
    <t>Shri Dinesh Mills Ltd</t>
  </si>
  <si>
    <t>SHRIDINE</t>
  </si>
  <si>
    <t>UMA Exports Ltd</t>
  </si>
  <si>
    <t>UMAEXPORTS</t>
  </si>
  <si>
    <t>MK Exim (India) Ltd</t>
  </si>
  <si>
    <t>MKEXIM</t>
  </si>
  <si>
    <t>Commercial Syn Bags Ltd</t>
  </si>
  <si>
    <t>COMSYN</t>
  </si>
  <si>
    <t>Pil Italica Lifestyle Ltd</t>
  </si>
  <si>
    <t>PILITA</t>
  </si>
  <si>
    <t>Ravinder Heights Ltd</t>
  </si>
  <si>
    <t>RVHL</t>
  </si>
  <si>
    <t>Bambino Agro Industries Ltd</t>
  </si>
  <si>
    <t>BAMBINO</t>
  </si>
  <si>
    <t>Shree Rama Newsprint Ltd</t>
  </si>
  <si>
    <t>RAMANEWS</t>
  </si>
  <si>
    <t>Sayaji Hotels (Pune) Ltd</t>
  </si>
  <si>
    <t>SHPLPUNE</t>
  </si>
  <si>
    <t>Mirae Asset Nifty 50 ETF</t>
  </si>
  <si>
    <t>NIFTYETF</t>
  </si>
  <si>
    <t>Prime Fresh Ltd</t>
  </si>
  <si>
    <t>PRIMEFRESH</t>
  </si>
  <si>
    <t>Empower India Ltd</t>
  </si>
  <si>
    <t>EMPOWER</t>
  </si>
  <si>
    <t>Trejhara Solutions Ltd</t>
  </si>
  <si>
    <t>TREJHARA</t>
  </si>
  <si>
    <t>Bhilwara Technical Textiles Ltd</t>
  </si>
  <si>
    <t>BTTL</t>
  </si>
  <si>
    <t>Smartlink Holdings Ltd</t>
  </si>
  <si>
    <t>SMARTLINK</t>
  </si>
  <si>
    <t>Shradha Infraprojects Ltd</t>
  </si>
  <si>
    <t>SHRADHA</t>
  </si>
  <si>
    <t>Available Finance Ltd</t>
  </si>
  <si>
    <t>AVAILFC</t>
  </si>
  <si>
    <t>Loyal Textile Mills Ltd</t>
  </si>
  <si>
    <t>LOYALTEX</t>
  </si>
  <si>
    <t>McLeod Russel India Ltd</t>
  </si>
  <si>
    <t>MCLEODRUSS</t>
  </si>
  <si>
    <t>Welspun Investments and Commercials Ltd</t>
  </si>
  <si>
    <t>WELINV</t>
  </si>
  <si>
    <t>Caspian Corporate Services Ltd</t>
  </si>
  <si>
    <t>CASPIAN</t>
  </si>
  <si>
    <t>Indowind Energy Ltd</t>
  </si>
  <si>
    <t>INDOWIND</t>
  </si>
  <si>
    <t>India Gelatine &amp; Chemicals Ltd</t>
  </si>
  <si>
    <t>INDGELA</t>
  </si>
  <si>
    <t>Brady And Morris Engineering Co Ltd</t>
  </si>
  <si>
    <t>BRADYM</t>
  </si>
  <si>
    <t>Baheti Recycling Industries Ltd</t>
  </si>
  <si>
    <t>BAHETI</t>
  </si>
  <si>
    <t>RRIL Ltd</t>
  </si>
  <si>
    <t>RRIL</t>
  </si>
  <si>
    <t>Nettlinx Ltd</t>
  </si>
  <si>
    <t>NETTLINX</t>
  </si>
  <si>
    <t>Globus Power Generation Ltd</t>
  </si>
  <si>
    <t>GLOBUSCON</t>
  </si>
  <si>
    <t>Investment &amp; Precision Castings Ltd</t>
  </si>
  <si>
    <t>INVPRECQ</t>
  </si>
  <si>
    <t>Ginni Filaments Ltd</t>
  </si>
  <si>
    <t>GINNIFILA</t>
  </si>
  <si>
    <t>Maruti Infrastructure Ltd</t>
  </si>
  <si>
    <t>MAINFRA</t>
  </si>
  <si>
    <t>Kaka Industries Ltd</t>
  </si>
  <si>
    <t>KAKA</t>
  </si>
  <si>
    <t>Par Drugs and Chemicals Ltd</t>
  </si>
  <si>
    <t>PAR</t>
  </si>
  <si>
    <t>Jay Ushin Ltd</t>
  </si>
  <si>
    <t>JAYUSH</t>
  </si>
  <si>
    <t>VTM Ltd</t>
  </si>
  <si>
    <t>VTMLTD</t>
  </si>
  <si>
    <t>Ruchi Infrastructure Ltd</t>
  </si>
  <si>
    <t>RUCHINFRA</t>
  </si>
  <si>
    <t>Nureca Ltd</t>
  </si>
  <si>
    <t>NURECA</t>
  </si>
  <si>
    <t>Somi Conveyor Beltings Ltd</t>
  </si>
  <si>
    <t>SOMICONVEY</t>
  </si>
  <si>
    <t>Indo Thai Securities Ltd</t>
  </si>
  <si>
    <t>INDOTHAI</t>
  </si>
  <si>
    <t>Megastar Foods Ltd</t>
  </si>
  <si>
    <t>MEGASTAR</t>
  </si>
  <si>
    <t>ASI Industries Ltd</t>
  </si>
  <si>
    <t>ASIIL</t>
  </si>
  <si>
    <t>Equippp Social Impact Technologies Ltd</t>
  </si>
  <si>
    <t>EQUIPPP</t>
  </si>
  <si>
    <t xml:space="preserve"> IT Services &amp; Consulting</t>
  </si>
  <si>
    <t>Konstelec Engineers Ltd</t>
  </si>
  <si>
    <t>KONSTELEC</t>
  </si>
  <si>
    <t>Prithvi Exchange (India) Ltd</t>
  </si>
  <si>
    <t>PRITHVIEXCH</t>
  </si>
  <si>
    <t>Denis Chem Lab Ltd</t>
  </si>
  <si>
    <t>DENISCHEM</t>
  </si>
  <si>
    <t>Zeal Global Services Ltd</t>
  </si>
  <si>
    <t>ZEAL</t>
  </si>
  <si>
    <t>Aaron Industries Ltd</t>
  </si>
  <si>
    <t>AARON</t>
  </si>
  <si>
    <t>SAB Industries Ltd</t>
  </si>
  <si>
    <t>SAB</t>
  </si>
  <si>
    <t>Signet Industries Ltd</t>
  </si>
  <si>
    <t>SIGIND</t>
  </si>
  <si>
    <t>Maagh Advertising and Marketing Services Ltd</t>
  </si>
  <si>
    <t>MAAGHADV</t>
  </si>
  <si>
    <t>CAPTAIN PIPES Ltd</t>
  </si>
  <si>
    <t>CAPPIPES</t>
  </si>
  <si>
    <t>Vardhman Polytex Ltd</t>
  </si>
  <si>
    <t>VARDMNPOLY</t>
  </si>
  <si>
    <t>Mangalam Seeds Ltd</t>
  </si>
  <si>
    <t>MSL</t>
  </si>
  <si>
    <t>Sarthak Metals Ltd</t>
  </si>
  <si>
    <t>SMLT</t>
  </si>
  <si>
    <t>Spectrum Talent Management Ltd</t>
  </si>
  <si>
    <t>SPECTSTM</t>
  </si>
  <si>
    <t>Asian Hotels (North) Ltd</t>
  </si>
  <si>
    <t>ASIANHOTNR</t>
  </si>
  <si>
    <t>Il&amp;Fs Engineering and Construction Company Ltd</t>
  </si>
  <si>
    <t>IL&amp;FSENGG</t>
  </si>
  <si>
    <t>Kanoria Energy &amp; Infrastructure Limited</t>
  </si>
  <si>
    <t>KEIL</t>
  </si>
  <si>
    <t>Digikore Studios Ltd</t>
  </si>
  <si>
    <t>DIGIKORE</t>
  </si>
  <si>
    <t>Indrayani Biotech Ltd</t>
  </si>
  <si>
    <t>INDRANIB</t>
  </si>
  <si>
    <t>BGR Energy Systems Ltd</t>
  </si>
  <si>
    <t>BGRENERGY</t>
  </si>
  <si>
    <t>Confidence Futuristic Energetech Ltd</t>
  </si>
  <si>
    <t>CFEL</t>
  </si>
  <si>
    <t>Rajshree Sugars &amp; Chemicals Ltd</t>
  </si>
  <si>
    <t>RAJSREESUG</t>
  </si>
  <si>
    <t>Visa Steel Ltd</t>
  </si>
  <si>
    <t>VISASTEEL</t>
  </si>
  <si>
    <t>Ashapuri Gold Ornament Ltd</t>
  </si>
  <si>
    <t>AGOL</t>
  </si>
  <si>
    <t>A B Cotspin India Ltd</t>
  </si>
  <si>
    <t>ABCOTS</t>
  </si>
  <si>
    <t>KPT Industries Ltd</t>
  </si>
  <si>
    <t>KPT</t>
  </si>
  <si>
    <t>Generic Engineering Construction and Projects Ltd</t>
  </si>
  <si>
    <t>GENCON</t>
  </si>
  <si>
    <t>SBEC Sugar Ltd</t>
  </si>
  <si>
    <t>SBECSUG</t>
  </si>
  <si>
    <t>Hindcon Chemicals Ltd</t>
  </si>
  <si>
    <t>HINDCON</t>
  </si>
  <si>
    <t>Veer Global Infraconstruction Ltd</t>
  </si>
  <si>
    <t>VGIL</t>
  </si>
  <si>
    <t>Madhuveer Com 18 Network Ltd</t>
  </si>
  <si>
    <t>MADHUVEER</t>
  </si>
  <si>
    <t>RDB Realty &amp; Infrastructure Ltd</t>
  </si>
  <si>
    <t>RDBRIL</t>
  </si>
  <si>
    <t>Lagnam Spintex Ltd</t>
  </si>
  <si>
    <t>LAGNAM</t>
  </si>
  <si>
    <t>Shree Vasu Logistics Ltd</t>
  </si>
  <si>
    <t>SVLL</t>
  </si>
  <si>
    <t>Lloyds Luxuries Ltd</t>
  </si>
  <si>
    <t>LLOYDS</t>
  </si>
  <si>
    <t>Wardwizard Foods and Beverages Ltd</t>
  </si>
  <si>
    <t>WARDWIZFBL</t>
  </si>
  <si>
    <t>Bhatia Communications &amp; Retail (India) Ltd</t>
  </si>
  <si>
    <t>BHATIA</t>
  </si>
  <si>
    <t>Paul Merchants Ltd</t>
  </si>
  <si>
    <t>PML</t>
  </si>
  <si>
    <t>Vintron Informatics Ltd</t>
  </si>
  <si>
    <t>VINTRON</t>
  </si>
  <si>
    <t>Panasonic Carbon India Co Ltd</t>
  </si>
  <si>
    <t>PANCARBON</t>
  </si>
  <si>
    <t>Tembo Global Industries Ltd</t>
  </si>
  <si>
    <t>TEMBO</t>
  </si>
  <si>
    <t>Sicagen India Ltd</t>
  </si>
  <si>
    <t>SICAGEN</t>
  </si>
  <si>
    <t>Aksharchem (India) Ltd</t>
  </si>
  <si>
    <t>AKSHARCHEM</t>
  </si>
  <si>
    <t>Neelamalai Agro Industries Ltd</t>
  </si>
  <si>
    <t>NEAGI</t>
  </si>
  <si>
    <t>Seacoast Shipping Services Ltd</t>
  </si>
  <si>
    <t>SEACOAST</t>
  </si>
  <si>
    <t>Lehar Footwears Ltd</t>
  </si>
  <si>
    <t>LEHAR</t>
  </si>
  <si>
    <t>Shri Bajrang Alliance Ltd</t>
  </si>
  <si>
    <t>SHBAJRG</t>
  </si>
  <si>
    <t>LA Tim Metal &amp; Industries Ltd</t>
  </si>
  <si>
    <t>LATIMMETAL</t>
  </si>
  <si>
    <t>Zee Learn Ltd</t>
  </si>
  <si>
    <t>ZEELEARN</t>
  </si>
  <si>
    <t>DEV Information Technology Ltd</t>
  </si>
  <si>
    <t>DEVIT</t>
  </si>
  <si>
    <t>A B Infrabuild Ltd</t>
  </si>
  <si>
    <t>ABINFRA</t>
  </si>
  <si>
    <t>IP Rings Ltd</t>
  </si>
  <si>
    <t>IPRINGLTD</t>
  </si>
  <si>
    <t>Shree Ajit Pulp and Paper Ltd</t>
  </si>
  <si>
    <t>SAPPL</t>
  </si>
  <si>
    <t>Standard Capital Markets Ltd</t>
  </si>
  <si>
    <t>STANCAP</t>
  </si>
  <si>
    <t>ShreeOswal Seeds and Chemicals Ltd</t>
  </si>
  <si>
    <t>OSWALSEEDS</t>
  </si>
  <si>
    <t>Storage Technologies and Automation Ltd</t>
  </si>
  <si>
    <t>STAL</t>
  </si>
  <si>
    <t>Pune E - Stock Broking Ltd</t>
  </si>
  <si>
    <t>PESB</t>
  </si>
  <si>
    <t>T T Ltd</t>
  </si>
  <si>
    <t>TTL</t>
  </si>
  <si>
    <t>KCK Industries Ltd</t>
  </si>
  <si>
    <t>KCK</t>
  </si>
  <si>
    <t>CWD Limited</t>
  </si>
  <si>
    <t>CWD</t>
  </si>
  <si>
    <t>Rajnish Retail Ltd</t>
  </si>
  <si>
    <t>RRETAIL</t>
  </si>
  <si>
    <t>Rajshree Polypack Ltd</t>
  </si>
  <si>
    <t>RPPL</t>
  </si>
  <si>
    <t>Shree Osfm E-Mobility Ltd</t>
  </si>
  <si>
    <t>SHREEOSFM</t>
  </si>
  <si>
    <t>Alphageo (India) Ltd</t>
  </si>
  <si>
    <t>ALPHAGEO</t>
  </si>
  <si>
    <t>Regis Industries Ltd</t>
  </si>
  <si>
    <t>REGIS</t>
  </si>
  <si>
    <t>RDB Rasayans Ltd</t>
  </si>
  <si>
    <t>RDBRL</t>
  </si>
  <si>
    <t>Tips Films Ltd</t>
  </si>
  <si>
    <t>TIPSFILMS</t>
  </si>
  <si>
    <t>Modi Rubber Ltd</t>
  </si>
  <si>
    <t>MODIRUBBER</t>
  </si>
  <si>
    <t>Raghuvansh Agrofarms Ltd</t>
  </si>
  <si>
    <t>RAFL</t>
  </si>
  <si>
    <t>Jullundur Motor Agency (Delhi) Ltd</t>
  </si>
  <si>
    <t>JMA</t>
  </si>
  <si>
    <t>G M Polyplast Ltd</t>
  </si>
  <si>
    <t>GMPL</t>
  </si>
  <si>
    <t>VETO Switch Gears And Cables Ltd</t>
  </si>
  <si>
    <t>VETO</t>
  </si>
  <si>
    <t>Indiabulls Enterprises Ltd</t>
  </si>
  <si>
    <t>IEL</t>
  </si>
  <si>
    <t>Asian Hotels (East) Ltd</t>
  </si>
  <si>
    <t>AHLEAST</t>
  </si>
  <si>
    <t>Kimia Biosciences Ltd</t>
  </si>
  <si>
    <t>KIMIABL</t>
  </si>
  <si>
    <t>Weizmann Limited</t>
  </si>
  <si>
    <t>WEIZMANIND</t>
  </si>
  <si>
    <t>National Plastic Technologies Ltd</t>
  </si>
  <si>
    <t>NATPLASTI</t>
  </si>
  <si>
    <t>MITCON Consultancy &amp; Engineering Services Ltd</t>
  </si>
  <si>
    <t>MITCON</t>
  </si>
  <si>
    <t>On Door Concepts Ltd</t>
  </si>
  <si>
    <t>ONDOOR</t>
  </si>
  <si>
    <t>Retail - Online</t>
  </si>
  <si>
    <t>Organic Recycling Systems Ltd</t>
  </si>
  <si>
    <t>ORGANICREC</t>
  </si>
  <si>
    <t>Parin Furniture Ltd</t>
  </si>
  <si>
    <t>PARIN</t>
  </si>
  <si>
    <t>RKEC Projects Ltd</t>
  </si>
  <si>
    <t>RKEC</t>
  </si>
  <si>
    <t>Maximus International Ltd</t>
  </si>
  <si>
    <t>MAXIMUS</t>
  </si>
  <si>
    <t>Nitiraj Engineers Ltd</t>
  </si>
  <si>
    <t>NITIRAJ</t>
  </si>
  <si>
    <t>POCL Enterprises Ltd</t>
  </si>
  <si>
    <t>POEL</t>
  </si>
  <si>
    <t>Ceenik Exports (India) Ltd</t>
  </si>
  <si>
    <t>CEENIK</t>
  </si>
  <si>
    <t>North Eastern Carrying Corporation Ltd</t>
  </si>
  <si>
    <t>NECCLTD</t>
  </si>
  <si>
    <t>SBI Nifty Bank ETF</t>
  </si>
  <si>
    <t>SETFNIFBK</t>
  </si>
  <si>
    <t>Tirupati Forge Ltd</t>
  </si>
  <si>
    <t>TIRUPATIFL</t>
  </si>
  <si>
    <t>GSS Infotech Ltd</t>
  </si>
  <si>
    <t>GSS</t>
  </si>
  <si>
    <t>Bimetal Bearings Ltd</t>
  </si>
  <si>
    <t>BIMETAL</t>
  </si>
  <si>
    <t>Quest Laboratories Ltd</t>
  </si>
  <si>
    <t>QUESTLAB</t>
  </si>
  <si>
    <t>Odyssey Technologies Ltd</t>
  </si>
  <si>
    <t>ODYSSEY</t>
  </si>
  <si>
    <t>Lactose (India) Ltd</t>
  </si>
  <si>
    <t>LACTOSE</t>
  </si>
  <si>
    <t>Zenith Exports Ltd</t>
  </si>
  <si>
    <t>ZENITHEXPO</t>
  </si>
  <si>
    <t>Aashka Hospitals Ltd</t>
  </si>
  <si>
    <t>AASHKA</t>
  </si>
  <si>
    <t>AKI India Ltd</t>
  </si>
  <si>
    <t>AKI</t>
  </si>
  <si>
    <t>Paragon Fine &amp; Speciality Chemical Ltd</t>
  </si>
  <si>
    <t>PARAGON</t>
  </si>
  <si>
    <t>Arham Technologies Ltd</t>
  </si>
  <si>
    <t>ARHAM</t>
  </si>
  <si>
    <t>Maxposure Ltd</t>
  </si>
  <si>
    <t>MAXPOSURE</t>
  </si>
  <si>
    <t>Star Delta Transformers Ltd</t>
  </si>
  <si>
    <t>STARDELTA</t>
  </si>
  <si>
    <t>Precision Electronics Ltd</t>
  </si>
  <si>
    <t>PRECISIO</t>
  </si>
  <si>
    <t>Maha Rashtra Apex Corporation Ltd</t>
  </si>
  <si>
    <t>MAHAPEXLTD</t>
  </si>
  <si>
    <t>SMS Lifesciences India Ltd</t>
  </si>
  <si>
    <t>SMSLIFE</t>
  </si>
  <si>
    <t>Coral Laboratories Ltd</t>
  </si>
  <si>
    <t>CORALAB</t>
  </si>
  <si>
    <t>Ajanta Soya Ltd</t>
  </si>
  <si>
    <t>AJANTSOY</t>
  </si>
  <si>
    <t>Super House Ltd</t>
  </si>
  <si>
    <t>SUPERHOUSE</t>
  </si>
  <si>
    <t>QMS Medical Allied Services Ltd</t>
  </si>
  <si>
    <t>QMSMEDI</t>
  </si>
  <si>
    <t>Indbank Merchant Banking Services Ltd</t>
  </si>
  <si>
    <t>INDBANK</t>
  </si>
  <si>
    <t>Delphi World Money Ltd</t>
  </si>
  <si>
    <t>DELPHIFX</t>
  </si>
  <si>
    <t>Narmada Gelatines Ltd</t>
  </si>
  <si>
    <t>SHAWGELTIN</t>
  </si>
  <si>
    <t>SAH Polymers Ltd</t>
  </si>
  <si>
    <t>SAH</t>
  </si>
  <si>
    <t>ICICI Prudential Nifty 100 Low Vol 30 ETF</t>
  </si>
  <si>
    <t>LOWVOLIETF</t>
  </si>
  <si>
    <t>Inventure Growth &amp; Securities Ltd</t>
  </si>
  <si>
    <t>INVENTURE</t>
  </si>
  <si>
    <t>Rulka Electricals Ltd</t>
  </si>
  <si>
    <t>RULKA</t>
  </si>
  <si>
    <t>Infollion Research Services Ltd</t>
  </si>
  <si>
    <t>INFOLLION</t>
  </si>
  <si>
    <t>WAA Solar Ltd</t>
  </si>
  <si>
    <t>WAA</t>
  </si>
  <si>
    <t>Sanjivani Paranteral Ltd</t>
  </si>
  <si>
    <t>SANJIVIN</t>
  </si>
  <si>
    <t>Rungta Irrigation Ltd</t>
  </si>
  <si>
    <t>RUNGTAIR</t>
  </si>
  <si>
    <t>Noida Toll Bridge Company Ltd</t>
  </si>
  <si>
    <t>NOIDATOLL</t>
  </si>
  <si>
    <t>JSL Industries Ltd</t>
  </si>
  <si>
    <t>JSLINDL</t>
  </si>
  <si>
    <t>Supreme Holdings &amp; Hospitality (India) Ltd</t>
  </si>
  <si>
    <t>SUPREME</t>
  </si>
  <si>
    <t>Chatha Foods Ltd</t>
  </si>
  <si>
    <t>CHATHA</t>
  </si>
  <si>
    <t>Akanksha Power and Infrastructure Ltd</t>
  </si>
  <si>
    <t>AKANKSHA</t>
  </si>
  <si>
    <t>Electrical Components &amp; Equipment</t>
  </si>
  <si>
    <t>Kanpur Plastipack Ltd</t>
  </si>
  <si>
    <t>KANPRPLA</t>
  </si>
  <si>
    <t>Modern Threads (India) Ltd</t>
  </si>
  <si>
    <t>MODTHREAD</t>
  </si>
  <si>
    <t>Vipul Organics Ltd</t>
  </si>
  <si>
    <t>VIPULORG</t>
  </si>
  <si>
    <t>Swastika Investmart Ltd</t>
  </si>
  <si>
    <t>SWASTIKA</t>
  </si>
  <si>
    <t>Supreme Infrastructure India Ltd</t>
  </si>
  <si>
    <t>SUPREMEINF</t>
  </si>
  <si>
    <t>Radix Industries (India) Ltd</t>
  </si>
  <si>
    <t>RADIXIND</t>
  </si>
  <si>
    <t>Compucom Software Ltd</t>
  </si>
  <si>
    <t>COMPUSOFT</t>
  </si>
  <si>
    <t>Sizemasters Technology Ltd</t>
  </si>
  <si>
    <t>SIZEMASTER</t>
  </si>
  <si>
    <t>Trident Lifeline Ltd</t>
  </si>
  <si>
    <t>TLL</t>
  </si>
  <si>
    <t>Shiva Texyarn Ltd</t>
  </si>
  <si>
    <t>SHIVATEX</t>
  </si>
  <si>
    <t>Cambridge Technology Enterprises Ltd</t>
  </si>
  <si>
    <t>CTE</t>
  </si>
  <si>
    <t>Aartech Solonics Ltd</t>
  </si>
  <si>
    <t>AARTECH</t>
  </si>
  <si>
    <t>Brooks Laboratories Ltd</t>
  </si>
  <si>
    <t>BROOKS</t>
  </si>
  <si>
    <t>Yash Optics &amp; Lens Ltd</t>
  </si>
  <si>
    <t>YASHOPTICS</t>
  </si>
  <si>
    <t>Ratnabhumi Developers Ltd</t>
  </si>
  <si>
    <t>RATNABHUMI</t>
  </si>
  <si>
    <t>Homesfy Realty Ltd</t>
  </si>
  <si>
    <t>HOMESFY</t>
  </si>
  <si>
    <t>Halder Venture Ltd</t>
  </si>
  <si>
    <t>HALDER</t>
  </si>
  <si>
    <t>Sanmit Infra Ltd</t>
  </si>
  <si>
    <t>SANINFRA</t>
  </si>
  <si>
    <t>Prajay Engineers Syndicate Ltd</t>
  </si>
  <si>
    <t>PRAENG</t>
  </si>
  <si>
    <t>Gujarat State Financial Corp</t>
  </si>
  <si>
    <t>GUJSTATFIN</t>
  </si>
  <si>
    <t>Baid Finserv Ltd</t>
  </si>
  <si>
    <t>BAIDFIN</t>
  </si>
  <si>
    <t>PG Foils Ltd</t>
  </si>
  <si>
    <t>PGFOILQ</t>
  </si>
  <si>
    <t>Texmo Pipes and Products Ltd</t>
  </si>
  <si>
    <t>TEXMOPIPES</t>
  </si>
  <si>
    <t>Alpine Housing Development Corporation Limited</t>
  </si>
  <si>
    <t>ALPINEHOU</t>
  </si>
  <si>
    <t>Panchsheel Organics Ltd</t>
  </si>
  <si>
    <t>PANCHSHEEL</t>
  </si>
  <si>
    <t>Aspinwall and Company Ltd</t>
  </si>
  <si>
    <t>ASPINWALL</t>
  </si>
  <si>
    <t>Diksat Transworld Ltd</t>
  </si>
  <si>
    <t>DIKSAT</t>
  </si>
  <si>
    <t>Dhunseri Tea &amp; Industries Ltd</t>
  </si>
  <si>
    <t>DTIL</t>
  </si>
  <si>
    <t>Pmc Fincorp Ltd</t>
  </si>
  <si>
    <t>PMCFIN</t>
  </si>
  <si>
    <t>Tirupati Starch &amp; Chemicals Ltd</t>
  </si>
  <si>
    <t>TIRUSTA</t>
  </si>
  <si>
    <t>Atam Valves Ltd</t>
  </si>
  <si>
    <t>ATAM</t>
  </si>
  <si>
    <t>Ramdevbaba Solvent Ltd</t>
  </si>
  <si>
    <t>RBS</t>
  </si>
  <si>
    <t>GVP Infotech Ltd</t>
  </si>
  <si>
    <t>GVPTECH</t>
  </si>
  <si>
    <t>Aurangabad Distillery Ltd</t>
  </si>
  <si>
    <t>AURDIS</t>
  </si>
  <si>
    <t>Shraddha Prime Projects Ltd</t>
  </si>
  <si>
    <t>SHRADDHA</t>
  </si>
  <si>
    <t>Niraj Cement Structurals Ltd</t>
  </si>
  <si>
    <t>NIRAJ</t>
  </si>
  <si>
    <t>Incredible Industries Ltd</t>
  </si>
  <si>
    <t>INCREDIBLE</t>
  </si>
  <si>
    <t>Cochin Minerals and Rutile Ltd</t>
  </si>
  <si>
    <t>COCHINM</t>
  </si>
  <si>
    <t>IL&amp;FS Transportation Networks Ltd</t>
  </si>
  <si>
    <t>IL&amp;FSTRANS</t>
  </si>
  <si>
    <t>Airo Lam Ltd</t>
  </si>
  <si>
    <t>AIROLAM</t>
  </si>
  <si>
    <t>Digicontent Ltd</t>
  </si>
  <si>
    <t>DGCONTENT</t>
  </si>
  <si>
    <t>Housing Development and Infrastructure Ltd</t>
  </si>
  <si>
    <t>HDIL</t>
  </si>
  <si>
    <t>Kalyani Forge Ltd</t>
  </si>
  <si>
    <t>KALYANIFRG</t>
  </si>
  <si>
    <t>Univastu India Ltd</t>
  </si>
  <si>
    <t>UNIVASTU</t>
  </si>
  <si>
    <t>Mahalaxmi Rubtech Ltd</t>
  </si>
  <si>
    <t>MHLXMIRU</t>
  </si>
  <si>
    <t>Cosmo Ferrites Ltd</t>
  </si>
  <si>
    <t>COSMOFE</t>
  </si>
  <si>
    <t>Sadbhav Infrastructure Projects Ltd</t>
  </si>
  <si>
    <t>SADBHIN</t>
  </si>
  <si>
    <t>DHP India Ltd</t>
  </si>
  <si>
    <t>DHPIND</t>
  </si>
  <si>
    <t>Tulive Developers Ltd</t>
  </si>
  <si>
    <t>TULIVE</t>
  </si>
  <si>
    <t>Mangal Credit and Fincorp Ltd</t>
  </si>
  <si>
    <t>MANCREDIT</t>
  </si>
  <si>
    <t>Umang Dairies Ltd</t>
  </si>
  <si>
    <t>UMANGDAIRY</t>
  </si>
  <si>
    <t>BDH Industries Ltd</t>
  </si>
  <si>
    <t>BDH</t>
  </si>
  <si>
    <t>Lovable Lingerie Ltd</t>
  </si>
  <si>
    <t>LOVABLE</t>
  </si>
  <si>
    <t>Sprayking Ltd</t>
  </si>
  <si>
    <t>SPRAYKING</t>
  </si>
  <si>
    <t>Hilton Metal Forging Ltd</t>
  </si>
  <si>
    <t>HILTON</t>
  </si>
  <si>
    <t>Prima Plastics Ltd</t>
  </si>
  <si>
    <t>PRIMAPLA</t>
  </si>
  <si>
    <t>Madhusudan Masala Ltd</t>
  </si>
  <si>
    <t>MADHUSUDAN</t>
  </si>
  <si>
    <t>IIRM Holdings India Ltd</t>
  </si>
  <si>
    <t>IIRM</t>
  </si>
  <si>
    <t>Swati Projects Ltd</t>
  </si>
  <si>
    <t>SWATIPRO</t>
  </si>
  <si>
    <t>Aarvi Encon Ltd</t>
  </si>
  <si>
    <t>AARVI</t>
  </si>
  <si>
    <t>Ducon Infratechnologies Ltd</t>
  </si>
  <si>
    <t>DUCON</t>
  </si>
  <si>
    <t>Coral India Finance and Housing Ltd</t>
  </si>
  <si>
    <t>CORALFINAC</t>
  </si>
  <si>
    <t>Captain Technocast Ltd</t>
  </si>
  <si>
    <t>CTCL</t>
  </si>
  <si>
    <t>Intrasoft Technologies Ltd</t>
  </si>
  <si>
    <t>ISFT</t>
  </si>
  <si>
    <t>Archidply Industries Ltd</t>
  </si>
  <si>
    <t>ARCHIDPLY</t>
  </si>
  <si>
    <t>Ovobel Foods Ltd</t>
  </si>
  <si>
    <t>OVOBELE</t>
  </si>
  <si>
    <t>DRS Dilip Roadlines Ltd</t>
  </si>
  <si>
    <t>DRSDILIP</t>
  </si>
  <si>
    <t>Anmol India Ltd</t>
  </si>
  <si>
    <t>ANMOL</t>
  </si>
  <si>
    <t>GTL Ltd</t>
  </si>
  <si>
    <t>GTL</t>
  </si>
  <si>
    <t>Arvee Laboratories (India) Ltd</t>
  </si>
  <si>
    <t>ARVEE</t>
  </si>
  <si>
    <t>Shri Balaji Valve Components Ltd</t>
  </si>
  <si>
    <t>SBVCL</t>
  </si>
  <si>
    <t>Total Transport Systems Ltd</t>
  </si>
  <si>
    <t>TOTAL</t>
  </si>
  <si>
    <t>BSL Ltd</t>
  </si>
  <si>
    <t>BSL</t>
  </si>
  <si>
    <t>Kanchi Karpooram Ltd</t>
  </si>
  <si>
    <t>KANCHI</t>
  </si>
  <si>
    <t>Emmbi Industries Ltd</t>
  </si>
  <si>
    <t>EMMBI</t>
  </si>
  <si>
    <t>Sel Manufacturing Company Ltd</t>
  </si>
  <si>
    <t>SELMC</t>
  </si>
  <si>
    <t>delaPlex Ltd</t>
  </si>
  <si>
    <t>DELAPLEX</t>
  </si>
  <si>
    <t>Future Consumer Ltd</t>
  </si>
  <si>
    <t>FCONSUMER</t>
  </si>
  <si>
    <t>Indian Sucrose Ltd</t>
  </si>
  <si>
    <t>INDSUCR</t>
  </si>
  <si>
    <t>Caprihans India Ltd</t>
  </si>
  <si>
    <t>CAPRIHANS</t>
  </si>
  <si>
    <t>Ducol Organics &amp; Colours Ltd</t>
  </si>
  <si>
    <t>DUCOL</t>
  </si>
  <si>
    <t>Dolfin Rubbers Ltd</t>
  </si>
  <si>
    <t>DOLFIN</t>
  </si>
  <si>
    <t>GIR Natureview Resorts Ltd</t>
  </si>
  <si>
    <t>GIRRESORTS</t>
  </si>
  <si>
    <t>Rts Power Corporation Ltd</t>
  </si>
  <si>
    <t>RTSPOWR</t>
  </si>
  <si>
    <t>Basant Agro Tech (India) Ltd</t>
  </si>
  <si>
    <t>BASANTGL</t>
  </si>
  <si>
    <t>Surat Trade and Mercantile Ltd</t>
  </si>
  <si>
    <t>SURATRAML</t>
  </si>
  <si>
    <t>KBC Global Ltd</t>
  </si>
  <si>
    <t>KBCGLOBAL</t>
  </si>
  <si>
    <t>Beacon Trusteeship Ltd</t>
  </si>
  <si>
    <t>BEACON</t>
  </si>
  <si>
    <t>Galaxy Cloud Kitchens Ltd</t>
  </si>
  <si>
    <t>GCKL</t>
  </si>
  <si>
    <t>Dhatre Udyog Ltd</t>
  </si>
  <si>
    <t>DHATRE</t>
  </si>
  <si>
    <t>Upsurge Seeds Of Agriculture Ltd</t>
  </si>
  <si>
    <t>USASEEDS</t>
  </si>
  <si>
    <t>CHL Ltd</t>
  </si>
  <si>
    <t>CHLLTD</t>
  </si>
  <si>
    <t>B &amp; A Ltd</t>
  </si>
  <si>
    <t>BNALTD</t>
  </si>
  <si>
    <t>Dhoot Industrial Finance Ltd</t>
  </si>
  <si>
    <t>DHOOTIN</t>
  </si>
  <si>
    <t>United Polyfab Gujarat Ltd</t>
  </si>
  <si>
    <t>UNITEDPOLY</t>
  </si>
  <si>
    <t>Universal Autofoundry Ltd</t>
  </si>
  <si>
    <t>UNIAUTO</t>
  </si>
  <si>
    <t>IVP Ltd</t>
  </si>
  <si>
    <t>IVP</t>
  </si>
  <si>
    <t>United Nilgiri Tea Estates Company Ltd</t>
  </si>
  <si>
    <t>UNITEDTEA</t>
  </si>
  <si>
    <t>LKP Finance Ltd</t>
  </si>
  <si>
    <t>LKPFIN</t>
  </si>
  <si>
    <t>Samor Reality Ltd</t>
  </si>
  <si>
    <t>SAMOR</t>
  </si>
  <si>
    <t>LOYAL EQUIPMENTS Ltd</t>
  </si>
  <si>
    <t>LOYAL</t>
  </si>
  <si>
    <t>Sudarshan Pharma Industries Ltd</t>
  </si>
  <si>
    <t>SUDARSHAN</t>
  </si>
  <si>
    <t>Refex Renewables &amp; Infrastructure Ltd</t>
  </si>
  <si>
    <t>REFEXRENEW</t>
  </si>
  <si>
    <t>Deep Polymers Ltd</t>
  </si>
  <si>
    <t>DEEP</t>
  </si>
  <si>
    <t>Aveer Foods Ltd</t>
  </si>
  <si>
    <t>AVEER</t>
  </si>
  <si>
    <t>Praxis Home Retail Ltd</t>
  </si>
  <si>
    <t>PRAXIS</t>
  </si>
  <si>
    <t>Shahlon Silk Industries Ltd</t>
  </si>
  <si>
    <t>SHAHLON</t>
  </si>
  <si>
    <t>Duncan Engineering Ltd</t>
  </si>
  <si>
    <t>DUNCANENG</t>
  </si>
  <si>
    <t>Aarnav Fashions Ltd</t>
  </si>
  <si>
    <t>AARNAV</t>
  </si>
  <si>
    <t>Semac Consultants Ltd</t>
  </si>
  <si>
    <t>SEMAC</t>
  </si>
  <si>
    <t>Alacrity Securities Ltd</t>
  </si>
  <si>
    <t>ALSL</t>
  </si>
  <si>
    <t>Mitsu Chem Plast Ltd</t>
  </si>
  <si>
    <t>MITSU</t>
  </si>
  <si>
    <t>Avance Technologies Ltd</t>
  </si>
  <si>
    <t>AVANCE</t>
  </si>
  <si>
    <t>Hindustan Adhesives Ltd</t>
  </si>
  <si>
    <t>HINDADH</t>
  </si>
  <si>
    <t>Techknowgreen Solutions Ltd</t>
  </si>
  <si>
    <t>TECHKGREEN</t>
  </si>
  <si>
    <t>Syschem (India) Ltd</t>
  </si>
  <si>
    <t>SYSCHEM</t>
  </si>
  <si>
    <t>Worth Peripherals Ltd</t>
  </si>
  <si>
    <t>Maheshwari Logistics Ltd</t>
  </si>
  <si>
    <t>MAHESHWARI</t>
  </si>
  <si>
    <t>Shigan Quantum Technologies Ltd</t>
  </si>
  <si>
    <t>SHIGAN</t>
  </si>
  <si>
    <t>Srivari Spices and Foods Ltd</t>
  </si>
  <si>
    <t>SSFL</t>
  </si>
  <si>
    <t>Hindusthan National Glass And Industries Ltd</t>
  </si>
  <si>
    <t>HINDNATGLS</t>
  </si>
  <si>
    <t>Surana Solar Ltd</t>
  </si>
  <si>
    <t>SURANASOL</t>
  </si>
  <si>
    <t>Manaksia Aluminium Co Ltd</t>
  </si>
  <si>
    <t>MANAKALUCO</t>
  </si>
  <si>
    <t>Magna Electro Castings Ltd</t>
  </si>
  <si>
    <t>MAGNAELQ</t>
  </si>
  <si>
    <t>Accuracy Shipping Ltd</t>
  </si>
  <si>
    <t>ACCURACY</t>
  </si>
  <si>
    <t>Toyam Sports Ltd</t>
  </si>
  <si>
    <t>TOYAMSL</t>
  </si>
  <si>
    <t>Vibrant Global Capital Ltd</t>
  </si>
  <si>
    <t>VGCL</t>
  </si>
  <si>
    <t>Priti International Ltd</t>
  </si>
  <si>
    <t>PRITI</t>
  </si>
  <si>
    <t>Jyoti Ltd</t>
  </si>
  <si>
    <t>JYOTI</t>
  </si>
  <si>
    <t>Phoenix Township Ltd</t>
  </si>
  <si>
    <t>PHOENIXTN</t>
  </si>
  <si>
    <t>Bhandari Hosiery Exports Ltd</t>
  </si>
  <si>
    <t>BHANDARI</t>
  </si>
  <si>
    <t>Eros International Media Ltd</t>
  </si>
  <si>
    <t>EROSMEDIA</t>
  </si>
  <si>
    <t>Capital Trust Ltd</t>
  </si>
  <si>
    <t>CAPTRUST</t>
  </si>
  <si>
    <t>Bal Pharma Ltd</t>
  </si>
  <si>
    <t>BALPHARMA</t>
  </si>
  <si>
    <t>Marvel Decor Ltd</t>
  </si>
  <si>
    <t>MDL</t>
  </si>
  <si>
    <t>Cenlub Industries Ltd</t>
  </si>
  <si>
    <t>CENLUB</t>
  </si>
  <si>
    <t>Khemani Distributors &amp; Marketing Ltd</t>
  </si>
  <si>
    <t>KDML</t>
  </si>
  <si>
    <t>South India Paper Mills Ltd</t>
  </si>
  <si>
    <t>STHINPA</t>
  </si>
  <si>
    <t>Gayatri Rubbers and Chemicals Ltd</t>
  </si>
  <si>
    <t>GRCL</t>
  </si>
  <si>
    <t>Vital Chemtech Ltd</t>
  </si>
  <si>
    <t>VITAL</t>
  </si>
  <si>
    <t>Sir Shadi Lal Enterprises Ltd</t>
  </si>
  <si>
    <t>SSLEL</t>
  </si>
  <si>
    <t>Parvati Sweetners and Power Ltd</t>
  </si>
  <si>
    <t>PARVATI</t>
  </si>
  <si>
    <t>Metroglobal Ltd</t>
  </si>
  <si>
    <t>METROGLOBL</t>
  </si>
  <si>
    <t>Interiors &amp; More Ltd</t>
  </si>
  <si>
    <t>INM</t>
  </si>
  <si>
    <t>Indian Wood Products Co Ltd</t>
  </si>
  <si>
    <t>IWP</t>
  </si>
  <si>
    <t>Shreeji Translogistics Ltd</t>
  </si>
  <si>
    <t>STL</t>
  </si>
  <si>
    <t>Abans Enterprises Ltd</t>
  </si>
  <si>
    <t>ABANSENT</t>
  </si>
  <si>
    <t>Samkrg Pistons and Rings Ltd</t>
  </si>
  <si>
    <t>SAMKRG</t>
  </si>
  <si>
    <t>VJTF Eduservices Ltd</t>
  </si>
  <si>
    <t>VJTFEDU</t>
  </si>
  <si>
    <t>Electro Force (India) Ltd</t>
  </si>
  <si>
    <t>EFORCE</t>
  </si>
  <si>
    <t>Electronic Equipment &amp; Parts</t>
  </si>
  <si>
    <t>Alpa Laboratories Ltd</t>
  </si>
  <si>
    <t>ALPA</t>
  </si>
  <si>
    <t>NipponINETFNifty SDL Apr 2026 Top 20 Equal Weight</t>
  </si>
  <si>
    <t>SDL26BEES</t>
  </si>
  <si>
    <t>Smruthi Organics Ltd</t>
  </si>
  <si>
    <t>SMRUTHIORG</t>
  </si>
  <si>
    <t>Unihealth Consultancy Ltd</t>
  </si>
  <si>
    <t>UNIHEALTH</t>
  </si>
  <si>
    <t>JK Agri Genetics Ltd</t>
  </si>
  <si>
    <t>JK AGRI</t>
  </si>
  <si>
    <t>Gillanders Arbuthnot &amp; Co Ltd</t>
  </si>
  <si>
    <t>GILLANDERS</t>
  </si>
  <si>
    <t>Hindustan Tin Works Ltd</t>
  </si>
  <si>
    <t>HINDTIN</t>
  </si>
  <si>
    <t>Piccadily Sugar and Allied Industries Ltd</t>
  </si>
  <si>
    <t>PICCASUG</t>
  </si>
  <si>
    <t>SPL Industries Ltd</t>
  </si>
  <si>
    <t>SPLIL</t>
  </si>
  <si>
    <t>Jocil Ltd</t>
  </si>
  <si>
    <t>JOCIL</t>
  </si>
  <si>
    <t>Indian Infotech and Software Ltd</t>
  </si>
  <si>
    <t>INDINFO</t>
  </si>
  <si>
    <t>Tyche Industries Ltd</t>
  </si>
  <si>
    <t>TYCHE</t>
  </si>
  <si>
    <t>Fonebox Retail Ltd</t>
  </si>
  <si>
    <t>FONEBOX</t>
  </si>
  <si>
    <t>Bodhi Tree Multimedia Ltd</t>
  </si>
  <si>
    <t>BTML</t>
  </si>
  <si>
    <t>Kifs Financial Services Ltd</t>
  </si>
  <si>
    <t>KIFS</t>
  </si>
  <si>
    <t>Hindprakash Industries Ltd</t>
  </si>
  <si>
    <t>HPIL</t>
  </si>
  <si>
    <t>Kakatiya Cement Sugar and Industries Ltd</t>
  </si>
  <si>
    <t>KAKATCEM</t>
  </si>
  <si>
    <t>Vaishali Pharma Ltd</t>
  </si>
  <si>
    <t>VAISHALI</t>
  </si>
  <si>
    <t>B.A.G. Films and Media Ltd</t>
  </si>
  <si>
    <t>BAGFILMS</t>
  </si>
  <si>
    <t>S V Global Mill Ltd</t>
  </si>
  <si>
    <t>SVGLOBAL</t>
  </si>
  <si>
    <t>Bafna Pharmaceuticals Ltd</t>
  </si>
  <si>
    <t>BAFNAPH</t>
  </si>
  <si>
    <t>Reliance Home Finance Ltd</t>
  </si>
  <si>
    <t>RHFL</t>
  </si>
  <si>
    <t>Suryalata Spinning Mills Ltd</t>
  </si>
  <si>
    <t>SURYALA</t>
  </si>
  <si>
    <t>Kaira Can Co Ltd</t>
  </si>
  <si>
    <t>KAIRA</t>
  </si>
  <si>
    <t>BCPL Railway Infrastructure Ltd</t>
  </si>
  <si>
    <t>BCPL</t>
  </si>
  <si>
    <t>Parshva Enterprises Ltd</t>
  </si>
  <si>
    <t>PARSHVA</t>
  </si>
  <si>
    <t>Reliance Chemotex Industries Ltd</t>
  </si>
  <si>
    <t>RELCHEMQ</t>
  </si>
  <si>
    <t>Indian Acrylics Ltd</t>
  </si>
  <si>
    <t>INDIANACRY</t>
  </si>
  <si>
    <t>GTV Engineering Ltd</t>
  </si>
  <si>
    <t>GTV</t>
  </si>
  <si>
    <t>Colab Cloud Platforms Ltd</t>
  </si>
  <si>
    <t>COLABCLOUD</t>
  </si>
  <si>
    <t>Aluwind Architectural Ltd</t>
  </si>
  <si>
    <t>ALUWIND</t>
  </si>
  <si>
    <t>Building Products - Others</t>
  </si>
  <si>
    <t>Evexia Lifecare Ltd</t>
  </si>
  <si>
    <t>EVEXIA</t>
  </si>
  <si>
    <t>Salasar Exteriors and Contour Ltd</t>
  </si>
  <si>
    <t>SECL</t>
  </si>
  <si>
    <t>Dhruv Consultancy Services Ltd</t>
  </si>
  <si>
    <t>DHRUV</t>
  </si>
  <si>
    <t>Calcom Vision Ltd</t>
  </si>
  <si>
    <t>CALCOM</t>
  </si>
  <si>
    <t>Pansari Developers Ltd</t>
  </si>
  <si>
    <t>PANSARI</t>
  </si>
  <si>
    <t>Pharmaids Pharmaceuticals Ltd</t>
  </si>
  <si>
    <t>PHARMAID</t>
  </si>
  <si>
    <t>Aspire &amp; Innovative Advertising Ltd</t>
  </si>
  <si>
    <t>ASPIRE</t>
  </si>
  <si>
    <t>Panyam Cements And Mineral Industrties Ltd</t>
  </si>
  <si>
    <t>PANCM</t>
  </si>
  <si>
    <t>Ganges Securities Ltd</t>
  </si>
  <si>
    <t>GANGESSECU</t>
  </si>
  <si>
    <t>Kovilpatti Lakshmi Roller Flour Mills Ltd</t>
  </si>
  <si>
    <t>KLRFM</t>
  </si>
  <si>
    <t>SAL Steel Ltd</t>
  </si>
  <si>
    <t>SALSTEEL</t>
  </si>
  <si>
    <t>Eyantra Ventures Ltd</t>
  </si>
  <si>
    <t>EY</t>
  </si>
  <si>
    <t>Nagpur Power and Industries Ltd</t>
  </si>
  <si>
    <t>NAGPI</t>
  </si>
  <si>
    <t>Gujarat Toolroom Ltd</t>
  </si>
  <si>
    <t>GUJTLRM</t>
  </si>
  <si>
    <t>JHS Svendgaard Laboratories Ltd</t>
  </si>
  <si>
    <t>JHS</t>
  </si>
  <si>
    <t>Oil Country Tubular Ltd</t>
  </si>
  <si>
    <t>OILCOUNTUB</t>
  </si>
  <si>
    <t>Bharat Gears Ltd</t>
  </si>
  <si>
    <t>BHARATGEAR</t>
  </si>
  <si>
    <t>Silicon Rental Solutions Ltd</t>
  </si>
  <si>
    <t>SRSOLTD</t>
  </si>
  <si>
    <t>Mahamaya Steel Industries Ltd</t>
  </si>
  <si>
    <t>MAHASTEEL</t>
  </si>
  <si>
    <t>Tainwala Chemicals and Plastics (India) Ltd</t>
  </si>
  <si>
    <t>TAINWALCHM</t>
  </si>
  <si>
    <t>K I C Metaliks Ltd</t>
  </si>
  <si>
    <t>KAJARIR</t>
  </si>
  <si>
    <t>AMJ Land Holdings Ltd</t>
  </si>
  <si>
    <t>AMJLAND</t>
  </si>
  <si>
    <t>Xelpmoc Design and Tech Ltd</t>
  </si>
  <si>
    <t>XELPMOC</t>
  </si>
  <si>
    <t>Shradha AI Technologies Ltd</t>
  </si>
  <si>
    <t>SHRAAITECH</t>
  </si>
  <si>
    <t>Future Retail Ltd</t>
  </si>
  <si>
    <t>FRETAIL</t>
  </si>
  <si>
    <t>Reliance Naval and Engineering Ltd</t>
  </si>
  <si>
    <t>RNAVAL</t>
  </si>
  <si>
    <t>Indsil Hydro Power and Manganese Ltd</t>
  </si>
  <si>
    <t>INDSILHYD</t>
  </si>
  <si>
    <t>Ai Champdany Industries Ltd</t>
  </si>
  <si>
    <t>AICHAMP</t>
  </si>
  <si>
    <t>Century Extrusions Ltd</t>
  </si>
  <si>
    <t>CENTEXT</t>
  </si>
  <si>
    <t>DIGJAM Ltd</t>
  </si>
  <si>
    <t>DIGJAMLMTD</t>
  </si>
  <si>
    <t>HCP Plastene Bulkpack Ltd</t>
  </si>
  <si>
    <t>HPBL</t>
  </si>
  <si>
    <t>Mangalam Drugs and Organics Ltd</t>
  </si>
  <si>
    <t>MANGALAM</t>
  </si>
  <si>
    <t>DCG Cables &amp; Wires Ltd</t>
  </si>
  <si>
    <t>DCG</t>
  </si>
  <si>
    <t>Chaman Metallics Ltd</t>
  </si>
  <si>
    <t>CMNL</t>
  </si>
  <si>
    <t>Setco Automotive Ltd</t>
  </si>
  <si>
    <t>SETCO</t>
  </si>
  <si>
    <t>LKP Securities Ltd</t>
  </si>
  <si>
    <t>LKPSEC</t>
  </si>
  <si>
    <t>Shah Metacorp Ltd</t>
  </si>
  <si>
    <t>SHAH</t>
  </si>
  <si>
    <t>Arihant Foundations &amp; Housing Ltd</t>
  </si>
  <si>
    <t>ARIHANT</t>
  </si>
  <si>
    <t>Kaushalya Logistics Ltd</t>
  </si>
  <si>
    <t>KLL</t>
  </si>
  <si>
    <t>Ground Freight &amp; Logistics</t>
  </si>
  <si>
    <t>Standard Industries Ltd</t>
  </si>
  <si>
    <t>SIL</t>
  </si>
  <si>
    <t>Tarmat Ltd</t>
  </si>
  <si>
    <t>TARMAT</t>
  </si>
  <si>
    <t>CG VAK Software and Exports Ltd</t>
  </si>
  <si>
    <t>CGVAK</t>
  </si>
  <si>
    <t>Kesar Enterprises Ltd</t>
  </si>
  <si>
    <t>KESARENT</t>
  </si>
  <si>
    <t>Flex Foods Ltd</t>
  </si>
  <si>
    <t>FLEXFO</t>
  </si>
  <si>
    <t>Swastik Pipe Ltd</t>
  </si>
  <si>
    <t>SWASTIK</t>
  </si>
  <si>
    <t>Indian Card Clothing Company Ltd</t>
  </si>
  <si>
    <t>INDIANCARD</t>
  </si>
  <si>
    <t>Vaidya Sane Ayurved Laboratories Ltd</t>
  </si>
  <si>
    <t>MADHAVBAUG</t>
  </si>
  <si>
    <t>DB (International) Stock Brokers Ltd</t>
  </si>
  <si>
    <t>DBSTOCKBRO</t>
  </si>
  <si>
    <t>Srivasavi Adhesive Tapes Ltd</t>
  </si>
  <si>
    <t>SRIVASAVI</t>
  </si>
  <si>
    <t>Greenchef Appliances Ltd</t>
  </si>
  <si>
    <t>GREENCHEF</t>
  </si>
  <si>
    <t>Premco Global Ltd</t>
  </si>
  <si>
    <t>PREMCO</t>
  </si>
  <si>
    <t>De Neers Tools Ltd</t>
  </si>
  <si>
    <t>DENEERS</t>
  </si>
  <si>
    <t>Cadsys (India) Ltd</t>
  </si>
  <si>
    <t>CADSYS</t>
  </si>
  <si>
    <t>Nippon India ETF Nifty PSU Bank BeES</t>
  </si>
  <si>
    <t>PSUBNKBEES</t>
  </si>
  <si>
    <t>Kesar Petroproducts Ltd</t>
  </si>
  <si>
    <t>KESARPE</t>
  </si>
  <si>
    <t>Winsome Textile Industries Ltd</t>
  </si>
  <si>
    <t>WINSOMTX</t>
  </si>
  <si>
    <t>Visco Trade Associates Ltd</t>
  </si>
  <si>
    <t>VISCO</t>
  </si>
  <si>
    <t>Touchwood Entertainment Ltd</t>
  </si>
  <si>
    <t>TOUCHWOOD</t>
  </si>
  <si>
    <t>W H Brady &amp; Company Ltd</t>
  </si>
  <si>
    <t>WHBRADY</t>
  </si>
  <si>
    <t>Manas Properties Ltd</t>
  </si>
  <si>
    <t>MANAS</t>
  </si>
  <si>
    <t>NTC Industries Ltd</t>
  </si>
  <si>
    <t>NTCIND</t>
  </si>
  <si>
    <t>Mukta Arts Ltd</t>
  </si>
  <si>
    <t>MUKTAARTS</t>
  </si>
  <si>
    <t>Tanvi Foods (India) Ltd</t>
  </si>
  <si>
    <t>TANVI</t>
  </si>
  <si>
    <t>Kohinoor Foods Ltd</t>
  </si>
  <si>
    <t>KOHINOOR</t>
  </si>
  <si>
    <t>Srestha Finvest Ltd</t>
  </si>
  <si>
    <t>SRESTHA</t>
  </si>
  <si>
    <t>Jayant Infratech Ltd</t>
  </si>
  <si>
    <t>JAYANT</t>
  </si>
  <si>
    <t>Lambodhara Textiles Ltd</t>
  </si>
  <si>
    <t>LAMBODHARA</t>
  </si>
  <si>
    <t>Salona Cotspin Ltd</t>
  </si>
  <si>
    <t>SALONA</t>
  </si>
  <si>
    <t>Sonal Mercantile Ltd</t>
  </si>
  <si>
    <t>SONAL</t>
  </si>
  <si>
    <t>Prakash Steelage Ltd</t>
  </si>
  <si>
    <t>PRAKASHSTL</t>
  </si>
  <si>
    <t>Shri Techtex Ltd</t>
  </si>
  <si>
    <t>SHRITECH</t>
  </si>
  <si>
    <t>Pacific Industries Ltd</t>
  </si>
  <si>
    <t>PACIFICI</t>
  </si>
  <si>
    <t>Dhruva Capital Services Ltd</t>
  </si>
  <si>
    <t>DHRUVCA</t>
  </si>
  <si>
    <t>Thakkers Developers Ltd</t>
  </si>
  <si>
    <t>THAKDEV</t>
  </si>
  <si>
    <t>Pramara Promotions Ltd</t>
  </si>
  <si>
    <t>PRAMARA</t>
  </si>
  <si>
    <t>Beardsell Ltd</t>
  </si>
  <si>
    <t>BEARDSELL</t>
  </si>
  <si>
    <t>Sotac Pharmaceuticals Ltd</t>
  </si>
  <si>
    <t>SOTAC</t>
  </si>
  <si>
    <t>Sonam Ltd</t>
  </si>
  <si>
    <t>SONAMLTD</t>
  </si>
  <si>
    <t>ResGen Ltd</t>
  </si>
  <si>
    <t>RESGEN</t>
  </si>
  <si>
    <t>Deepak Spinners Ltd</t>
  </si>
  <si>
    <t>DEEPAKSP</t>
  </si>
  <si>
    <t>MEP Infrastructure Developers Ltd</t>
  </si>
  <si>
    <t>MEP</t>
  </si>
  <si>
    <t>Global Offshore Services Ltd</t>
  </si>
  <si>
    <t>GLOBOFFS</t>
  </si>
  <si>
    <t>Sikko Industries Ltd</t>
  </si>
  <si>
    <t>SIKKO</t>
  </si>
  <si>
    <t>Baweja Studios Ltd</t>
  </si>
  <si>
    <t>BAWEJA</t>
  </si>
  <si>
    <t>Art Nirman Ltd</t>
  </si>
  <si>
    <t>ARTNIRMAN</t>
  </si>
  <si>
    <t>Royal Cushion Vinyl Products Ltd</t>
  </si>
  <si>
    <t>ROYALCU</t>
  </si>
  <si>
    <t>Rishiroop Ltd</t>
  </si>
  <si>
    <t>RISHIROOP</t>
  </si>
  <si>
    <t>Polson Ltd</t>
  </si>
  <si>
    <t>POLSON</t>
  </si>
  <si>
    <t>Rexnord Electronics and Controls Ltd</t>
  </si>
  <si>
    <t>REXNORD</t>
  </si>
  <si>
    <t>Savera Industries Ltd</t>
  </si>
  <si>
    <t>SAVERA</t>
  </si>
  <si>
    <t>Active Clothing Co Ltd</t>
  </si>
  <si>
    <t>ACTIVE</t>
  </si>
  <si>
    <t>Shervani Industrial Syndicate Ltd</t>
  </si>
  <si>
    <t>SHERVANI</t>
  </si>
  <si>
    <t>Samrat Forgings Ltd</t>
  </si>
  <si>
    <t>SAMRATFORG</t>
  </si>
  <si>
    <t>Enser Communications Ltd</t>
  </si>
  <si>
    <t>ENSER</t>
  </si>
  <si>
    <t>Fidel Softech Ltd</t>
  </si>
  <si>
    <t>FIDEL</t>
  </si>
  <si>
    <t>Krebs Biochemicals and Industries Ltd</t>
  </si>
  <si>
    <t>KREBSBIO</t>
  </si>
  <si>
    <t>ACE Software Exports Ltd</t>
  </si>
  <si>
    <t>ACESOFT</t>
  </si>
  <si>
    <t>Eco Hotels and Resorts Ltd</t>
  </si>
  <si>
    <t>ECOHOTELS</t>
  </si>
  <si>
    <t>Tahmar Enterprises Ltd</t>
  </si>
  <si>
    <t>TAHMARENT</t>
  </si>
  <si>
    <t>Jainam Ferro Alloys (I) Ltd</t>
  </si>
  <si>
    <t>JAINAM</t>
  </si>
  <si>
    <t>KHFM Hospitality and Facility Management Services Ltd</t>
  </si>
  <si>
    <t>KHFM</t>
  </si>
  <si>
    <t>Steelman Telecom Ltd</t>
  </si>
  <si>
    <t>STML</t>
  </si>
  <si>
    <t>Saumya Consultants Ltd</t>
  </si>
  <si>
    <t>SAUMYA</t>
  </si>
  <si>
    <t>Binayak Tex Processors Ltd</t>
  </si>
  <si>
    <t>ZBINTXPP</t>
  </si>
  <si>
    <t>Gayatri Sugars Ltd</t>
  </si>
  <si>
    <t>GAYATRI</t>
  </si>
  <si>
    <t>India Steel Works Ltd</t>
  </si>
  <si>
    <t>ISWL</t>
  </si>
  <si>
    <t>Radhe Developers (India) Ltd</t>
  </si>
  <si>
    <t>RADHEDE</t>
  </si>
  <si>
    <t>Patel Integrated Logistics Ltd</t>
  </si>
  <si>
    <t>PATINTLOG</t>
  </si>
  <si>
    <t>Kundan Edifice Ltd</t>
  </si>
  <si>
    <t>KEL</t>
  </si>
  <si>
    <t>HIM Teknoforge Ltd</t>
  </si>
  <si>
    <t>HIMTEK</t>
  </si>
  <si>
    <t>Abhinav Capital Services Ltd</t>
  </si>
  <si>
    <t>ABHICAP</t>
  </si>
  <si>
    <t>Akm Creations Ltd</t>
  </si>
  <si>
    <t>AKM</t>
  </si>
  <si>
    <t>B-Right RealEstate Ltd</t>
  </si>
  <si>
    <t>BRRL</t>
  </si>
  <si>
    <t>Alkali Metals Ltd</t>
  </si>
  <si>
    <t>ALKALI</t>
  </si>
  <si>
    <t>Zenith Steel Pipes &amp; Industries Ltd</t>
  </si>
  <si>
    <t>ZENITHSTL</t>
  </si>
  <si>
    <t>Ahlada Engineers Ltd</t>
  </si>
  <si>
    <t>AHLADA</t>
  </si>
  <si>
    <t>Rajasthan Gases Ltd</t>
  </si>
  <si>
    <t>RAJGASES</t>
  </si>
  <si>
    <t>Quadrant Televentures Ltd</t>
  </si>
  <si>
    <t>QUADRANT</t>
  </si>
  <si>
    <t>Money Masters Leasing and Finance Ltd</t>
  </si>
  <si>
    <t>MMLF</t>
  </si>
  <si>
    <t>Goldkart Jewels Ltd</t>
  </si>
  <si>
    <t>GOLDKART</t>
  </si>
  <si>
    <t>MPS Infotecnics Ltd</t>
  </si>
  <si>
    <t>VISESHINFO</t>
  </si>
  <si>
    <t>Surya Lakshmi Cotton Mills Ltd</t>
  </si>
  <si>
    <t>SURYALAXMI</t>
  </si>
  <si>
    <t>Bhagwati Autocast Ltd</t>
  </si>
  <si>
    <t>BGWTATO</t>
  </si>
  <si>
    <t>Anik Industries Ltd</t>
  </si>
  <si>
    <t>ANIKINDS</t>
  </si>
  <si>
    <t>MRO-TEK Realty Ltd</t>
  </si>
  <si>
    <t>MRO-TEK</t>
  </si>
  <si>
    <t>Barak Valley Cements Ltd</t>
  </si>
  <si>
    <t>BVCL</t>
  </si>
  <si>
    <t>ITL Industries Ltd</t>
  </si>
  <si>
    <t>ITL</t>
  </si>
  <si>
    <t>Pioneer Embroideries Ltd</t>
  </si>
  <si>
    <t>PIONEEREMB</t>
  </si>
  <si>
    <t>RSD Finance Ltd</t>
  </si>
  <si>
    <t>RSDFIN</t>
  </si>
  <si>
    <t>3rd Rock Multimedia Ltd</t>
  </si>
  <si>
    <t>3RDROCK</t>
  </si>
  <si>
    <t>Panache Digilife Ltd</t>
  </si>
  <si>
    <t>PANACHE</t>
  </si>
  <si>
    <t>Aryaman Capital Markets Ltd</t>
  </si>
  <si>
    <t>ARYACAPM</t>
  </si>
  <si>
    <t>BN Holdings Ltd</t>
  </si>
  <si>
    <t>BNHOLDINGS</t>
  </si>
  <si>
    <t>Simbhaoli Sugars Ltd</t>
  </si>
  <si>
    <t>SIMBHALS</t>
  </si>
  <si>
    <t>Steel City Securities Ltd</t>
  </si>
  <si>
    <t>STEELCITY</t>
  </si>
  <si>
    <t>Sundaram Multi Pap Ltd</t>
  </si>
  <si>
    <t>SUNDARAM</t>
  </si>
  <si>
    <t>Party Cruisers Ltd</t>
  </si>
  <si>
    <t>PARTYCRUS</t>
  </si>
  <si>
    <t>Arunjyoti Bio Ventures Ltd</t>
  </si>
  <si>
    <t>ABVL</t>
  </si>
  <si>
    <t>Digidrive Distributors Ltd</t>
  </si>
  <si>
    <t>DIGIDRIVE</t>
  </si>
  <si>
    <t>Rudra Gas Enterprise Ltd</t>
  </si>
  <si>
    <t>RUDRAGAS</t>
  </si>
  <si>
    <t>Dcm Ltd</t>
  </si>
  <si>
    <t>DCM</t>
  </si>
  <si>
    <t>Machino Plastics Ltd</t>
  </si>
  <si>
    <t>MACPLASQ</t>
  </si>
  <si>
    <t>Ascom Leasing &amp; Investments Ltd</t>
  </si>
  <si>
    <t>ASCOM</t>
  </si>
  <si>
    <t>Facor Alloys Ltd</t>
  </si>
  <si>
    <t>FACORALL</t>
  </si>
  <si>
    <t>B &amp; A Packaging India Ltd</t>
  </si>
  <si>
    <t>BAPACK</t>
  </si>
  <si>
    <t>HB Estate Developers Ltd</t>
  </si>
  <si>
    <t>HBESD</t>
  </si>
  <si>
    <t>Vishal Bearings Ltd</t>
  </si>
  <si>
    <t>VISHALBL</t>
  </si>
  <si>
    <t>AAA Technologies Ltd</t>
  </si>
  <si>
    <t>AAATECH</t>
  </si>
  <si>
    <t>Kotak S&amp;P BSE Sensex ETF</t>
  </si>
  <si>
    <t>SENSEX1</t>
  </si>
  <si>
    <t>Scanpoint Geomatics Ltd</t>
  </si>
  <si>
    <t>SCANPGEOM</t>
  </si>
  <si>
    <t>Arshiya Ltd</t>
  </si>
  <si>
    <t>ARSHIYA</t>
  </si>
  <si>
    <t>Zeal Aqua Ltd</t>
  </si>
  <si>
    <t>Ansal Properties and Infrastructure Ltd</t>
  </si>
  <si>
    <t>ANSALAPI</t>
  </si>
  <si>
    <t>Athena Global Technologies Ltd</t>
  </si>
  <si>
    <t>ATHENAGLO</t>
  </si>
  <si>
    <t>Himalaya Food International Ltd</t>
  </si>
  <si>
    <t>HFIL</t>
  </si>
  <si>
    <t>Lucent Industries Ltd</t>
  </si>
  <si>
    <t>LUCENT</t>
  </si>
  <si>
    <t>ICICI Prudential Nifty Next 50 ETF</t>
  </si>
  <si>
    <t>NEXT50IETF</t>
  </si>
  <si>
    <t>ATV Projects India Ltd</t>
  </si>
  <si>
    <t>ATVPR</t>
  </si>
  <si>
    <t>Palash Securities Ltd</t>
  </si>
  <si>
    <t>PALASHSECU</t>
  </si>
  <si>
    <t>Shekhawati Poly-Yarn Ltd</t>
  </si>
  <si>
    <t>SPYL</t>
  </si>
  <si>
    <t>Goyal Aluminiums Ltd</t>
  </si>
  <si>
    <t>GOYALALUM</t>
  </si>
  <si>
    <t>Winsome Breweries Ltd</t>
  </si>
  <si>
    <t>WINSOMBR</t>
  </si>
  <si>
    <t>Virat Crane Industries Ltd</t>
  </si>
  <si>
    <t>VIRATCRA</t>
  </si>
  <si>
    <t>Hemant Surgical Industries Ltd</t>
  </si>
  <si>
    <t>HSIL</t>
  </si>
  <si>
    <t>Likhami Consulting Ltd</t>
  </si>
  <si>
    <t>LIKHAMI</t>
  </si>
  <si>
    <t>Asit C Mehta Financial Services Ltd</t>
  </si>
  <si>
    <t>ASITCFIN</t>
  </si>
  <si>
    <t>Promax Power Ltd</t>
  </si>
  <si>
    <t>PROMAX</t>
  </si>
  <si>
    <t>AMD Industries Ltd</t>
  </si>
  <si>
    <t>AMDIND</t>
  </si>
  <si>
    <t>Peria Karamalai Tea and Produce Company Ltd</t>
  </si>
  <si>
    <t>PKTEA</t>
  </si>
  <si>
    <t>Espire Hospitality Ltd</t>
  </si>
  <si>
    <t>ESPIRE</t>
  </si>
  <si>
    <t>ANI Integrated Services Ltd</t>
  </si>
  <si>
    <t>AISL</t>
  </si>
  <si>
    <t>SNL Bearings Ltd</t>
  </si>
  <si>
    <t>SNL</t>
  </si>
  <si>
    <t>Transteel Seating Technologies Ltd</t>
  </si>
  <si>
    <t>TRANSTEEL</t>
  </si>
  <si>
    <t>Amarjothi Spinning Mills Ltd</t>
  </si>
  <si>
    <t>AMARJOTHI</t>
  </si>
  <si>
    <t>BN Rathi Securities Ltd</t>
  </si>
  <si>
    <t>BNRSEC</t>
  </si>
  <si>
    <t>Urban Enviro Waste Management Ltd</t>
  </si>
  <si>
    <t>URBAN</t>
  </si>
  <si>
    <t>Aksh Optifibre Ltd</t>
  </si>
  <si>
    <t>AKSHOPTFBR</t>
  </si>
  <si>
    <t>Palred Technologies Ltd</t>
  </si>
  <si>
    <t>PALREDTEC</t>
  </si>
  <si>
    <t>Teamo Productions HQ Ltd</t>
  </si>
  <si>
    <t>TPHQ</t>
  </si>
  <si>
    <t>Siyaram Recycling Industries Ltd</t>
  </si>
  <si>
    <t>SIYARAM</t>
  </si>
  <si>
    <t>Fiberweb (India) Ltd</t>
  </si>
  <si>
    <t>FIBERWEB</t>
  </si>
  <si>
    <t>Bhagyanagar Properties Ltd</t>
  </si>
  <si>
    <t>BHAGYAPROP</t>
  </si>
  <si>
    <t>Jhandewalas Foods Ltd</t>
  </si>
  <si>
    <t>JFL</t>
  </si>
  <si>
    <t>Sanco Trans Ltd</t>
  </si>
  <si>
    <t>SANCTRN</t>
  </si>
  <si>
    <t>Bilcare Ltd</t>
  </si>
  <si>
    <t>BI</t>
  </si>
  <si>
    <t>Aarey Drugs and Pharmaceuticals Ltd</t>
  </si>
  <si>
    <t>AAREYDRUGS</t>
  </si>
  <si>
    <t>Nath Industries Ltd</t>
  </si>
  <si>
    <t>NATHIND</t>
  </si>
  <si>
    <t>Maiden Forgings Ltd</t>
  </si>
  <si>
    <t>MAIDEN</t>
  </si>
  <si>
    <t>V R Infraspace Ltd</t>
  </si>
  <si>
    <t>VR</t>
  </si>
  <si>
    <t>WeP Solutions Ltd</t>
  </si>
  <si>
    <t>WEPSOLN</t>
  </si>
  <si>
    <t>Western India Plywoods Ltd</t>
  </si>
  <si>
    <t>WIPL</t>
  </si>
  <si>
    <t>Bihar Sponge Iron Ltd</t>
  </si>
  <si>
    <t>BIHSPONG</t>
  </si>
  <si>
    <t>COSCO (India) Ltd</t>
  </si>
  <si>
    <t>COSCO</t>
  </si>
  <si>
    <t>Milgrey Finance and Investments Ltd</t>
  </si>
  <si>
    <t>ZMILGFIN</t>
  </si>
  <si>
    <t>Simplex Castings Ltd</t>
  </si>
  <si>
    <t>SIMPLEXCAS</t>
  </si>
  <si>
    <t>Motor and General Finance Ltd</t>
  </si>
  <si>
    <t>MOTOGENFIN</t>
  </si>
  <si>
    <t>Veekayem Fashion &amp; Apparels Ltd</t>
  </si>
  <si>
    <t>VEEKAYEM</t>
  </si>
  <si>
    <t>Garg Furnace Ltd</t>
  </si>
  <si>
    <t>GARGFUR</t>
  </si>
  <si>
    <t>Lakshmi Automatic Loom Works Ltd</t>
  </si>
  <si>
    <t>LXMIATO</t>
  </si>
  <si>
    <t>Paras Petrofils Ltd</t>
  </si>
  <si>
    <t>PARASPETRO</t>
  </si>
  <si>
    <t>New Swan Multitech Ltd</t>
  </si>
  <si>
    <t>SWANAGRO</t>
  </si>
  <si>
    <t>Accel Ltd</t>
  </si>
  <si>
    <t>ACCEL</t>
  </si>
  <si>
    <t>United Van Der Horst Ltd</t>
  </si>
  <si>
    <t>UVDRHOR</t>
  </si>
  <si>
    <t>Varanium Cloud Ltd</t>
  </si>
  <si>
    <t>CLOUD</t>
  </si>
  <si>
    <t>Mauria Udyog Ltd</t>
  </si>
  <si>
    <t>MUL</t>
  </si>
  <si>
    <t>Sampann Utpadan India Ltd</t>
  </si>
  <si>
    <t>SAMPANN</t>
  </si>
  <si>
    <t>Gujarat Intrux Ltd</t>
  </si>
  <si>
    <t>GUJINTRX</t>
  </si>
  <si>
    <t>Cinerad Communications Ltd</t>
  </si>
  <si>
    <t>CINERAD</t>
  </si>
  <si>
    <t>Lahoti Overseas Ltd</t>
  </si>
  <si>
    <t>LAHOTIOV</t>
  </si>
  <si>
    <t>Quantum Gold Fund</t>
  </si>
  <si>
    <t>QGOLDHALF</t>
  </si>
  <si>
    <t>Blue Pebble Ltd</t>
  </si>
  <si>
    <t>BLUEPEBBLE</t>
  </si>
  <si>
    <t>Credent Global Finance Ltd</t>
  </si>
  <si>
    <t>CGFL</t>
  </si>
  <si>
    <t>Ultracab (India) Ltd</t>
  </si>
  <si>
    <t>ULTRACAB</t>
  </si>
  <si>
    <t>Orissa Bengal Carrier Ltd</t>
  </si>
  <si>
    <t>OBCL</t>
  </si>
  <si>
    <t>BLS Infotech Ltd</t>
  </si>
  <si>
    <t>BLSINFOTE</t>
  </si>
  <si>
    <t>Sattrix Information Security Ltd</t>
  </si>
  <si>
    <t>SATTRIX</t>
  </si>
  <si>
    <t>APM Industries Ltd</t>
  </si>
  <si>
    <t>APMIN</t>
  </si>
  <si>
    <t>Cubex Tubings Ltd</t>
  </si>
  <si>
    <t>CUBEXTUB</t>
  </si>
  <si>
    <t>Metals - Copper</t>
  </si>
  <si>
    <t>Sumuka Agro Industries Ltd</t>
  </si>
  <si>
    <t>SUMUKA</t>
  </si>
  <si>
    <t>IBL Finance Ltd</t>
  </si>
  <si>
    <t>IBLFL</t>
  </si>
  <si>
    <t>Financial Technology</t>
  </si>
  <si>
    <t>HDFC S&amp;P BSE Sensex ETF</t>
  </si>
  <si>
    <t>HDFCSENSEX</t>
  </si>
  <si>
    <t>Bengal Tea &amp; Fabrics Ltd</t>
  </si>
  <si>
    <t>BENGALT</t>
  </si>
  <si>
    <t>Anjani Foods Ltd</t>
  </si>
  <si>
    <t>ANJANIFOODS</t>
  </si>
  <si>
    <t>TCI Industries Ltd</t>
  </si>
  <si>
    <t>TCIIND</t>
  </si>
  <si>
    <t>Landmark Property Development Co Ltd</t>
  </si>
  <si>
    <t>LPDC</t>
  </si>
  <si>
    <t>Everlon Financials Ltd</t>
  </si>
  <si>
    <t>EVERFIN</t>
  </si>
  <si>
    <t>Ausom Enterprise Ltd</t>
  </si>
  <si>
    <t>AUSOMENT</t>
  </si>
  <si>
    <t>Debock Industries Ltd</t>
  </si>
  <si>
    <t>DIL</t>
  </si>
  <si>
    <t>Bharat Immunologicals and Biologicals Corporation Ltd</t>
  </si>
  <si>
    <t>BIBCL</t>
  </si>
  <si>
    <t>Rishi Laser Ltd</t>
  </si>
  <si>
    <t>RISHILASE</t>
  </si>
  <si>
    <t>Sagarsoft (India) Ltd</t>
  </si>
  <si>
    <t>SAGARSOFT</t>
  </si>
  <si>
    <t>Sharat Industries Ltd</t>
  </si>
  <si>
    <t>SHINDL</t>
  </si>
  <si>
    <t>Simmonds Marshall Ltd</t>
  </si>
  <si>
    <t>SIMMOND</t>
  </si>
  <si>
    <t>Tamboli Industries Ltd</t>
  </si>
  <si>
    <t>TAMBOLIIN</t>
  </si>
  <si>
    <t>Aditya Consumer Marketing Ltd</t>
  </si>
  <si>
    <t>ACML</t>
  </si>
  <si>
    <t>Ishan Dyes and Chemicals Ltd</t>
  </si>
  <si>
    <t>ISHANCH</t>
  </si>
  <si>
    <t>Regency Ceramics Ltd</t>
  </si>
  <si>
    <t>REGENCERAM</t>
  </si>
  <si>
    <t>Oxygenta Pharmaceutical Ltd</t>
  </si>
  <si>
    <t>OXYGENTAPH</t>
  </si>
  <si>
    <t>Master Components Ltd</t>
  </si>
  <si>
    <t>MASTER</t>
  </si>
  <si>
    <t>Golkunda Diamonds and Jewellery Ltd</t>
  </si>
  <si>
    <t>GOLKUNDIA</t>
  </si>
  <si>
    <t>Auro Laboratories Ltd</t>
  </si>
  <si>
    <t>AUROLAB</t>
  </si>
  <si>
    <t>Gayatri Projects Ltd</t>
  </si>
  <si>
    <t>GAYAPROJ</t>
  </si>
  <si>
    <t>Kkalpana Industries (India) Ltd</t>
  </si>
  <si>
    <t>KKALPANAIND</t>
  </si>
  <si>
    <t>Fortis Malar Hospitals Ltd</t>
  </si>
  <si>
    <t>FORTISMLR</t>
  </si>
  <si>
    <t>Swashthik Plascon Ltd</t>
  </si>
  <si>
    <t>SPL</t>
  </si>
  <si>
    <t>Skil Infrastructure Ltd</t>
  </si>
  <si>
    <t>SKIL</t>
  </si>
  <si>
    <t>Dynavision Ltd</t>
  </si>
  <si>
    <t>DYNAVSN</t>
  </si>
  <si>
    <t>Prerna Infrabuild Ltd</t>
  </si>
  <si>
    <t>PRERINFRA</t>
  </si>
  <si>
    <t>Maruti Interior Products Ltd</t>
  </si>
  <si>
    <t>SPITZE</t>
  </si>
  <si>
    <t>United Cotfab Ltd</t>
  </si>
  <si>
    <t>COTFAB</t>
  </si>
  <si>
    <t>IFL Enterprises Ltd</t>
  </si>
  <si>
    <t>IFL</t>
  </si>
  <si>
    <t>Nirman Agri Genetics Ltd</t>
  </si>
  <si>
    <t>NIRMAN</t>
  </si>
  <si>
    <t>Virat Leasing Ltd</t>
  </si>
  <si>
    <t>VLL</t>
  </si>
  <si>
    <t>Securekloud Technologies Ltd</t>
  </si>
  <si>
    <t>SECURKLOUD</t>
  </si>
  <si>
    <t>Rachana Infrastructure Ltd</t>
  </si>
  <si>
    <t>RILINFRA</t>
  </si>
  <si>
    <t>Garnet International Ltd</t>
  </si>
  <si>
    <t>GARNETINT</t>
  </si>
  <si>
    <t>Lotus Eye Hospital and Institute Ltd</t>
  </si>
  <si>
    <t>LOTUSEYE</t>
  </si>
  <si>
    <t>Sal Automotive Ltd</t>
  </si>
  <si>
    <t>SALAUTO</t>
  </si>
  <si>
    <t>T &amp; I Global Ltd</t>
  </si>
  <si>
    <t>TIGLOB</t>
  </si>
  <si>
    <t>G. G. Automotive Gears Ltd</t>
  </si>
  <si>
    <t>GGAUTO</t>
  </si>
  <si>
    <t>Atishay Ltd</t>
  </si>
  <si>
    <t>ATISHAY</t>
  </si>
  <si>
    <t>HEC Infra Projects Ltd</t>
  </si>
  <si>
    <t>HECPROJECT</t>
  </si>
  <si>
    <t>Dangee Dums Ltd</t>
  </si>
  <si>
    <t>DANGEE</t>
  </si>
  <si>
    <t>Parnax Lab Ltd</t>
  </si>
  <si>
    <t>PARNAXLAB</t>
  </si>
  <si>
    <t>Apis India Ltd</t>
  </si>
  <si>
    <t>APIS</t>
  </si>
  <si>
    <t>Emerald Leisures Ltd</t>
  </si>
  <si>
    <t>EMERALL</t>
  </si>
  <si>
    <t>Aakash Exploration Services Ltd</t>
  </si>
  <si>
    <t>AAKASH</t>
  </si>
  <si>
    <t>Shri Gang Industries and Allied Products Ltd</t>
  </si>
  <si>
    <t>SHRIGANG</t>
  </si>
  <si>
    <t>Narbada Gems and Jewellery Ltd</t>
  </si>
  <si>
    <t>NARBADA</t>
  </si>
  <si>
    <t>Asarfi Hospital Ltd</t>
  </si>
  <si>
    <t>ASARFI</t>
  </si>
  <si>
    <t>Sharp Chucks and Machines Ltd</t>
  </si>
  <si>
    <t>SCML</t>
  </si>
  <si>
    <t>Pressure Sensitive Systems (India) Ltd</t>
  </si>
  <si>
    <t>PRESSURS</t>
  </si>
  <si>
    <t>Damodar Industries Ltd</t>
  </si>
  <si>
    <t>DAMODARIND</t>
  </si>
  <si>
    <t>Som Datt Finance Corporation Ltd</t>
  </si>
  <si>
    <t>SODFC</t>
  </si>
  <si>
    <t>Shah Alloys Ltd</t>
  </si>
  <si>
    <t>SHAHALLOYS</t>
  </si>
  <si>
    <t>Arnold Holdings Ltd</t>
  </si>
  <si>
    <t>ARNOLD</t>
  </si>
  <si>
    <t>WSFx Global Pay Ltd</t>
  </si>
  <si>
    <t>WSFX</t>
  </si>
  <si>
    <t>National Fittings Ltd</t>
  </si>
  <si>
    <t>NATFIT</t>
  </si>
  <si>
    <t>Pee Cee Cosma Sope Ltd</t>
  </si>
  <si>
    <t>PCCOSMA</t>
  </si>
  <si>
    <t>Tilak Ventures Ltd</t>
  </si>
  <si>
    <t>TILAK</t>
  </si>
  <si>
    <t>Keynote Financial Services Ltd</t>
  </si>
  <si>
    <t>KEYFINSERV</t>
  </si>
  <si>
    <t>Resonance Specialties Ltd</t>
  </si>
  <si>
    <t>RESONANCE</t>
  </si>
  <si>
    <t>Agri-Tech (India) Ltd</t>
  </si>
  <si>
    <t>AGRITECH</t>
  </si>
  <si>
    <t>Vedavaag Systems Ltd</t>
  </si>
  <si>
    <t>VEDAVAAG</t>
  </si>
  <si>
    <t>Mohite Industries Ltd</t>
  </si>
  <si>
    <t>MOHITE</t>
  </si>
  <si>
    <t>Times Guaranty Ltd</t>
  </si>
  <si>
    <t>TIMESGTY</t>
  </si>
  <si>
    <t>Trescon Ltd</t>
  </si>
  <si>
    <t>TRESCON</t>
  </si>
  <si>
    <t>Qualitek Labs Ltd</t>
  </si>
  <si>
    <t>QLL</t>
  </si>
  <si>
    <t>Ecoplast Ltd</t>
  </si>
  <si>
    <t>ECOPLAST</t>
  </si>
  <si>
    <t>Avro India Ltd</t>
  </si>
  <si>
    <t>AVROIND</t>
  </si>
  <si>
    <t>Archit Organosys Ltd</t>
  </si>
  <si>
    <t>ARCHITORG</t>
  </si>
  <si>
    <t>SecMark Consultancy Ltd</t>
  </si>
  <si>
    <t>SECMARK</t>
  </si>
  <si>
    <t>Ind Swift Ltd</t>
  </si>
  <si>
    <t>INDSWFTLTD</t>
  </si>
  <si>
    <t>Lasa Supergenerics Ltd</t>
  </si>
  <si>
    <t>LASA</t>
  </si>
  <si>
    <t>Nidhi Granites Ltd</t>
  </si>
  <si>
    <t>NIDHGRN</t>
  </si>
  <si>
    <t>Porwal Auto Components Ltd</t>
  </si>
  <si>
    <t>PORWAL</t>
  </si>
  <si>
    <t>Mcon Rasayan India Ltd</t>
  </si>
  <si>
    <t>MCON</t>
  </si>
  <si>
    <t>Transwarranty Finance Ltd</t>
  </si>
  <si>
    <t>TFL</t>
  </si>
  <si>
    <t>Polychem Ltd</t>
  </si>
  <si>
    <t>POLYCHEM</t>
  </si>
  <si>
    <t>Cian Agro Industries &amp; Infrastructure Ltd</t>
  </si>
  <si>
    <t>CIANAGRO</t>
  </si>
  <si>
    <t>Ganga Papers India Ltd</t>
  </si>
  <si>
    <t>GANGAPA</t>
  </si>
  <si>
    <t>Mysore Petro Chemicals Ltd</t>
  </si>
  <si>
    <t>MYSORPETRO</t>
  </si>
  <si>
    <t>Sera Investments &amp; Finance India Ltd</t>
  </si>
  <si>
    <t>SERA</t>
  </si>
  <si>
    <t>DRS Cargo Movers Ltd</t>
  </si>
  <si>
    <t>DRSCARGO</t>
  </si>
  <si>
    <t>Gujarat Natural Resources Ltd</t>
  </si>
  <si>
    <t>GNRL</t>
  </si>
  <si>
    <t>Wallfort Financial Services Ltd</t>
  </si>
  <si>
    <t>WALLFORT</t>
  </si>
  <si>
    <t>Modern Dairies Ltd</t>
  </si>
  <si>
    <t>MODAIRY</t>
  </si>
  <si>
    <t>Edvenswa Enterprises Ltd</t>
  </si>
  <si>
    <t>EDVENSWA</t>
  </si>
  <si>
    <t>KG Petrochem Ltd</t>
  </si>
  <si>
    <t>KGPETRO</t>
  </si>
  <si>
    <t>Naman In-Store (India) Ltd</t>
  </si>
  <si>
    <t>NAMAN</t>
  </si>
  <si>
    <t>Haryana Capfin Ltd</t>
  </si>
  <si>
    <t>HARYNACAP</t>
  </si>
  <si>
    <t>Transcorp International Ltd</t>
  </si>
  <si>
    <t>TRANSCOR</t>
  </si>
  <si>
    <t>Holmarc Opto-Mechatronics Ltd</t>
  </si>
  <si>
    <t>HOLMARC</t>
  </si>
  <si>
    <t>Tokyo Plast International Ltd</t>
  </si>
  <si>
    <t>TOKYOPLAST</t>
  </si>
  <si>
    <t>NCL Research and Financial Services Ltd</t>
  </si>
  <si>
    <t>NCLRESE</t>
  </si>
  <si>
    <t>Pulz Electronics Ltd</t>
  </si>
  <si>
    <t>PULZ</t>
  </si>
  <si>
    <t>Suvidhaa Infoserve Ltd</t>
  </si>
  <si>
    <t>SUVIDHAA</t>
  </si>
  <si>
    <t>Alfred Herbert (India) Ltd</t>
  </si>
  <si>
    <t>ALFREDHE</t>
  </si>
  <si>
    <t>Chartered Logistics Ltd</t>
  </si>
  <si>
    <t>CHLOGIST</t>
  </si>
  <si>
    <t>Rollatainers Ltd</t>
  </si>
  <si>
    <t>ROLLT</t>
  </si>
  <si>
    <t>Max Heights Infrastructure Ltd</t>
  </si>
  <si>
    <t>MAXHEIGHTS</t>
  </si>
  <si>
    <t>Soma Textiles &amp; Industries Ltd</t>
  </si>
  <si>
    <t>SOMATEX</t>
  </si>
  <si>
    <t>Dutron Polymers Ltd</t>
  </si>
  <si>
    <t>DUTRON</t>
  </si>
  <si>
    <t>Freshtrop Fruits Ltd</t>
  </si>
  <si>
    <t>FRSHTRP</t>
  </si>
  <si>
    <t>Clara Industries Ltd</t>
  </si>
  <si>
    <t>CLARA</t>
  </si>
  <si>
    <t>Aditya BSL Nifty Next 50 ETF</t>
  </si>
  <si>
    <t>ABSLNN50ET</t>
  </si>
  <si>
    <t>Mayank Cattle Food Ltd</t>
  </si>
  <si>
    <t>MCFL</t>
  </si>
  <si>
    <t>Tree House Education and Accessories Ltd</t>
  </si>
  <si>
    <t>TREEHOUSE</t>
  </si>
  <si>
    <t>Retina Paints Ltd</t>
  </si>
  <si>
    <t>RETINA</t>
  </si>
  <si>
    <t>Genpharmasec Ltd</t>
  </si>
  <si>
    <t>GENPHARMA</t>
  </si>
  <si>
    <t>Jasch Industries Ltd</t>
  </si>
  <si>
    <t>JASCH</t>
  </si>
  <si>
    <t>Saptarishi Agro Industries Ltd</t>
  </si>
  <si>
    <t>SPTRSHI</t>
  </si>
  <si>
    <t>Celebrity Fashions Ltd</t>
  </si>
  <si>
    <t>CELEBRITY</t>
  </si>
  <si>
    <t>Bansal Roofing Products Ltd</t>
  </si>
  <si>
    <t>BRPL</t>
  </si>
  <si>
    <t>Grob Tea Co Ltd</t>
  </si>
  <si>
    <t>GROBTEA</t>
  </si>
  <si>
    <t>Hisar Metal Industries Ltd</t>
  </si>
  <si>
    <t>HISARMETAL</t>
  </si>
  <si>
    <t>Orient Press Ltd</t>
  </si>
  <si>
    <t>ORIENTLTD</t>
  </si>
  <si>
    <t>Thacker and Company Ltd</t>
  </si>
  <si>
    <t>THACKER</t>
  </si>
  <si>
    <t>Zenith Drugs Ltd</t>
  </si>
  <si>
    <t>ZENITHDRUG</t>
  </si>
  <si>
    <t>Akar Auto Industries Ltd</t>
  </si>
  <si>
    <t>AAIL</t>
  </si>
  <si>
    <t>Shanti Spintex Ltd</t>
  </si>
  <si>
    <t>SHANTIDENM</t>
  </si>
  <si>
    <t>Nagreeka Exports Ltd</t>
  </si>
  <si>
    <t>NAGREEKEXP</t>
  </si>
  <si>
    <t>Gokak Textiles Ltd</t>
  </si>
  <si>
    <t>GOKAKTEX</t>
  </si>
  <si>
    <t>Bhilwara Spinners Ltd</t>
  </si>
  <si>
    <t>BHILSPIN</t>
  </si>
  <si>
    <t>Everest Organics Ltd</t>
  </si>
  <si>
    <t>EVERESTO</t>
  </si>
  <si>
    <t>Scoobee Day Garments (India) Ltd</t>
  </si>
  <si>
    <t>SCOOBEEDAY</t>
  </si>
  <si>
    <t>Energy Development Company Ltd</t>
  </si>
  <si>
    <t>ENERGYDEV</t>
  </si>
  <si>
    <t>Ahasolar Technologies Ltd</t>
  </si>
  <si>
    <t>AHASOLAR</t>
  </si>
  <si>
    <t>Skyline Millars Ltd</t>
  </si>
  <si>
    <t>SKYLMILAR</t>
  </si>
  <si>
    <t>Mohini Health &amp; Hygiene Ltd</t>
  </si>
  <si>
    <t>MHHL</t>
  </si>
  <si>
    <t>Kothari Fermentation and Biochem Ltd</t>
  </si>
  <si>
    <t>KFBL</t>
  </si>
  <si>
    <t>Sayaji Industries Ltd</t>
  </si>
  <si>
    <t>SAYAJIIND</t>
  </si>
  <si>
    <t>Kesar Terminals &amp; Infrastructure Ltd</t>
  </si>
  <si>
    <t>KTIL</t>
  </si>
  <si>
    <t>Krishna Ventures Ltd</t>
  </si>
  <si>
    <t>KRISHNA</t>
  </si>
  <si>
    <t>Super Tannery Ltd</t>
  </si>
  <si>
    <t>SUPTANERY</t>
  </si>
  <si>
    <t>Mercury Laboratories Ltd</t>
  </si>
  <si>
    <t>MERCURYLAB</t>
  </si>
  <si>
    <t>Ganga Forging Ltd</t>
  </si>
  <si>
    <t>GANGAFORGE</t>
  </si>
  <si>
    <t>MRP Agro Ltd</t>
  </si>
  <si>
    <t>MRP</t>
  </si>
  <si>
    <t>Aplab Ltd</t>
  </si>
  <si>
    <t>APLAB</t>
  </si>
  <si>
    <t>Enfuse Solutions Ltd</t>
  </si>
  <si>
    <t>ENFUSE</t>
  </si>
  <si>
    <t>Biofil Chemicals and Pharmaceuticals Ltd</t>
  </si>
  <si>
    <t>BIOFILCHEM</t>
  </si>
  <si>
    <t>ICICI Prudential Silver ETF</t>
  </si>
  <si>
    <t>SILVERIETF</t>
  </si>
  <si>
    <t>Futuristic Solutions Ltd</t>
  </si>
  <si>
    <t>FUTSOL</t>
  </si>
  <si>
    <t>Chowgule Steamships Ltd</t>
  </si>
  <si>
    <t>CHOWGULSTM</t>
  </si>
  <si>
    <t>Krishanveer Forge Ltd</t>
  </si>
  <si>
    <t>KVFORGE</t>
  </si>
  <si>
    <t>Srei Infrastructure Finance Ltd</t>
  </si>
  <si>
    <t>SREINFRA</t>
  </si>
  <si>
    <t>Kemp and Company Ltd</t>
  </si>
  <si>
    <t>KEMP</t>
  </si>
  <si>
    <t>Trans India House Impex Ltd</t>
  </si>
  <si>
    <t>TIHIL</t>
  </si>
  <si>
    <t>Cinevista Ltd</t>
  </si>
  <si>
    <t>CINEVISTA</t>
  </si>
  <si>
    <t>Integrated Personnel Services Ltd</t>
  </si>
  <si>
    <t>IPSL</t>
  </si>
  <si>
    <t>Tera Software Ltd</t>
  </si>
  <si>
    <t>TERASOFT</t>
  </si>
  <si>
    <t>Delta Manufacturing Ltd</t>
  </si>
  <si>
    <t>DELTAMAGNT</t>
  </si>
  <si>
    <t>Samrat Pharmachem Ltd</t>
  </si>
  <si>
    <t>SAMRATPH</t>
  </si>
  <si>
    <t>Nilachal Refractories Ltd</t>
  </si>
  <si>
    <t>NILACHAL</t>
  </si>
  <si>
    <t>Creative Castings Ltd</t>
  </si>
  <si>
    <t>Cravatex Ltd</t>
  </si>
  <si>
    <t>CRAVATEX</t>
  </si>
  <si>
    <t>Titan Securities Ltd</t>
  </si>
  <si>
    <t>TITANSEC</t>
  </si>
  <si>
    <t>Kaizen Agro Infrabuild Ltd</t>
  </si>
  <si>
    <t>KAIZENAGRO</t>
  </si>
  <si>
    <t>Ansal Housing Ltd</t>
  </si>
  <si>
    <t>ANSALHSG</t>
  </si>
  <si>
    <t>Yaari Digital Integrated Services Ltd</t>
  </si>
  <si>
    <t>YAARI</t>
  </si>
  <si>
    <t>Agni Green Power Ltd</t>
  </si>
  <si>
    <t>AGNI</t>
  </si>
  <si>
    <t>SVP Global Textiles Ltd</t>
  </si>
  <si>
    <t>SVPGLOB</t>
  </si>
  <si>
    <t>Yarn Syndicate Ltd</t>
  </si>
  <si>
    <t>YARNSYN</t>
  </si>
  <si>
    <t>AVSL Industries Ltd</t>
  </si>
  <si>
    <t>AVSL</t>
  </si>
  <si>
    <t>Titan Intech Ltd</t>
  </si>
  <si>
    <t>TITANIN</t>
  </si>
  <si>
    <t>Yogi Ltd</t>
  </si>
  <si>
    <t>YOGI</t>
  </si>
  <si>
    <t>Harshdeep Hortico Ltd</t>
  </si>
  <si>
    <t>HARSHDEEP</t>
  </si>
  <si>
    <t>SKP Securities Ltd</t>
  </si>
  <si>
    <t>SKPSEC</t>
  </si>
  <si>
    <t>Sharika Enterprises Ltd</t>
  </si>
  <si>
    <t>SHARIKA</t>
  </si>
  <si>
    <t>Tayo Rolls Ltd</t>
  </si>
  <si>
    <t>TATAYODOGA</t>
  </si>
  <si>
    <t>Mangalam Alloys Ltd</t>
  </si>
  <si>
    <t>MAL</t>
  </si>
  <si>
    <t>McNally Bharat Engg Co Ltd</t>
  </si>
  <si>
    <t>MBECL</t>
  </si>
  <si>
    <t>VMS Industries Ltd</t>
  </si>
  <si>
    <t>VMS</t>
  </si>
  <si>
    <t>Relicab Cable Manufacturing Ltd</t>
  </si>
  <si>
    <t>RELICAB</t>
  </si>
  <si>
    <t>Advik Capital Ltd</t>
  </si>
  <si>
    <t>ADVIKCA</t>
  </si>
  <si>
    <t>Keerthi Industries Ltd</t>
  </si>
  <si>
    <t>KEERTHI</t>
  </si>
  <si>
    <t>Future Enterprises Ltd</t>
  </si>
  <si>
    <t>FELDVR</t>
  </si>
  <si>
    <t>Raja Bahadur International Ltd</t>
  </si>
  <si>
    <t>RAJABAH</t>
  </si>
  <si>
    <t>Vippy Spinpro Ltd</t>
  </si>
  <si>
    <t>VIPPYSP</t>
  </si>
  <si>
    <t>Baroda Extrusion Ltd</t>
  </si>
  <si>
    <t>BAROEXT</t>
  </si>
  <si>
    <t>Ameya Precision Engineers Ltd</t>
  </si>
  <si>
    <t>AMEYA</t>
  </si>
  <si>
    <t>Vaswani Industries Ltd</t>
  </si>
  <si>
    <t>VASWANI</t>
  </si>
  <si>
    <t>Sangam Finserv Ltd</t>
  </si>
  <si>
    <t>SANGAMFIN</t>
  </si>
  <si>
    <t>Madhav Copper Ltd</t>
  </si>
  <si>
    <t>MCL</t>
  </si>
  <si>
    <t>Vinny Overseas Ltd</t>
  </si>
  <si>
    <t>VINNY</t>
  </si>
  <si>
    <t>Shetron Ltd</t>
  </si>
  <si>
    <t>SHETR</t>
  </si>
  <si>
    <t>Pritish Nandy Communications Ltd</t>
  </si>
  <si>
    <t>PNC</t>
  </si>
  <si>
    <t>Adtech Systems Ltd</t>
  </si>
  <si>
    <t>ADTECH</t>
  </si>
  <si>
    <t>Shilp Gravures Ltd</t>
  </si>
  <si>
    <t>SHILGRAVQ</t>
  </si>
  <si>
    <t>Sameera Agro and Infra Ltd</t>
  </si>
  <si>
    <t>SAIFL</t>
  </si>
  <si>
    <t>Homebuilding</t>
  </si>
  <si>
    <t>B C C Fuba India Ltd</t>
  </si>
  <si>
    <t>BCCFUBA</t>
  </si>
  <si>
    <t>Banka BioLoo Ltd</t>
  </si>
  <si>
    <t>BANKA</t>
  </si>
  <si>
    <t>Raaj Medisafe India Ltd</t>
  </si>
  <si>
    <t>RAAJMEDI</t>
  </si>
  <si>
    <t>Riddhi Corporate Services Ltd</t>
  </si>
  <si>
    <t>RIDDHICORP</t>
  </si>
  <si>
    <t>Aayush Wellness Ltd</t>
  </si>
  <si>
    <t>AAYUSH</t>
  </si>
  <si>
    <t>Rama Vision Ltd</t>
  </si>
  <si>
    <t>RAMAVISION</t>
  </si>
  <si>
    <t>Shree Krishna Infrastructure Ltd</t>
  </si>
  <si>
    <t>SKIFL</t>
  </si>
  <si>
    <t>Aztec Fluids &amp; Machinery Ltd</t>
  </si>
  <si>
    <t>AZTEC</t>
  </si>
  <si>
    <t>One Global Service Provider Ltd</t>
  </si>
  <si>
    <t>ONEGLOBAL</t>
  </si>
  <si>
    <t>Astron Paper &amp; Board Mill Ltd</t>
  </si>
  <si>
    <t>ASTRON</t>
  </si>
  <si>
    <t>Power and Instrumentation (Gujarat) Ltd</t>
  </si>
  <si>
    <t>PIGL</t>
  </si>
  <si>
    <t>Murae Organisor Ltd</t>
  </si>
  <si>
    <t>MURAE</t>
  </si>
  <si>
    <t>CNI Research Ltd</t>
  </si>
  <si>
    <t>CNIRESLTD</t>
  </si>
  <si>
    <t>Raminfo Ltd</t>
  </si>
  <si>
    <t>RAMINFO</t>
  </si>
  <si>
    <t>Envair Electrodyne Ltd</t>
  </si>
  <si>
    <t>ENVAIREL</t>
  </si>
  <si>
    <t>Excel Realty N Infra Ltd</t>
  </si>
  <si>
    <t>EXCEL</t>
  </si>
  <si>
    <t>7Seas Entertainment Ltd</t>
  </si>
  <si>
    <t>7SEASL</t>
  </si>
  <si>
    <t>Globe International Carriers Ltd</t>
  </si>
  <si>
    <t>GICL</t>
  </si>
  <si>
    <t>BLB Ltd</t>
  </si>
  <si>
    <t>BLBLIMITED</t>
  </si>
  <si>
    <t>Mukesh Babu Financial Services Ltd</t>
  </si>
  <si>
    <t>MUKESHB</t>
  </si>
  <si>
    <t>Acknit Industries Ltd</t>
  </si>
  <si>
    <t>ACKNIT</t>
  </si>
  <si>
    <t>Globe Textiles (India) Ltd</t>
  </si>
  <si>
    <t>GLOBE</t>
  </si>
  <si>
    <t>Ashika Credit Capital Ltd</t>
  </si>
  <si>
    <t>ASHIKA</t>
  </si>
  <si>
    <t>LIC MF Nifty 8-13 yr G-Sec ETF</t>
  </si>
  <si>
    <t>LICNETFGSC</t>
  </si>
  <si>
    <t>Manoj Ceramic Ltd</t>
  </si>
  <si>
    <t>MCPL</t>
  </si>
  <si>
    <t>KBS India Ltd</t>
  </si>
  <si>
    <t>KBSINDIA</t>
  </si>
  <si>
    <t>Filtra Consultants and Engineers Ltd</t>
  </si>
  <si>
    <t>FILTRA</t>
  </si>
  <si>
    <t>East West Holdings Ltd</t>
  </si>
  <si>
    <t>EASTWEST</t>
  </si>
  <si>
    <t>Dollex Agrotech Ltd</t>
  </si>
  <si>
    <t>DOLLEX</t>
  </si>
  <si>
    <t>BSEL Algo Ltd</t>
  </si>
  <si>
    <t>BSELALGO</t>
  </si>
  <si>
    <t>Global Pet Industries Ltd</t>
  </si>
  <si>
    <t>GLOBALPET</t>
  </si>
  <si>
    <t>Aimco Pesticides Ltd</t>
  </si>
  <si>
    <t>AIMCOPEST</t>
  </si>
  <si>
    <t>Patdiam Jewellery Ltd</t>
  </si>
  <si>
    <t>PJL</t>
  </si>
  <si>
    <t>Virya Resources Ltd</t>
  </si>
  <si>
    <t>VIRYA</t>
  </si>
  <si>
    <t>SunGarner Energies Ltd</t>
  </si>
  <si>
    <t>SEL</t>
  </si>
  <si>
    <t>IDBI Gold Exchange Traded Fund</t>
  </si>
  <si>
    <t>LICMFGOLD</t>
  </si>
  <si>
    <t>Shalimar Wires Industries Ltd</t>
  </si>
  <si>
    <t>SHALIWIR</t>
  </si>
  <si>
    <t>Suraj Industries Ltd</t>
  </si>
  <si>
    <t>SURJIND</t>
  </si>
  <si>
    <t>Sakthi Finance Ltd</t>
  </si>
  <si>
    <t>SAKTHIFIN</t>
  </si>
  <si>
    <t>Shri Krishna Devcon Ltd</t>
  </si>
  <si>
    <t>SHRIKRISH</t>
  </si>
  <si>
    <t>Shristi Infrastructure Development Corporation Ltd</t>
  </si>
  <si>
    <t>SHRISTI</t>
  </si>
  <si>
    <t>Gujarat Containers Ltd</t>
  </si>
  <si>
    <t>GUJCONT</t>
  </si>
  <si>
    <t>Remi Edelstahl Tubulars Ltd</t>
  </si>
  <si>
    <t>REMIEDEL</t>
  </si>
  <si>
    <t>Agro Phos (India) Ltd</t>
  </si>
  <si>
    <t>AGROPHOS</t>
  </si>
  <si>
    <t>Siddhika Coatings Ltd</t>
  </si>
  <si>
    <t>SIDDHIKA</t>
  </si>
  <si>
    <t>Cranes Software International Ltd</t>
  </si>
  <si>
    <t>CRANESSOFT</t>
  </si>
  <si>
    <t>Dharni Capital Services Ltd</t>
  </si>
  <si>
    <t>DHARNI</t>
  </si>
  <si>
    <t>Flexituff Ventures International Ltd</t>
  </si>
  <si>
    <t>FLEXITUFF</t>
  </si>
  <si>
    <t>Emerald Finance Ltd</t>
  </si>
  <si>
    <t>EMERALD</t>
  </si>
  <si>
    <t>Lykis Ltd</t>
  </si>
  <si>
    <t>LYKISLTD</t>
  </si>
  <si>
    <t>Welcast Steels Ltd</t>
  </si>
  <si>
    <t>ZWELCAST</t>
  </si>
  <si>
    <t>Rolta India Ltd</t>
  </si>
  <si>
    <t>ROLTA</t>
  </si>
  <si>
    <t>Rajgor Castor Derivatives Ltd</t>
  </si>
  <si>
    <t>RCDL</t>
  </si>
  <si>
    <t>Archies Ltd</t>
  </si>
  <si>
    <t>ARCHIES</t>
  </si>
  <si>
    <t>Ansal Buildwell Ltd</t>
  </si>
  <si>
    <t>ANSALBU</t>
  </si>
  <si>
    <t>VSF Projects Ltd</t>
  </si>
  <si>
    <t>VSFPROJ</t>
  </si>
  <si>
    <t>Aro Granite Industries Ltd</t>
  </si>
  <si>
    <t>AROGRANITE</t>
  </si>
  <si>
    <t>Ludlow Jute &amp; Specialities Ltd</t>
  </si>
  <si>
    <t>LUDLOWJUT</t>
  </si>
  <si>
    <t>Arabian Petroleum Ltd</t>
  </si>
  <si>
    <t>ARABIAN</t>
  </si>
  <si>
    <t>NRB Industrial Bearings Ltd</t>
  </si>
  <si>
    <t>NIBL</t>
  </si>
  <si>
    <t>Sambhaav Media Ltd</t>
  </si>
  <si>
    <t>SAMBHAAV</t>
  </si>
  <si>
    <t>Mahickra Chemicals Ltd</t>
  </si>
  <si>
    <t>MAHICKRA</t>
  </si>
  <si>
    <t>Mirae Asset S&amp;P 500 Top 50 ETF</t>
  </si>
  <si>
    <t>MASPTOP50</t>
  </si>
  <si>
    <t>Marco Cables &amp; Conductors Ltd</t>
  </si>
  <si>
    <t>MARCO</t>
  </si>
  <si>
    <t>Lexus Granito (India) Ltd</t>
  </si>
  <si>
    <t>LEXUS</t>
  </si>
  <si>
    <t>Kreon Finnancial Services Ltd</t>
  </si>
  <si>
    <t>KREONFIN</t>
  </si>
  <si>
    <t>Nova Iron and Steel Ltd</t>
  </si>
  <si>
    <t>NOVIS</t>
  </si>
  <si>
    <t>Kalyan Capitals Ltd</t>
  </si>
  <si>
    <t>KALYANCAP</t>
  </si>
  <si>
    <t>Upsurge Investment and Finance Ltd</t>
  </si>
  <si>
    <t>UPSURGE</t>
  </si>
  <si>
    <t>Maestros Electronics &amp; Telecommunications Systems Ltd</t>
  </si>
  <si>
    <t>METSL</t>
  </si>
  <si>
    <t>Pentagon Rubber Ltd</t>
  </si>
  <si>
    <t>PENTAGON</t>
  </si>
  <si>
    <t>Thinkink Picturez Ltd</t>
  </si>
  <si>
    <t>THINKINK</t>
  </si>
  <si>
    <t>Munoth Capital Market Ltd</t>
  </si>
  <si>
    <t>MUNCAPM</t>
  </si>
  <si>
    <t>Saboo Sodium Chloro Ltd</t>
  </si>
  <si>
    <t>SABOOSOD</t>
  </si>
  <si>
    <t>Alstone Textiles (India) Ltd</t>
  </si>
  <si>
    <t>ALSTONE</t>
  </si>
  <si>
    <t>Rasi Electrodes Ltd</t>
  </si>
  <si>
    <t>RASIELEC</t>
  </si>
  <si>
    <t>Key Corp Ltd</t>
  </si>
  <si>
    <t>KEYCORP</t>
  </si>
  <si>
    <t>AK Spintex Ltd</t>
  </si>
  <si>
    <t>AKSPINTEX</t>
  </si>
  <si>
    <t>Pulsar International Ltd</t>
  </si>
  <si>
    <t>PULSRIN</t>
  </si>
  <si>
    <t>Mirae Asset NYSE FANG+ ETF</t>
  </si>
  <si>
    <t>MAFANG</t>
  </si>
  <si>
    <t>Gujarat Poly Electronics Ltd</t>
  </si>
  <si>
    <t>GUJARATPOLY</t>
  </si>
  <si>
    <t>Alkosign Ltd</t>
  </si>
  <si>
    <t>ALKOSIGN</t>
  </si>
  <si>
    <t>Banas Finance Ltd</t>
  </si>
  <si>
    <t>BANASFN</t>
  </si>
  <si>
    <t>Deepak Chemtex Ltd</t>
  </si>
  <si>
    <t>DEEPAKCHEM</t>
  </si>
  <si>
    <t>Acme Resources Ltd</t>
  </si>
  <si>
    <t>ACME</t>
  </si>
  <si>
    <t>Womancart Ltd</t>
  </si>
  <si>
    <t>WOMANCART</t>
  </si>
  <si>
    <t>Aditya BSL Nifty Bank ETF</t>
  </si>
  <si>
    <t>ABSLBANETF</t>
  </si>
  <si>
    <t>GV Films Ltd</t>
  </si>
  <si>
    <t>GVFILM</t>
  </si>
  <si>
    <t>Sunil Healthcare Ltd</t>
  </si>
  <si>
    <t>SUNLOC</t>
  </si>
  <si>
    <t>Slone Infosystems Ltd</t>
  </si>
  <si>
    <t>SLONE</t>
  </si>
  <si>
    <t>Radiowalla Network Ltd</t>
  </si>
  <si>
    <t>RADIOWALLA</t>
  </si>
  <si>
    <t>ICICI Prudential S&amp;P BSE Liquid Rate ETF</t>
  </si>
  <si>
    <t>LIQUIDIETF</t>
  </si>
  <si>
    <t>Synoptics Technologies Ltd</t>
  </si>
  <si>
    <t>SYNOPTICS</t>
  </si>
  <si>
    <t>Good Value Irrigation Ltd</t>
  </si>
  <si>
    <t>VUENOW</t>
  </si>
  <si>
    <t>Ajooni Biotech Ltd</t>
  </si>
  <si>
    <t>AJOONI</t>
  </si>
  <si>
    <t>Escorp Asset Management Ltd</t>
  </si>
  <si>
    <t>ESCORP</t>
  </si>
  <si>
    <t>Sanrhea Technical Textiles Ltd</t>
  </si>
  <si>
    <t>SANTETX</t>
  </si>
  <si>
    <t>Orient Beverages Ltd</t>
  </si>
  <si>
    <t>ORIBEVER</t>
  </si>
  <si>
    <t>Dev Labtech Venture Ltd</t>
  </si>
  <si>
    <t>DEVLAB</t>
  </si>
  <si>
    <t>Dhanashree Electronics Ltd</t>
  </si>
  <si>
    <t>DEL</t>
  </si>
  <si>
    <t>Latteys Industries Ltd</t>
  </si>
  <si>
    <t>LATTEYS</t>
  </si>
  <si>
    <t>F Mec International Financial Services Ltd</t>
  </si>
  <si>
    <t>FMEC</t>
  </si>
  <si>
    <t>Baba Food Processing (India) Ltd</t>
  </si>
  <si>
    <t>BABAFP</t>
  </si>
  <si>
    <t>Maitreya Medicare Ltd</t>
  </si>
  <si>
    <t>MAITREYA</t>
  </si>
  <si>
    <t>Jindal Hotels Ltd</t>
  </si>
  <si>
    <t>JINDHOT</t>
  </si>
  <si>
    <t>Le Lavoir Ltd</t>
  </si>
  <si>
    <t>LELAVOIR</t>
  </si>
  <si>
    <t>Spectrum Foods Ltd</t>
  </si>
  <si>
    <t>SPECFOOD</t>
  </si>
  <si>
    <t>Rainbow Foundations Ltd</t>
  </si>
  <si>
    <t>RAINBOWF</t>
  </si>
  <si>
    <t>Madhucon Projects Ltd</t>
  </si>
  <si>
    <t>MADHUCON</t>
  </si>
  <si>
    <t>Achyut Healthcare Ltd</t>
  </si>
  <si>
    <t>ACHYUT</t>
  </si>
  <si>
    <t>Vertexplus Technologies Ltd</t>
  </si>
  <si>
    <t>VERTEXPLUS</t>
  </si>
  <si>
    <t>Bright Brothers Ltd</t>
  </si>
  <si>
    <t>BRIGHTBR</t>
  </si>
  <si>
    <t>Prolife Industries Ltd</t>
  </si>
  <si>
    <t>PROLIFE</t>
  </si>
  <si>
    <t>Punjab Communications Ltd</t>
  </si>
  <si>
    <t>PUNJCOMMU</t>
  </si>
  <si>
    <t>Growington Ventures India Ltd</t>
  </si>
  <si>
    <t>GROWINGTON</t>
  </si>
  <si>
    <t>Pattech Fitwell Tube Components Ltd</t>
  </si>
  <si>
    <t>PATTECH</t>
  </si>
  <si>
    <t>Deem Roll Tech Ltd</t>
  </si>
  <si>
    <t>DEEM</t>
  </si>
  <si>
    <t>Bombay Metrics Supply Chain Ltd</t>
  </si>
  <si>
    <t>BMETRICS</t>
  </si>
  <si>
    <t>Supra Pacific Financial Services Ltd</t>
  </si>
  <si>
    <t>SUPRAPFSL</t>
  </si>
  <si>
    <t>D &amp; H India Ltd</t>
  </si>
  <si>
    <t>DHINDIA</t>
  </si>
  <si>
    <t>Sam Industries Ltd</t>
  </si>
  <si>
    <t>SAMINDUS</t>
  </si>
  <si>
    <t>Balkrishna Paper Mills Ltd</t>
  </si>
  <si>
    <t>BALKRISHNA</t>
  </si>
  <si>
    <t>Auro Impex &amp; Chemicals Ltd</t>
  </si>
  <si>
    <t>AUROIMPEX</t>
  </si>
  <si>
    <t>Shree Marutinandan Tubes Ltd</t>
  </si>
  <si>
    <t>SHREE</t>
  </si>
  <si>
    <t>Vruddhi Engineering Works Ltd</t>
  </si>
  <si>
    <t>VRUDDHI</t>
  </si>
  <si>
    <t>Ambo Agritec Ltd</t>
  </si>
  <si>
    <t>AMBOAGRI</t>
  </si>
  <si>
    <t>Royale Manor Hotels and Industries Ltd</t>
  </si>
  <si>
    <t>RAYALEMA</t>
  </si>
  <si>
    <t>Ambar Protein Industries Ltd</t>
  </si>
  <si>
    <t>AMBARPIL</t>
  </si>
  <si>
    <t>Shivam Chemicals Ltd</t>
  </si>
  <si>
    <t>SHIVAM</t>
  </si>
  <si>
    <t>Precision Metaliks Ltd</t>
  </si>
  <si>
    <t>PRECISION</t>
  </si>
  <si>
    <t>Sunrise Efficient Marketing Ltd</t>
  </si>
  <si>
    <t>SEML</t>
  </si>
  <si>
    <t>Hindustan Hardy Ltd</t>
  </si>
  <si>
    <t>HINDHARD</t>
  </si>
  <si>
    <t>Mehai Technology Ltd</t>
  </si>
  <si>
    <t>MEHAI</t>
  </si>
  <si>
    <t>Evans Electric Ltd</t>
  </si>
  <si>
    <t>EVANS</t>
  </si>
  <si>
    <t>Virat Industries Ltd</t>
  </si>
  <si>
    <t>VIRAT</t>
  </si>
  <si>
    <t>HOV Services Ltd</t>
  </si>
  <si>
    <t>HOVS</t>
  </si>
  <si>
    <t>Amrapali Industries Ltd</t>
  </si>
  <si>
    <t>AMRAPLIN</t>
  </si>
  <si>
    <t>CIL Nova Petrochemicals Ltd</t>
  </si>
  <si>
    <t>CNOVAPETRO</t>
  </si>
  <si>
    <t>Cerebra Integrated Technologies Ltd</t>
  </si>
  <si>
    <t>CEREBRAINT</t>
  </si>
  <si>
    <t>James Warren Tea Ltd</t>
  </si>
  <si>
    <t>JAMESWARREN</t>
  </si>
  <si>
    <t>Austin Engineering Company Ltd</t>
  </si>
  <si>
    <t>AUSTENG</t>
  </si>
  <si>
    <t>HB Portfolio Ltd</t>
  </si>
  <si>
    <t>HBPOR</t>
  </si>
  <si>
    <t>Franklin Industries Ltd</t>
  </si>
  <si>
    <t>FRANKLININD</t>
  </si>
  <si>
    <t>Presstonic Engineering Ltd</t>
  </si>
  <si>
    <t>PRESSTONIC</t>
  </si>
  <si>
    <t>Locomotive Engines &amp; Rolling Stock</t>
  </si>
  <si>
    <t>Royal India Corporation Ltd</t>
  </si>
  <si>
    <t>ROYALIND</t>
  </si>
  <si>
    <t>Kanishk Steel Industries Ltd</t>
  </si>
  <si>
    <t>KANSHST</t>
  </si>
  <si>
    <t>Divyashakti Ltd</t>
  </si>
  <si>
    <t>DIVSHKT</t>
  </si>
  <si>
    <t>Alfa Transformers Ltd</t>
  </si>
  <si>
    <t>ALFATRAN</t>
  </si>
  <si>
    <t>AIK Pipes and Polymers Ltd</t>
  </si>
  <si>
    <t>AIKPIPES</t>
  </si>
  <si>
    <t>Expo Gas Containers Ltd</t>
  </si>
  <si>
    <t>EXPOGAS</t>
  </si>
  <si>
    <t>Minal Industries Ltd</t>
  </si>
  <si>
    <t>MINALIND</t>
  </si>
  <si>
    <t>Shri Vasuprada Plantations Ltd</t>
  </si>
  <si>
    <t>VASUPRADA</t>
  </si>
  <si>
    <t>Bheema Cements Ltd</t>
  </si>
  <si>
    <t>BHEEMACEM</t>
  </si>
  <si>
    <t>Omfurn India Ltd</t>
  </si>
  <si>
    <t>OMFURN</t>
  </si>
  <si>
    <t>Nakoda Group of Industries Ltd</t>
  </si>
  <si>
    <t>NGIL</t>
  </si>
  <si>
    <t>Shreyas Intermediates Ltd</t>
  </si>
  <si>
    <t>SHREYASI</t>
  </si>
  <si>
    <t>Raj Oil Mills Ltd</t>
  </si>
  <si>
    <t>ROML</t>
  </si>
  <si>
    <t>TPI India Ltd</t>
  </si>
  <si>
    <t>TPINDIA</t>
  </si>
  <si>
    <t>Rathi Bars Ltd</t>
  </si>
  <si>
    <t>RATHIBAR</t>
  </si>
  <si>
    <t>Graphisads Ltd</t>
  </si>
  <si>
    <t>GRAPHISAD</t>
  </si>
  <si>
    <t>Gujchem Distillers India Ltd</t>
  </si>
  <si>
    <t>GUJCMDS</t>
  </si>
  <si>
    <t>Jeevan Scientific Technology Ltd</t>
  </si>
  <si>
    <t>JSTL</t>
  </si>
  <si>
    <t>Shiva Mills Ltd</t>
  </si>
  <si>
    <t>SHIVAMILLS</t>
  </si>
  <si>
    <t>Perfectpac Ltd</t>
  </si>
  <si>
    <t>PERFEPA</t>
  </si>
  <si>
    <t>Golden Tobacco Ltd</t>
  </si>
  <si>
    <t>GOLDENTOBC</t>
  </si>
  <si>
    <t>Vasundhara Rasayans Ltd</t>
  </si>
  <si>
    <t>VRL</t>
  </si>
  <si>
    <t>UR Sugar Industries Ltd</t>
  </si>
  <si>
    <t>URSUGAR</t>
  </si>
  <si>
    <t>Kranti Industries Ltd</t>
  </si>
  <si>
    <t>KRANTI</t>
  </si>
  <si>
    <t>Pritika Engineering Components Ltd</t>
  </si>
  <si>
    <t>PRITIKA</t>
  </si>
  <si>
    <t>Shree Pacetronix Ltd</t>
  </si>
  <si>
    <t>SHREEPAC</t>
  </si>
  <si>
    <t>Ekansh Concepts Ltd</t>
  </si>
  <si>
    <t>EKANSH</t>
  </si>
  <si>
    <t>Makers Laboratories Ltd</t>
  </si>
  <si>
    <t>MAKERSL</t>
  </si>
  <si>
    <t>Vidli Restaurants Ltd</t>
  </si>
  <si>
    <t>VIDLI</t>
  </si>
  <si>
    <t>Candour Techtex Ltd</t>
  </si>
  <si>
    <t>CANDOUR</t>
  </si>
  <si>
    <t>Optimus Finance Ltd</t>
  </si>
  <si>
    <t>OPTIFIN</t>
  </si>
  <si>
    <t>Gujarat Hotels Ltd</t>
  </si>
  <si>
    <t>GUJHOTE</t>
  </si>
  <si>
    <t>MKP Mobility Ltd</t>
  </si>
  <si>
    <t>MKPMOB</t>
  </si>
  <si>
    <t>HB Stockholdings Ltd</t>
  </si>
  <si>
    <t>HBSL</t>
  </si>
  <si>
    <t>Jamshri Realty Ltd</t>
  </si>
  <si>
    <t>JAMSHRI</t>
  </si>
  <si>
    <t>Universal Starch Chem Allied Ltd</t>
  </si>
  <si>
    <t>UNIVSTAR</t>
  </si>
  <si>
    <t>Prudential Sugar Corp Ltd</t>
  </si>
  <si>
    <t>PRUDMOULI</t>
  </si>
  <si>
    <t>We Win Ltd</t>
  </si>
  <si>
    <t>WEWIN</t>
  </si>
  <si>
    <t>Quicktouch Technologies Ltd</t>
  </si>
  <si>
    <t>QUICKTOUCH</t>
  </si>
  <si>
    <t>Rajeshwari Cans Ltd</t>
  </si>
  <si>
    <t>RCAN</t>
  </si>
  <si>
    <t>Gita Renewable Energy Ltd</t>
  </si>
  <si>
    <t>GITARENEW</t>
  </si>
  <si>
    <t>Ganesha Ecoverse Ltd</t>
  </si>
  <si>
    <t>GANVERSE</t>
  </si>
  <si>
    <t>Motilal Oswal Midcap 100 ETF</t>
  </si>
  <si>
    <t>MOM100</t>
  </si>
  <si>
    <t>Source Natural Foods and Herbal Supplements Ltd</t>
  </si>
  <si>
    <t>SOURCENTRL</t>
  </si>
  <si>
    <t>Crop Life Science Ltd</t>
  </si>
  <si>
    <t>CLSL</t>
  </si>
  <si>
    <t>Dhanalaxmi Roto Spinners Ltd</t>
  </si>
  <si>
    <t>DHANROTO</t>
  </si>
  <si>
    <t>Viaz Tyres Ltd</t>
  </si>
  <si>
    <t>VIAZ</t>
  </si>
  <si>
    <t>Akshar Spintex Ltd</t>
  </si>
  <si>
    <t>AKSHAR</t>
  </si>
  <si>
    <t>Ceejay Finance Ltd</t>
  </si>
  <si>
    <t>CEEJAY</t>
  </si>
  <si>
    <t>Moksh Ornaments Ltd</t>
  </si>
  <si>
    <t>MOKSH</t>
  </si>
  <si>
    <t>Hardcastle and Waud Manufacturing Co Ltd</t>
  </si>
  <si>
    <t>HARDCAS</t>
  </si>
  <si>
    <t>Sri KPR Industries Ltd</t>
  </si>
  <si>
    <t>SRIKPRIND</t>
  </si>
  <si>
    <t>Bombay Cycle and Motor Agency Ltd</t>
  </si>
  <si>
    <t>BOMBCYC</t>
  </si>
  <si>
    <t>S &amp; T Corporation Ltd</t>
  </si>
  <si>
    <t>STCORP</t>
  </si>
  <si>
    <t>Godavari Drugs Ltd</t>
  </si>
  <si>
    <t>GODAVARI</t>
  </si>
  <si>
    <t>Elegant Marbles and Grani Industries Ltd</t>
  </si>
  <si>
    <t>ELEMARB</t>
  </si>
  <si>
    <t>Magson Retail and Distribution Ltd</t>
  </si>
  <si>
    <t>MAGSON</t>
  </si>
  <si>
    <t>Dhampure Speciality Sugars Ltd</t>
  </si>
  <si>
    <t>DHAMPURE</t>
  </si>
  <si>
    <t>Terai Tea Co Ltd</t>
  </si>
  <si>
    <t>TERAI</t>
  </si>
  <si>
    <t>Mish Designs Ltd</t>
  </si>
  <si>
    <t>MISHDESIGN</t>
  </si>
  <si>
    <t>PS IT Infrastructure &amp; Services Ltd</t>
  </si>
  <si>
    <t>PSITINFRA</t>
  </si>
  <si>
    <t>Phoenix International Ltd</t>
  </si>
  <si>
    <t>PHOENXINTL</t>
  </si>
  <si>
    <t>Kotak Nifty PSU Bank ETF</t>
  </si>
  <si>
    <t>PSUBANK</t>
  </si>
  <si>
    <t>Superior Industrial Enterprises Ltd</t>
  </si>
  <si>
    <t>SIEL</t>
  </si>
  <si>
    <t>Riba Textiles Ltd</t>
  </si>
  <si>
    <t>RIBATEX</t>
  </si>
  <si>
    <t>Ravi Kumar Distilleries Ltd</t>
  </si>
  <si>
    <t>RKDL</t>
  </si>
  <si>
    <t>Invesco India Gold Exchange Traded Fund</t>
  </si>
  <si>
    <t>IVZINGOLD</t>
  </si>
  <si>
    <t>Balgopal Commercial Ltd</t>
  </si>
  <si>
    <t>BALGOPAL</t>
  </si>
  <si>
    <t>Ambani Orgochem Ltd</t>
  </si>
  <si>
    <t>AMBANIORG</t>
  </si>
  <si>
    <t>Kenvi Jewels Ltd</t>
  </si>
  <si>
    <t>KENVI</t>
  </si>
  <si>
    <t>DRA Consultants Ltd</t>
  </si>
  <si>
    <t>DRA</t>
  </si>
  <si>
    <t>Vishwas Agri Seeds Ltd</t>
  </si>
  <si>
    <t>VISHWAS</t>
  </si>
  <si>
    <t>Apoorva Leasing Finance and Investment Company Ltd</t>
  </si>
  <si>
    <t>APOORVA</t>
  </si>
  <si>
    <t>Constronics Infra Ltd</t>
  </si>
  <si>
    <t>CONSTRONIC</t>
  </si>
  <si>
    <t>Arihant Academy Ltd</t>
  </si>
  <si>
    <t>ARIHANTACA</t>
  </si>
  <si>
    <t>Hariyana Ship Breakers Ltd</t>
  </si>
  <si>
    <t>HRYNSHP</t>
  </si>
  <si>
    <t>Healthy Life Agritec Ltd</t>
  </si>
  <si>
    <t>HEALTHYLIFE</t>
  </si>
  <si>
    <t>Vadivarhe Speciality Chemicals Ltd</t>
  </si>
  <si>
    <t>VSCL</t>
  </si>
  <si>
    <t>Trishakti Industries Ltd</t>
  </si>
  <si>
    <t>TRISHAKT</t>
  </si>
  <si>
    <t>HOAC Foods India Ltd</t>
  </si>
  <si>
    <t>HOACFOODS</t>
  </si>
  <si>
    <t>Biogen Pharmachem Industries Ltd</t>
  </si>
  <si>
    <t>BIOGEN</t>
  </si>
  <si>
    <t>Rasandik Engineering Industries India Ltd</t>
  </si>
  <si>
    <t>RASANDIK</t>
  </si>
  <si>
    <t>Yudiz Solutions Ltd</t>
  </si>
  <si>
    <t>YUDIZ</t>
  </si>
  <si>
    <t>Milton Industries Ltd</t>
  </si>
  <si>
    <t>MILTON</t>
  </si>
  <si>
    <t>Silkflex Polymers (India) Ltd</t>
  </si>
  <si>
    <t>SILKFLEX</t>
  </si>
  <si>
    <t>AKG Exim Ltd</t>
  </si>
  <si>
    <t>AKG</t>
  </si>
  <si>
    <t>Comrade Appliances Ltd</t>
  </si>
  <si>
    <t>COMRADE</t>
  </si>
  <si>
    <t>GSM Foils Ltd</t>
  </si>
  <si>
    <t>GSMFOILS</t>
  </si>
  <si>
    <t>Tridhya Tech Ltd</t>
  </si>
  <si>
    <t>TRIDHYA</t>
  </si>
  <si>
    <t>Jagan Lamps Ltd</t>
  </si>
  <si>
    <t>JAGANLAM</t>
  </si>
  <si>
    <t>Sylph Technologies Ltd</t>
  </si>
  <si>
    <t>SYLPH</t>
  </si>
  <si>
    <t>Joindre Capital Services Ltd</t>
  </si>
  <si>
    <t>JOINDRE</t>
  </si>
  <si>
    <t>Chartered Capital and Investment Ltd</t>
  </si>
  <si>
    <t>CHRTEDCA</t>
  </si>
  <si>
    <t>Sambandam Spinning Mills Ltd</t>
  </si>
  <si>
    <t>SAMBANDAM</t>
  </si>
  <si>
    <t>National Oxygen Ltd</t>
  </si>
  <si>
    <t>NOL</t>
  </si>
  <si>
    <t>Mirae Asset Nifty Financial Services ETF</t>
  </si>
  <si>
    <t>BFSI</t>
  </si>
  <si>
    <t>G-Tec Jainx Education Ltd</t>
  </si>
  <si>
    <t>GTECJAINX</t>
  </si>
  <si>
    <t>Isl Consulting Ltd</t>
  </si>
  <si>
    <t>ISLCONSUL</t>
  </si>
  <si>
    <t>K G Denim Ltd</t>
  </si>
  <si>
    <t>KGDENIM</t>
  </si>
  <si>
    <t>Softrak Venture Investment Limited</t>
  </si>
  <si>
    <t>SOFTRAKV</t>
  </si>
  <si>
    <t>Seya Industries Ltd</t>
  </si>
  <si>
    <t>SEYAIND</t>
  </si>
  <si>
    <t>Baba Arts Ltd</t>
  </si>
  <si>
    <t>BABA</t>
  </si>
  <si>
    <t>Innovative Tech Pack Ltd</t>
  </si>
  <si>
    <t>INNOVTEC</t>
  </si>
  <si>
    <t>Omnitex Industries (India) Ltd</t>
  </si>
  <si>
    <t>OMNITEX</t>
  </si>
  <si>
    <t>Marshall Machines Ltd</t>
  </si>
  <si>
    <t>MARSHALL</t>
  </si>
  <si>
    <t>Sky Industries Ltd</t>
  </si>
  <si>
    <t>SKYIND</t>
  </si>
  <si>
    <t>Chrome Silicon Ltd</t>
  </si>
  <si>
    <t>CHROME</t>
  </si>
  <si>
    <t>Eiko Lifesciences Ltd</t>
  </si>
  <si>
    <t>EIKO</t>
  </si>
  <si>
    <t>Pace E-Commerce Ventures Ltd</t>
  </si>
  <si>
    <t>PACE</t>
  </si>
  <si>
    <t>Mono Pharmacare Ltd</t>
  </si>
  <si>
    <t>MONOPHARMA</t>
  </si>
  <si>
    <t>Real Touch Finance Ltd</t>
  </si>
  <si>
    <t>RTFL</t>
  </si>
  <si>
    <t>Teesta Agro Industries Ltd</t>
  </si>
  <si>
    <t>TEEAI</t>
  </si>
  <si>
    <t>SM Auto Stamping Ltd</t>
  </si>
  <si>
    <t>SMAUTO</t>
  </si>
  <si>
    <t>M V K Agro Food Product Ltd</t>
  </si>
  <si>
    <t>MVKAGRO</t>
  </si>
  <si>
    <t>Morarka Finance Ltd</t>
  </si>
  <si>
    <t>MORARKFI</t>
  </si>
  <si>
    <t>AmpVolts Ltd</t>
  </si>
  <si>
    <t>QUEST</t>
  </si>
  <si>
    <t>Lakshmi Finance and Industrial Corp Ltd</t>
  </si>
  <si>
    <t>LFIC</t>
  </si>
  <si>
    <t>Polylink Polymers (India) Ltd</t>
  </si>
  <si>
    <t>POLYLINK</t>
  </si>
  <si>
    <t>Signoria Creation Ltd</t>
  </si>
  <si>
    <t>SIGNORIA</t>
  </si>
  <si>
    <t>Sheetal Universal Ltd</t>
  </si>
  <si>
    <t>SHEETAL</t>
  </si>
  <si>
    <t>Ashnoor Textile Mills Ltd</t>
  </si>
  <si>
    <t>ASHNOOR</t>
  </si>
  <si>
    <t>SPS Finquest Ltd</t>
  </si>
  <si>
    <t>SPS</t>
  </si>
  <si>
    <t>Modulex Construction Technologies Ltd</t>
  </si>
  <si>
    <t>MODULEX</t>
  </si>
  <si>
    <t>Gini Silk Mills Ltd</t>
  </si>
  <si>
    <t>GINISILK</t>
  </si>
  <si>
    <t>Camex Ltd</t>
  </si>
  <si>
    <t>CAMEXLTD</t>
  </si>
  <si>
    <t>Associated Ceramics Ltd</t>
  </si>
  <si>
    <t>ASSOCER</t>
  </si>
  <si>
    <t>Silgo Retail Ltd</t>
  </si>
  <si>
    <t>SILGO</t>
  </si>
  <si>
    <t>Southern Magnesium and Chemicals Ltd</t>
  </si>
  <si>
    <t>SOUTHMG</t>
  </si>
  <si>
    <t>Veeram Securities Ltd</t>
  </si>
  <si>
    <t>VSL</t>
  </si>
  <si>
    <t>Twentyfirst Century Management Services Ltd</t>
  </si>
  <si>
    <t>21STCENMGM</t>
  </si>
  <si>
    <t>Real Eco Energy Ltd</t>
  </si>
  <si>
    <t>REALECO</t>
  </si>
  <si>
    <t>Banaras Beads Ltd</t>
  </si>
  <si>
    <t>BANARBEADS</t>
  </si>
  <si>
    <t>ANG Lifesciences India Ltd</t>
  </si>
  <si>
    <t>ANG</t>
  </si>
  <si>
    <t>Vivid Mercantile Ltd</t>
  </si>
  <si>
    <t>VIVIDM</t>
  </si>
  <si>
    <t>Innovassynth Investments Ltd</t>
  </si>
  <si>
    <t>INOVSYNTH</t>
  </si>
  <si>
    <t>Shalimar Productions Ltd</t>
  </si>
  <si>
    <t>SHALPRO</t>
  </si>
  <si>
    <t>Diligent Industries Ltd</t>
  </si>
  <si>
    <t>DILIGENT</t>
  </si>
  <si>
    <t>Kontor Space Ltd</t>
  </si>
  <si>
    <t>KONTOR</t>
  </si>
  <si>
    <t>Transgene Biotek Ltd</t>
  </si>
  <si>
    <t>TRABI</t>
  </si>
  <si>
    <t>Manugraph India Ltd</t>
  </si>
  <si>
    <t>MANUGRAPH</t>
  </si>
  <si>
    <t>Committed Cargo Care Ltd</t>
  </si>
  <si>
    <t>COMMITTED</t>
  </si>
  <si>
    <t>Katare Spinning Mills Ltd</t>
  </si>
  <si>
    <t>KATRSPG</t>
  </si>
  <si>
    <t>Daikaffil Chemicals India Ltd</t>
  </si>
  <si>
    <t>DAIKAFFI</t>
  </si>
  <si>
    <t>Karma Energy Ltd</t>
  </si>
  <si>
    <t>KARMAENG</t>
  </si>
  <si>
    <t>Kalahridhaan Trendz Ltd</t>
  </si>
  <si>
    <t>KTL</t>
  </si>
  <si>
    <t>SVC Industries Ltd</t>
  </si>
  <si>
    <t>SVCIND</t>
  </si>
  <si>
    <t>Kshitij Polyline Ltd</t>
  </si>
  <si>
    <t>KSHITIJPOL</t>
  </si>
  <si>
    <t>West Leisure Resorts Ltd</t>
  </si>
  <si>
    <t>WESTLEIRES</t>
  </si>
  <si>
    <t>Hemadri Cements Ltd</t>
  </si>
  <si>
    <t>HEMACEM</t>
  </si>
  <si>
    <t>AJR Infra and Tolling Ltd</t>
  </si>
  <si>
    <t>AJRINFRA</t>
  </si>
  <si>
    <t>Elixir Capital Ltd</t>
  </si>
  <si>
    <t>ELIXIR</t>
  </si>
  <si>
    <t>Vels Film International Ltd</t>
  </si>
  <si>
    <t>VELS</t>
  </si>
  <si>
    <t>Abm International Ltd</t>
  </si>
  <si>
    <t>ABMINTLLTD</t>
  </si>
  <si>
    <t>Burnpur Cement Ltd</t>
  </si>
  <si>
    <t>BURNPUR</t>
  </si>
  <si>
    <t>Cell Point (India) Ltd</t>
  </si>
  <si>
    <t>CELLPOINT</t>
  </si>
  <si>
    <t>Jet Freight Logistics Ltd</t>
  </si>
  <si>
    <t>JETFREIGHT</t>
  </si>
  <si>
    <t>Amkay Products Ltd</t>
  </si>
  <si>
    <t>AMKAY</t>
  </si>
  <si>
    <t>Deccan Health Care Ltd</t>
  </si>
  <si>
    <t>DECCAN</t>
  </si>
  <si>
    <t>Monotype India Ltd</t>
  </si>
  <si>
    <t>MONOT</t>
  </si>
  <si>
    <t>Poddar Housing and Development Ltd</t>
  </si>
  <si>
    <t>PODDARHOUS</t>
  </si>
  <si>
    <t>Anand Rayons Ltd</t>
  </si>
  <si>
    <t>ARL</t>
  </si>
  <si>
    <t>Rex Pipes and Cables Industries Ltd</t>
  </si>
  <si>
    <t>REXPIPES</t>
  </si>
  <si>
    <t>Globalspace Technologies Ltd</t>
  </si>
  <si>
    <t>GSTL</t>
  </si>
  <si>
    <t>Inland Printers Ltd</t>
  </si>
  <si>
    <t>INLANPR</t>
  </si>
  <si>
    <t>PVV Infra Ltd</t>
  </si>
  <si>
    <t>PVVINFRA</t>
  </si>
  <si>
    <t>Walchand Peoplefirst Ltd</t>
  </si>
  <si>
    <t>WALCHPF</t>
  </si>
  <si>
    <t>Goel Food Products Ltd</t>
  </si>
  <si>
    <t>GOEL</t>
  </si>
  <si>
    <t>Royal Sense Ltd</t>
  </si>
  <si>
    <t>ROYAL</t>
  </si>
  <si>
    <t>Diligent Media Corporation Ltd</t>
  </si>
  <si>
    <t>DNAMEDIA</t>
  </si>
  <si>
    <t>TCFC Finance Ltd</t>
  </si>
  <si>
    <t>TCFCFINQ</t>
  </si>
  <si>
    <t>Fundviser Capital (India) Ltd</t>
  </si>
  <si>
    <t>FUNDVISER</t>
  </si>
  <si>
    <t>Tatia Global Vennture Ltd</t>
  </si>
  <si>
    <t>TATIAGLOB</t>
  </si>
  <si>
    <t>Cranex Ltd</t>
  </si>
  <si>
    <t>CRANEX</t>
  </si>
  <si>
    <t>SP Refractories Ltd</t>
  </si>
  <si>
    <t>SPRL</t>
  </si>
  <si>
    <t>Mefcom Capital Markets Ltd</t>
  </si>
  <si>
    <t>MEFCOMCAP</t>
  </si>
  <si>
    <t>Malu Paper Mills Ltd</t>
  </si>
  <si>
    <t>MALUPAPER</t>
  </si>
  <si>
    <t>Rose Merc Ltd</t>
  </si>
  <si>
    <t>ROSEMER</t>
  </si>
  <si>
    <t>KKV Agro Powers Limited</t>
  </si>
  <si>
    <t>KKVAPOW</t>
  </si>
  <si>
    <t>Bang Overseas Ltd</t>
  </si>
  <si>
    <t>BANG</t>
  </si>
  <si>
    <t>Tirupati Tyres Ltd</t>
  </si>
  <si>
    <t>TTIL</t>
  </si>
  <si>
    <t>Aeonx Digital Technology Ltd</t>
  </si>
  <si>
    <t>AEONXDIGI</t>
  </si>
  <si>
    <t>Mittal Life Style Ltd</t>
  </si>
  <si>
    <t>MITTAL</t>
  </si>
  <si>
    <t>Dmr Hydroengineering &amp; Infrastructures Ltd</t>
  </si>
  <si>
    <t>DMR</t>
  </si>
  <si>
    <t>AccelerateBS India Ltd</t>
  </si>
  <si>
    <t>ACCELERATE</t>
  </si>
  <si>
    <t>Service Care Ltd</t>
  </si>
  <si>
    <t>SERVICE</t>
  </si>
  <si>
    <t>Swasti Vinayaka Synthetics Ltd</t>
  </si>
  <si>
    <t>SWASTIVI</t>
  </si>
  <si>
    <t>Kanani Industries Ltd</t>
  </si>
  <si>
    <t>KANANIIND</t>
  </si>
  <si>
    <t>Prospect Commodities Ltd</t>
  </si>
  <si>
    <t>PCL</t>
  </si>
  <si>
    <t>Sangani Hospitals Ltd</t>
  </si>
  <si>
    <t>SANGANI</t>
  </si>
  <si>
    <t>Medi-Caps Ltd</t>
  </si>
  <si>
    <t>MEDICAPQ</t>
  </si>
  <si>
    <t>Orchasp Ltd</t>
  </si>
  <si>
    <t>ORCHASP</t>
  </si>
  <si>
    <t>Hindustan Appliances Ltd</t>
  </si>
  <si>
    <t>HINDAPL</t>
  </si>
  <si>
    <t>Khoobsurat Ltd</t>
  </si>
  <si>
    <t>KHOOBSURAT</t>
  </si>
  <si>
    <t>Olatech Solutions Ltd</t>
  </si>
  <si>
    <t>OLATECH</t>
  </si>
  <si>
    <t>Aarvee Denims and Exports Ltd</t>
  </si>
  <si>
    <t>AARVEEDEN</t>
  </si>
  <si>
    <t>3P Land Holdings Ltd</t>
  </si>
  <si>
    <t>3PLAND</t>
  </si>
  <si>
    <t>Micropro Software Solutions Ltd</t>
  </si>
  <si>
    <t>MICROPRO</t>
  </si>
  <si>
    <t>Response Informatics Ltd</t>
  </si>
  <si>
    <t>RESPONSINF</t>
  </si>
  <si>
    <t>ITCONS e-Solutions Ltd</t>
  </si>
  <si>
    <t>ITCONS</t>
  </si>
  <si>
    <t>Modern Engineering and Projects Ltd</t>
  </si>
  <si>
    <t>MEAPL</t>
  </si>
  <si>
    <t>NAM Securities Ltd</t>
  </si>
  <si>
    <t>NAM</t>
  </si>
  <si>
    <t>Saven Technologies Ltd</t>
  </si>
  <si>
    <t>7TEC</t>
  </si>
  <si>
    <t>Cian Healthcare Ltd</t>
  </si>
  <si>
    <t>CHCL</t>
  </si>
  <si>
    <t>Garment Mantra Lifestyle Ltd</t>
  </si>
  <si>
    <t>GARMNTMNTR</t>
  </si>
  <si>
    <t>Dhanlaxmi Fabrics Ltd</t>
  </si>
  <si>
    <t>DHANFAB</t>
  </si>
  <si>
    <t>Ind Bank Housing Ltd</t>
  </si>
  <si>
    <t>INDBNK</t>
  </si>
  <si>
    <t>Vistar Amar Ltd</t>
  </si>
  <si>
    <t>VISTARAMAR</t>
  </si>
  <si>
    <t>Krypton Industries Ltd</t>
  </si>
  <si>
    <t>KRYPTONQ</t>
  </si>
  <si>
    <t>Mandeep Auto Industries Ltd</t>
  </si>
  <si>
    <t>MANDEEP</t>
  </si>
  <si>
    <t>Arex Industries Ltd</t>
  </si>
  <si>
    <t>AREXMIS</t>
  </si>
  <si>
    <t>National Plastic Industries Ltd</t>
  </si>
  <si>
    <t>NATPLAS</t>
  </si>
  <si>
    <t>P H Capital Ltd</t>
  </si>
  <si>
    <t>PHCAP</t>
  </si>
  <si>
    <t>Advance Metering Technology Ltd</t>
  </si>
  <si>
    <t>AMTL</t>
  </si>
  <si>
    <t>Thakral Services (India) Ltd</t>
  </si>
  <si>
    <t>THAKRAL</t>
  </si>
  <si>
    <t>Naapbooks Ltd</t>
  </si>
  <si>
    <t>NBL</t>
  </si>
  <si>
    <t>ABC India Ltd</t>
  </si>
  <si>
    <t>ABCINDQ</t>
  </si>
  <si>
    <t>Mediaone Global Entertainment Ltd</t>
  </si>
  <si>
    <t>MEDIAONE</t>
  </si>
  <si>
    <t>Vista Pharmaceuticals Ltd</t>
  </si>
  <si>
    <t>VISTAPH</t>
  </si>
  <si>
    <t>Metal Coatings (India) Ltd</t>
  </si>
  <si>
    <t>METALCO</t>
  </si>
  <si>
    <t>Inter Globe Finance Ltd</t>
  </si>
  <si>
    <t>INTRGLB</t>
  </si>
  <si>
    <t>Hawa Engineers Ltd</t>
  </si>
  <si>
    <t>HAWAENG</t>
  </si>
  <si>
    <t>Aatmaj Healthcare Ltd</t>
  </si>
  <si>
    <t>AATMAJ</t>
  </si>
  <si>
    <t>Swarnsarita Jewels India Ltd</t>
  </si>
  <si>
    <t>SWARNSAR</t>
  </si>
  <si>
    <t>Sintex Plastics Technology Ltd</t>
  </si>
  <si>
    <t>SPTL</t>
  </si>
  <si>
    <t>Tecil Chemicals and Hydro Power Ltd</t>
  </si>
  <si>
    <t>TECILCHEM</t>
  </si>
  <si>
    <t>Rapicut Carbides Ltd</t>
  </si>
  <si>
    <t>RAPICUT</t>
  </si>
  <si>
    <t>Chandra Bhagat Pharma Ltd</t>
  </si>
  <si>
    <t>CBPL</t>
  </si>
  <si>
    <t>Angel Fibers Ltd</t>
  </si>
  <si>
    <t>ANGEL</t>
  </si>
  <si>
    <t>Vivo Bio Tech Ltd</t>
  </si>
  <si>
    <t>VIVOBIOT</t>
  </si>
  <si>
    <t>FEL</t>
  </si>
  <si>
    <t>Zodiac Ventures Ltd</t>
  </si>
  <si>
    <t>ZODIACVEN</t>
  </si>
  <si>
    <t>Atal Realtech Ltd</t>
  </si>
  <si>
    <t>ATALREAL</t>
  </si>
  <si>
    <t>Pioneer Investcorp Ltd</t>
  </si>
  <si>
    <t>PIONRINV</t>
  </si>
  <si>
    <t>Anjani Synthetics Ltd</t>
  </si>
  <si>
    <t>ANJANI</t>
  </si>
  <si>
    <t>Salem Erode Investments Ltd</t>
  </si>
  <si>
    <t>SALEM</t>
  </si>
  <si>
    <t>Tapi Fruit Processing Ltd</t>
  </si>
  <si>
    <t>TAPIFRUIT</t>
  </si>
  <si>
    <t>Warren Tea Ltd</t>
  </si>
  <si>
    <t>WARRENTEA</t>
  </si>
  <si>
    <t>Galactico Corporate Services Ltd</t>
  </si>
  <si>
    <t>GALACTICO</t>
  </si>
  <si>
    <t>Popees Cares Ltd</t>
  </si>
  <si>
    <t>POPEES</t>
  </si>
  <si>
    <t>Goblin India Ltd</t>
  </si>
  <si>
    <t>GOBLIN</t>
  </si>
  <si>
    <t>Ashnisha Industries Ltd</t>
  </si>
  <si>
    <t>ASHNI</t>
  </si>
  <si>
    <t>Shrenik Ltd</t>
  </si>
  <si>
    <t>SHRENIK</t>
  </si>
  <si>
    <t>P B M Polytex Ltd</t>
  </si>
  <si>
    <t>PBMPOLY</t>
  </si>
  <si>
    <t>BDR Buildcon Ltd</t>
  </si>
  <si>
    <t>BDR</t>
  </si>
  <si>
    <t>Lee &amp; Nee Softwares (Exports) Ltd</t>
  </si>
  <si>
    <t>LEENEE</t>
  </si>
  <si>
    <t>N G Industries Ltd</t>
  </si>
  <si>
    <t>NGIND</t>
  </si>
  <si>
    <t>GTN Industries Ltd</t>
  </si>
  <si>
    <t>GTNINDS</t>
  </si>
  <si>
    <t>ARC Finance Ltd</t>
  </si>
  <si>
    <t>ARCFIN</t>
  </si>
  <si>
    <t>Ashirwad Steels And Industries Ltd</t>
  </si>
  <si>
    <t>ASHSI</t>
  </si>
  <si>
    <t>Axel Polymers Ltd</t>
  </si>
  <si>
    <t>AXELPOLY</t>
  </si>
  <si>
    <t>Shelter Pharma Ltd</t>
  </si>
  <si>
    <t>SHELTER</t>
  </si>
  <si>
    <t>MSR India Ltd</t>
  </si>
  <si>
    <t>MSRINDIA</t>
  </si>
  <si>
    <t>Ushanti Colour Chem Ltd</t>
  </si>
  <si>
    <t>UCL</t>
  </si>
  <si>
    <t>Ecoboard Industries Ltd</t>
  </si>
  <si>
    <t>ECOBOAR</t>
  </si>
  <si>
    <t>Aristo Bio-Tech and Lifescience Ltd</t>
  </si>
  <si>
    <t>ARISTO</t>
  </si>
  <si>
    <t>Bhatia Colour Chem Ltd</t>
  </si>
  <si>
    <t>BCCL</t>
  </si>
  <si>
    <t>Earthstahl &amp; Alloys Ltd</t>
  </si>
  <si>
    <t>EARTH</t>
  </si>
  <si>
    <t>Akash Infra-Projects Ltd</t>
  </si>
  <si>
    <t>AKASH</t>
  </si>
  <si>
    <t>Arvind and Company Shipping Agencies Ltd</t>
  </si>
  <si>
    <t>ACSAL</t>
  </si>
  <si>
    <t>Grovy India Ltd</t>
  </si>
  <si>
    <t>GROVY</t>
  </si>
  <si>
    <t>Satchmo Holdings Ltd</t>
  </si>
  <si>
    <t>SATCH</t>
  </si>
  <si>
    <t>Sulabh Engineers and Services Ltd</t>
  </si>
  <si>
    <t>SULABEN</t>
  </si>
  <si>
    <t>Perfect Infraengineers Ltd</t>
  </si>
  <si>
    <t>PERFECT</t>
  </si>
  <si>
    <t>AD- Manum Finance Ltd</t>
  </si>
  <si>
    <t>ADMANUM</t>
  </si>
  <si>
    <t>Uma Converter Ltd</t>
  </si>
  <si>
    <t>UMA</t>
  </si>
  <si>
    <t>Arigato Universe Ltd</t>
  </si>
  <si>
    <t>ARIGATO</t>
  </si>
  <si>
    <t>Yash Chemex Ltd</t>
  </si>
  <si>
    <t>YASHCHEM</t>
  </si>
  <si>
    <t>Greenhitech Ventures Ltd</t>
  </si>
  <si>
    <t>GVL</t>
  </si>
  <si>
    <t>Vasudhagama Enterprises Ltd</t>
  </si>
  <si>
    <t>VASUDHAGAM</t>
  </si>
  <si>
    <t>Gorani Industries Ltd</t>
  </si>
  <si>
    <t>GORANIN</t>
  </si>
  <si>
    <t>Inani Marbles and Industries Ltd</t>
  </si>
  <si>
    <t>INANI</t>
  </si>
  <si>
    <t>Julien Agro Infratech Ltd</t>
  </si>
  <si>
    <t>JULIEN</t>
  </si>
  <si>
    <t>Sandu Pharmaceuticals Ltd</t>
  </si>
  <si>
    <t>SANDUPHQ</t>
  </si>
  <si>
    <t>Prismx Global Ventures Ltd</t>
  </si>
  <si>
    <t>PRISMX</t>
  </si>
  <si>
    <t>City Pulse Multiplex Ltd</t>
  </si>
  <si>
    <t>CPML</t>
  </si>
  <si>
    <t>Siti Networks Ltd</t>
  </si>
  <si>
    <t>SITINET</t>
  </si>
  <si>
    <t>Nandani Creation Ltd</t>
  </si>
  <si>
    <t>JAIPURKURT</t>
  </si>
  <si>
    <t>MM Rubber Company Ltd</t>
  </si>
  <si>
    <t>MMRUBBR-B</t>
  </si>
  <si>
    <t>Unique Organics Ltd</t>
  </si>
  <si>
    <t>UNIQUEO</t>
  </si>
  <si>
    <t>Ashoka Metcast Ltd</t>
  </si>
  <si>
    <t>ASHOKAMET</t>
  </si>
  <si>
    <t>ASL Industries Ltd</t>
  </si>
  <si>
    <t>ASLIND</t>
  </si>
  <si>
    <t>Ankit Metal &amp; Power Ltd</t>
  </si>
  <si>
    <t>ANKITMETAL</t>
  </si>
  <si>
    <t>Ishan International Ltd</t>
  </si>
  <si>
    <t>ISHAN</t>
  </si>
  <si>
    <t>Pearl Polymers Ltd</t>
  </si>
  <si>
    <t>PEARLPOLY</t>
  </si>
  <si>
    <t>Bhaskar Agro Chemicals Ltd</t>
  </si>
  <si>
    <t>BHASKAGR</t>
  </si>
  <si>
    <t>Axis NIFTY IT ETF</t>
  </si>
  <si>
    <t>AXISTECETF</t>
  </si>
  <si>
    <t>Manjeera Constructions Ltd</t>
  </si>
  <si>
    <t>MANJEERA</t>
  </si>
  <si>
    <t>Artefact Projects Ltd</t>
  </si>
  <si>
    <t>ARTEFACT</t>
  </si>
  <si>
    <t>C P S Shapers Ltd</t>
  </si>
  <si>
    <t>CPS</t>
  </si>
  <si>
    <t>Shree Krishna Paper Mills &amp; Industries Ltd</t>
  </si>
  <si>
    <t>SKPMIL</t>
  </si>
  <si>
    <t>Sampre Nutritions Ltd</t>
  </si>
  <si>
    <t>SAMPRE</t>
  </si>
  <si>
    <t>Vandana Knitwear Ltd</t>
  </si>
  <si>
    <t>VANDANA</t>
  </si>
  <si>
    <t>Yamini Investments Company Ltd</t>
  </si>
  <si>
    <t>YAMNINV</t>
  </si>
  <si>
    <t>Phosphate Company Ltd</t>
  </si>
  <si>
    <t>PHOSPHATE</t>
  </si>
  <si>
    <t>Vineet Laboratories Ltd</t>
  </si>
  <si>
    <t>VINEETLAB</t>
  </si>
  <si>
    <t>PCS Technology Ltd</t>
  </si>
  <si>
    <t>PCS</t>
  </si>
  <si>
    <t>Nimbus Projects Ltd</t>
  </si>
  <si>
    <t>NIMBSPROJ</t>
  </si>
  <si>
    <t>Archidply Decor Ltd</t>
  </si>
  <si>
    <t>ADL</t>
  </si>
  <si>
    <t>Addi Industries Ltd</t>
  </si>
  <si>
    <t>ADDIND</t>
  </si>
  <si>
    <t>Godha Cabcon &amp; Insulation Ltd</t>
  </si>
  <si>
    <t>GODHA</t>
  </si>
  <si>
    <t>Laxmi Cotspin Ltd</t>
  </si>
  <si>
    <t>LAXMICOT</t>
  </si>
  <si>
    <t>ICICI Prudential S&amp;P BSE Sensex ETF</t>
  </si>
  <si>
    <t>SENSEXIETF</t>
  </si>
  <si>
    <t>Kaiser Corporation Ltd</t>
  </si>
  <si>
    <t>KACL</t>
  </si>
  <si>
    <t>Gretex Industries Ltd</t>
  </si>
  <si>
    <t>GRETEX</t>
  </si>
  <si>
    <t>Nhc Foods Ltd</t>
  </si>
  <si>
    <t>NHCFOODS</t>
  </si>
  <si>
    <t>Ashirwad Capital Ltd</t>
  </si>
  <si>
    <t>ASHCAP</t>
  </si>
  <si>
    <t>G.S. Auto International Ltd</t>
  </si>
  <si>
    <t>GSAUTO</t>
  </si>
  <si>
    <t>Meera Industries Ltd</t>
  </si>
  <si>
    <t>MEERA</t>
  </si>
  <si>
    <t>CMX Holdings Ltd</t>
  </si>
  <si>
    <t>SIELFNS</t>
  </si>
  <si>
    <t>Kwality Ltd</t>
  </si>
  <si>
    <t>KWALITY</t>
  </si>
  <si>
    <t>Adroit Infotech Ltd</t>
  </si>
  <si>
    <t>ADROITINFO</t>
  </si>
  <si>
    <t>Jet Knitwears Ltd</t>
  </si>
  <si>
    <t>JETKNIT</t>
  </si>
  <si>
    <t>Ultra Wiring Connectivity System Ltd</t>
  </si>
  <si>
    <t>UWCSL</t>
  </si>
  <si>
    <t>Morarjee Textiles Ltd</t>
  </si>
  <si>
    <t>MORARJEE</t>
  </si>
  <si>
    <t>Cyber Media Research &amp; Services Ltd</t>
  </si>
  <si>
    <t>CMRSL</t>
  </si>
  <si>
    <t>Haryana Leather Chemicals Ltd</t>
  </si>
  <si>
    <t>HARLETH</t>
  </si>
  <si>
    <t>Flomic Global Logistics Ltd</t>
  </si>
  <si>
    <t>FLOMIC</t>
  </si>
  <si>
    <t>Maks Energy Solutions India Ltd</t>
  </si>
  <si>
    <t>MAKS</t>
  </si>
  <si>
    <t>Valencia Nutrition Ltd</t>
  </si>
  <si>
    <t>VALENCIA</t>
  </si>
  <si>
    <t>Sacheta Metals Ltd</t>
  </si>
  <si>
    <t>SACHEMT</t>
  </si>
  <si>
    <t>Smiths &amp; Founders (India) Ltd</t>
  </si>
  <si>
    <t>SMFIL</t>
  </si>
  <si>
    <t>Gujarat Craft Industries Ltd</t>
  </si>
  <si>
    <t>GUJCRAFT</t>
  </si>
  <si>
    <t>ARCL Organics Ltd</t>
  </si>
  <si>
    <t>ARCL</t>
  </si>
  <si>
    <t>Modipon Ltd</t>
  </si>
  <si>
    <t>MODIPON</t>
  </si>
  <si>
    <t>Containe Technologies Ltd</t>
  </si>
  <si>
    <t>CONTAINE</t>
  </si>
  <si>
    <t>Sonal Adhesives Ltd</t>
  </si>
  <si>
    <t>SONALAD</t>
  </si>
  <si>
    <t>Mohit Paper Mills Ltd</t>
  </si>
  <si>
    <t>MOHITPPR</t>
  </si>
  <si>
    <t>Bonlon Industries Ltd</t>
  </si>
  <si>
    <t>BONLON</t>
  </si>
  <si>
    <t>Johnson Pharmacare Ltd</t>
  </si>
  <si>
    <t>JOHNPHARMA</t>
  </si>
  <si>
    <t>Integra Switchgear Ltd</t>
  </si>
  <si>
    <t>INTEGSW</t>
  </si>
  <si>
    <t>DK Enterprises Global Ltd</t>
  </si>
  <si>
    <t>DKEGL</t>
  </si>
  <si>
    <t>H P Cotton Textile Mills Ltd</t>
  </si>
  <si>
    <t>HPCOTTON</t>
  </si>
  <si>
    <t>Mishka Exim Ltd</t>
  </si>
  <si>
    <t>MISHKA</t>
  </si>
  <si>
    <t>Regency Fincorp Ltd</t>
  </si>
  <si>
    <t>REGENCY</t>
  </si>
  <si>
    <t>Gogia Capital Services Ltd</t>
  </si>
  <si>
    <t>GOGIACAP</t>
  </si>
  <si>
    <t>Yuranus Infrastructure Ltd</t>
  </si>
  <si>
    <t>YURANUS</t>
  </si>
  <si>
    <t>STL Global Ltd</t>
  </si>
  <si>
    <t>SGL</t>
  </si>
  <si>
    <t>Italian Edibles Ltd</t>
  </si>
  <si>
    <t>ITALIANE</t>
  </si>
  <si>
    <t>Medico Intercontinental Ltd</t>
  </si>
  <si>
    <t>MIL</t>
  </si>
  <si>
    <t>Tamilnadu Telecommunication Ltd</t>
  </si>
  <si>
    <t>TNTELE</t>
  </si>
  <si>
    <t>Gayatri BioOrganics Ltd</t>
  </si>
  <si>
    <t>GAYATRIBI</t>
  </si>
  <si>
    <t>Reliable Data Services Ltd</t>
  </si>
  <si>
    <t>RELIABLE</t>
  </si>
  <si>
    <t>Unison Metals Ltd</t>
  </si>
  <si>
    <t>UNISON</t>
  </si>
  <si>
    <t>Trident Texofab Ltd</t>
  </si>
  <si>
    <t>TTFL</t>
  </si>
  <si>
    <t>Tirupati Sarjan Ltd</t>
  </si>
  <si>
    <t>TIRSARJ</t>
  </si>
  <si>
    <t>Sainik Finance &amp; Industries Ltd</t>
  </si>
  <si>
    <t>SAINIK</t>
  </si>
  <si>
    <t>Salora International Ltd</t>
  </si>
  <si>
    <t>SALORAINTL</t>
  </si>
  <si>
    <t>Super Crop Safe Ltd</t>
  </si>
  <si>
    <t>SUCROSA</t>
  </si>
  <si>
    <t>Vivanta Industries Ltd</t>
  </si>
  <si>
    <t>VIVANTA</t>
  </si>
  <si>
    <t>TGB Banquets and Hotels Ltd</t>
  </si>
  <si>
    <t>TGBHOTELS</t>
  </si>
  <si>
    <t>Dynamic Portfolio Management &amp; Services Ltd</t>
  </si>
  <si>
    <t>DYNAMICP</t>
  </si>
  <si>
    <t>Binani Industries Ltd</t>
  </si>
  <si>
    <t>BINANIIND</t>
  </si>
  <si>
    <t>Nidan Laboratories and Healthcare Ltd</t>
  </si>
  <si>
    <t>NIDAN</t>
  </si>
  <si>
    <t>GKB Ophthalmics Ltd</t>
  </si>
  <si>
    <t>GKB</t>
  </si>
  <si>
    <t>Shine Fashions (India) Ltd</t>
  </si>
  <si>
    <t>SHINEFASH</t>
  </si>
  <si>
    <t>Prime Property Development Corp Ltd</t>
  </si>
  <si>
    <t>PRIMEPRO</t>
  </si>
  <si>
    <t>Simplex Realty Ltd</t>
  </si>
  <si>
    <t>SIMPLXREA</t>
  </si>
  <si>
    <t>Simran Farms Ltd</t>
  </si>
  <si>
    <t>SIMRAN</t>
  </si>
  <si>
    <t>ARSS Infrastructure Projects Ltd</t>
  </si>
  <si>
    <t>ARSSINFRA</t>
  </si>
  <si>
    <t>Restile Ceramics Ltd</t>
  </si>
  <si>
    <t>RESTILE</t>
  </si>
  <si>
    <t>Secur Credentials Ltd</t>
  </si>
  <si>
    <t>SECURCRED</t>
  </si>
  <si>
    <t>Gujrat Credit Corporation Ltd</t>
  </si>
  <si>
    <t>GUJCRED</t>
  </si>
  <si>
    <t>Uttam Galva Steels Ltd</t>
  </si>
  <si>
    <t>UTTAMSTL</t>
  </si>
  <si>
    <t>Indianivesh Ltd</t>
  </si>
  <si>
    <t>INDIANVSH</t>
  </si>
  <si>
    <t>City Crops Agro Ltd</t>
  </si>
  <si>
    <t>CCAL</t>
  </si>
  <si>
    <t>Kiduja India Ltd</t>
  </si>
  <si>
    <t>KIDUJA</t>
  </si>
  <si>
    <t>Super Spinning Mills Ltd</t>
  </si>
  <si>
    <t>SUPERSPIN</t>
  </si>
  <si>
    <t>Sai Capital Ltd</t>
  </si>
  <si>
    <t>SAICAPI</t>
  </si>
  <si>
    <t>Astal Laboratories Ltd</t>
  </si>
  <si>
    <t>ASTALLTD</t>
  </si>
  <si>
    <t>Balurghat Technologies Ltd</t>
  </si>
  <si>
    <t>BALTE</t>
  </si>
  <si>
    <t>Ladderup Finance Ltd</t>
  </si>
  <si>
    <t>LADDERUP</t>
  </si>
  <si>
    <t>Tijaria Polypipes Ltd</t>
  </si>
  <si>
    <t>TIJARIA</t>
  </si>
  <si>
    <t>Tejnaksh Healthcare Ltd</t>
  </si>
  <si>
    <t>TEJNAKSH</t>
  </si>
  <si>
    <t>Morgan Ventures Ltd</t>
  </si>
  <si>
    <t>MORGAN</t>
  </si>
  <si>
    <t>Fervent Synergies Ltd</t>
  </si>
  <si>
    <t>FERVENTSYN</t>
  </si>
  <si>
    <t>Eighty Jewellers Ltd</t>
  </si>
  <si>
    <t>EIGHTY</t>
  </si>
  <si>
    <t>Telogica Ltd</t>
  </si>
  <si>
    <t>TELOGICA</t>
  </si>
  <si>
    <t>Faalcon Concepts Ltd</t>
  </si>
  <si>
    <t>FAALCON</t>
  </si>
  <si>
    <t>Erp Soft Systems Ltd</t>
  </si>
  <si>
    <t>ERPSOFT</t>
  </si>
  <si>
    <t>Yasons Chemex Care Ltd</t>
  </si>
  <si>
    <t>YCCL</t>
  </si>
  <si>
    <t>Wires and Fabriks (SA) Ltd</t>
  </si>
  <si>
    <t>WIREFABR</t>
  </si>
  <si>
    <t>Shanthala FMCG Products Ltd</t>
  </si>
  <si>
    <t>SHANTHALA</t>
  </si>
  <si>
    <t>Mehta Housing Finance Ltd</t>
  </si>
  <si>
    <t>MEHTAHG</t>
  </si>
  <si>
    <t>Inditrade Capital Ltd</t>
  </si>
  <si>
    <t>INDICAP</t>
  </si>
  <si>
    <t>Maharashtra Corp Ltd</t>
  </si>
  <si>
    <t>MAHACORP</t>
  </si>
  <si>
    <t>Ravalgaon Sugar Farm Ltd</t>
  </si>
  <si>
    <t>RAVALSUGAR</t>
  </si>
  <si>
    <t>Conart Engineers Ltd</t>
  </si>
  <si>
    <t>CONART</t>
  </si>
  <si>
    <t>Prabhhans Industries Ltd</t>
  </si>
  <si>
    <t>PRABHHANS</t>
  </si>
  <si>
    <t>Sellwin Traders Ltd</t>
  </si>
  <si>
    <t>SELLWIN</t>
  </si>
  <si>
    <t>Transchem Ltd</t>
  </si>
  <si>
    <t>TRANSCHEM</t>
  </si>
  <si>
    <t>Comfort Fincap Ltd</t>
  </si>
  <si>
    <t>COMFINCAP</t>
  </si>
  <si>
    <t>Contil India Ltd</t>
  </si>
  <si>
    <t>CONTILI</t>
  </si>
  <si>
    <t>Polyspin Exports Ltd</t>
  </si>
  <si>
    <t>POLYSPIN</t>
  </si>
  <si>
    <t>Shiva Global Agro Industries Ltd</t>
  </si>
  <si>
    <t>SHIVAAGRO</t>
  </si>
  <si>
    <t>Sawaca Business Machines Ltd</t>
  </si>
  <si>
    <t>SAWABUSI</t>
  </si>
  <si>
    <t>G G Dandekar Properties Ltd</t>
  </si>
  <si>
    <t>GGDPROP</t>
  </si>
  <si>
    <t>Hindoostan Mills Ltd</t>
  </si>
  <si>
    <t>HINDMILL</t>
  </si>
  <si>
    <t>Libas Consumer Products Ltd</t>
  </si>
  <si>
    <t>LIBAS</t>
  </si>
  <si>
    <t>Ceeta Industries Ltd</t>
  </si>
  <si>
    <t>CEETAIN</t>
  </si>
  <si>
    <t>Visagar Financial Services Ltd</t>
  </si>
  <si>
    <t>VISAGAR</t>
  </si>
  <si>
    <t>Assam Entrade Ltd</t>
  </si>
  <si>
    <t>ASSAMENT</t>
  </si>
  <si>
    <t>Standard Surfactants Ltd</t>
  </si>
  <si>
    <t>STDSFAC</t>
  </si>
  <si>
    <t>Acrow India Ltd</t>
  </si>
  <si>
    <t>ACROW</t>
  </si>
  <si>
    <t>Country Condo's Ltd</t>
  </si>
  <si>
    <t>COUNCODOS</t>
  </si>
  <si>
    <t>CCL International Ltd</t>
  </si>
  <si>
    <t>CCLINTER</t>
  </si>
  <si>
    <t>Nirmitee Robotics India Ltd</t>
  </si>
  <si>
    <t>NIRMITEE</t>
  </si>
  <si>
    <t>LCC Infotech Ltd</t>
  </si>
  <si>
    <t>LCCINFOTEC</t>
  </si>
  <si>
    <t>Omega Interactive Technologies Ltd</t>
  </si>
  <si>
    <t>OMEGAIN</t>
  </si>
  <si>
    <t>Pan India Corp Ltd</t>
  </si>
  <si>
    <t>PANINDIAC</t>
  </si>
  <si>
    <t>Next Mediaworks Ltd</t>
  </si>
  <si>
    <t>NEXTMEDIA</t>
  </si>
  <si>
    <t>Sunil Agro Foods Ltd</t>
  </si>
  <si>
    <t>SUNILAGR</t>
  </si>
  <si>
    <t>Standard Batteries Ltd</t>
  </si>
  <si>
    <t>STDBAT</t>
  </si>
  <si>
    <t>Sagardeep Alloys Ltd</t>
  </si>
  <si>
    <t>SAGARDEEP</t>
  </si>
  <si>
    <t>AA Plus Tradelink Ltd</t>
  </si>
  <si>
    <t>AAPLUSTRAD</t>
  </si>
  <si>
    <t>Poojawestern Metaliks Ltd</t>
  </si>
  <si>
    <t>POOJA</t>
  </si>
  <si>
    <t>Sonu Infratech Ltd</t>
  </si>
  <si>
    <t>SONUINFRA</t>
  </si>
  <si>
    <t>Kamadgiri Fashion Ltd</t>
  </si>
  <si>
    <t>KAMADGIRI</t>
  </si>
  <si>
    <t>Ambica Agarbathies Aroma &amp; Industries Ltd</t>
  </si>
  <si>
    <t>AMBICAAGAR</t>
  </si>
  <si>
    <t>Solitaire Machine Tools Ltd</t>
  </si>
  <si>
    <t>SOLIMAC</t>
  </si>
  <si>
    <t>Shree Ganesh Bio-Tech (India) Ltd</t>
  </si>
  <si>
    <t>SHREEGANES</t>
  </si>
  <si>
    <t>Sanginita Chemicals Ltd</t>
  </si>
  <si>
    <t>SANGINITA</t>
  </si>
  <si>
    <t>Chandra Prabhu International Ltd</t>
  </si>
  <si>
    <t>CHANDRAP</t>
  </si>
  <si>
    <t>Destiny Logistics &amp; Infra Ltd</t>
  </si>
  <si>
    <t>DESTINY</t>
  </si>
  <si>
    <t>Khandwala Securities Ltd</t>
  </si>
  <si>
    <t>KHANDSE</t>
  </si>
  <si>
    <t>Add-Shop E-Retail Ltd</t>
  </si>
  <si>
    <t>ASRL</t>
  </si>
  <si>
    <t>Sudal Industries Ltd</t>
  </si>
  <si>
    <t>SUDAI</t>
  </si>
  <si>
    <t>ICDS Ltd</t>
  </si>
  <si>
    <t>ICDSLTD</t>
  </si>
  <si>
    <t>Kridhan Infra Ltd</t>
  </si>
  <si>
    <t>KRIDHANINF</t>
  </si>
  <si>
    <t>Uniinfo Telecom Services Ltd</t>
  </si>
  <si>
    <t>UNIINFO</t>
  </si>
  <si>
    <t>Future Lifestyle Fashions Ltd</t>
  </si>
  <si>
    <t>FLFL</t>
  </si>
  <si>
    <t>Nippon India Nifty Pharma ETF</t>
  </si>
  <si>
    <t>PHARMABEES</t>
  </si>
  <si>
    <t>JFL Life Sciences Ltd</t>
  </si>
  <si>
    <t>JFLLIFE</t>
  </si>
  <si>
    <t>Unifinz Capital India Ltd</t>
  </si>
  <si>
    <t>UCIL</t>
  </si>
  <si>
    <t>Mohit Industries Ltd</t>
  </si>
  <si>
    <t>MOHITIND</t>
  </si>
  <si>
    <t>Roopa Industries Ltd</t>
  </si>
  <si>
    <t>ROOPAIND</t>
  </si>
  <si>
    <t>Infronics Systems Ltd</t>
  </si>
  <si>
    <t>INFRONICS</t>
  </si>
  <si>
    <t>Luharuka Media &amp; Infra Ltd</t>
  </si>
  <si>
    <t>LUHARUKA</t>
  </si>
  <si>
    <t>J Taparia Projects Ltd</t>
  </si>
  <si>
    <t>JTAPARIA</t>
  </si>
  <si>
    <t>Walpar Nutritions Ltd</t>
  </si>
  <si>
    <t>WALPAR</t>
  </si>
  <si>
    <t>Odyssey Corporation Ltd</t>
  </si>
  <si>
    <t>ODYCORP</t>
  </si>
  <si>
    <t>Naturite Agro Products Ltd</t>
  </si>
  <si>
    <t>NAPL</t>
  </si>
  <si>
    <t>Nivaka Fashions Ltd</t>
  </si>
  <si>
    <t>NIVAKA</t>
  </si>
  <si>
    <t>India Home Loan Ltd</t>
  </si>
  <si>
    <t>INDIAHOME</t>
  </si>
  <si>
    <t>Utique Enterprises Ltd</t>
  </si>
  <si>
    <t>UTIQUE</t>
  </si>
  <si>
    <t>Shreeram Proteins Ltd</t>
  </si>
  <si>
    <t>SRPL</t>
  </si>
  <si>
    <t>Agarwal Float Glass India Ltd</t>
  </si>
  <si>
    <t>AGARWALFT</t>
  </si>
  <si>
    <t>Suryaamba Spinning Mills Ltd</t>
  </si>
  <si>
    <t>SURYAAMBA</t>
  </si>
  <si>
    <t>Riddhi Steel and Tube Ltd</t>
  </si>
  <si>
    <t>RSTL</t>
  </si>
  <si>
    <t>Continental Petroleums Ltd</t>
  </si>
  <si>
    <t>CONTPTR</t>
  </si>
  <si>
    <t>Starlog Enterprises Ltd</t>
  </si>
  <si>
    <t>STARLOG</t>
  </si>
  <si>
    <t>Yug Decor Ltd</t>
  </si>
  <si>
    <t>YUG</t>
  </si>
  <si>
    <t>Veerhealth Care Ltd</t>
  </si>
  <si>
    <t>VEERHEALTH</t>
  </si>
  <si>
    <t>Rishi Techtex Ltd</t>
  </si>
  <si>
    <t>RISHITECH</t>
  </si>
  <si>
    <t>Williamson Magor and Co Ltd</t>
  </si>
  <si>
    <t>WILLAMAGOR</t>
  </si>
  <si>
    <t>Inspire Films Ltd</t>
  </si>
  <si>
    <t>INSPIRE</t>
  </si>
  <si>
    <t>Techindia Nirman Ltd</t>
  </si>
  <si>
    <t>TECHIN</t>
  </si>
  <si>
    <t>Innokaiz India Ltd</t>
  </si>
  <si>
    <t>INNOKAIZ</t>
  </si>
  <si>
    <t>Diana Tea Co Ltd</t>
  </si>
  <si>
    <t>DIANATEA</t>
  </si>
  <si>
    <t>Kallam Textiles Ltd</t>
  </si>
  <si>
    <t>KALLAM</t>
  </si>
  <si>
    <t>Chennai Ferrous Industries Ltd</t>
  </si>
  <si>
    <t>CHENFERRO</t>
  </si>
  <si>
    <t>Sri Ramakrishna Mills (Coimbatore) Ltd</t>
  </si>
  <si>
    <t>SRMCL</t>
  </si>
  <si>
    <t>VERTEX Securities Ltd</t>
  </si>
  <si>
    <t>VERTEX</t>
  </si>
  <si>
    <t>Nippon India Silver ETF</t>
  </si>
  <si>
    <t>SILVERBEES</t>
  </si>
  <si>
    <t>DSJ Keep Learning Ltd</t>
  </si>
  <si>
    <t>KEEPLEARN</t>
  </si>
  <si>
    <t>Cybele Industries Ltd</t>
  </si>
  <si>
    <t>CYBELEIND</t>
  </si>
  <si>
    <t>Global Capital Markets Ltd</t>
  </si>
  <si>
    <t>GLOBALCA</t>
  </si>
  <si>
    <t>DECO MICA Ltd</t>
  </si>
  <si>
    <t>DECOMIC</t>
  </si>
  <si>
    <t>E L Forge Ltd</t>
  </si>
  <si>
    <t>ELFORGE</t>
  </si>
  <si>
    <t>Kay Power and Paper Ltd</t>
  </si>
  <si>
    <t>KAYPOWR</t>
  </si>
  <si>
    <t>Epuja Spiritech Ltd</t>
  </si>
  <si>
    <t>EPUJA</t>
  </si>
  <si>
    <t>Rithwik Facility Management Services Ltd</t>
  </si>
  <si>
    <t>RITHWIKFMS</t>
  </si>
  <si>
    <t>Adeshwar Meditex Ltd</t>
  </si>
  <si>
    <t>ADESHWAR</t>
  </si>
  <si>
    <t>Lesha Industries Ltd</t>
  </si>
  <si>
    <t>LESHAIND</t>
  </si>
  <si>
    <t>Kemistar Corporation Ltd</t>
  </si>
  <si>
    <t>KEMISTAR</t>
  </si>
  <si>
    <t>Infomedia Press Ltd</t>
  </si>
  <si>
    <t>INFOMEDIA</t>
  </si>
  <si>
    <t>Picturehouse Media Ltd</t>
  </si>
  <si>
    <t>PICTUREHS</t>
  </si>
  <si>
    <t>Tirupati Foam Ltd</t>
  </si>
  <si>
    <t>TIRUFOAM</t>
  </si>
  <si>
    <t>Shreeshay Engineers Ltd</t>
  </si>
  <si>
    <t>SHREESHAY</t>
  </si>
  <si>
    <t>Manbro Industries Ltd</t>
  </si>
  <si>
    <t>MANBRO</t>
  </si>
  <si>
    <t>The Victoria Mills Ltd</t>
  </si>
  <si>
    <t>VICTMILL</t>
  </si>
  <si>
    <t>Hiliks Technologies Ltd</t>
  </si>
  <si>
    <t>HILIKS</t>
  </si>
  <si>
    <t>Pratik Panels Ltd</t>
  </si>
  <si>
    <t>PRATIK</t>
  </si>
  <si>
    <t>Netlink Solutions (India) Ltd</t>
  </si>
  <si>
    <t>NETLINK</t>
  </si>
  <si>
    <t>Kabsons Industries Ltd</t>
  </si>
  <si>
    <t>KABSON</t>
  </si>
  <si>
    <t>Vinyoflex Ltd</t>
  </si>
  <si>
    <t>VINYOFL</t>
  </si>
  <si>
    <t>Nippon India ETF Nifty 50 Value 20</t>
  </si>
  <si>
    <t>NV20BEES</t>
  </si>
  <si>
    <t>GACM Technologies Ltd</t>
  </si>
  <si>
    <t>GATECH</t>
  </si>
  <si>
    <t>Pearl Green Clubs and Resorts Ltd</t>
  </si>
  <si>
    <t>PGCRL</t>
  </si>
  <si>
    <t>DocMode Health Technologies Ltd</t>
  </si>
  <si>
    <t>DHTL</t>
  </si>
  <si>
    <t>Fine-Line Circuits Ltd</t>
  </si>
  <si>
    <t>FINELINE</t>
  </si>
  <si>
    <t>Ravileela Granites Ltd</t>
  </si>
  <si>
    <t>RALEGRA</t>
  </si>
  <si>
    <t>Bandaram Pharma Packtech Ltd</t>
  </si>
  <si>
    <t>BANDARAM</t>
  </si>
  <si>
    <t>Centenial Surgical Suture Ltd</t>
  </si>
  <si>
    <t>CSURGSU</t>
  </si>
  <si>
    <t>KMS Medisurgi Ltd</t>
  </si>
  <si>
    <t>KMSMEDI</t>
  </si>
  <si>
    <t>Bizotic Commercial Ltd</t>
  </si>
  <si>
    <t>BIZOTIC</t>
  </si>
  <si>
    <t>Emergent Industrial Solutions Ltd</t>
  </si>
  <si>
    <t>EMERGENT</t>
  </si>
  <si>
    <t>Bombay Talkies Ltd</t>
  </si>
  <si>
    <t>BOMTALKIES</t>
  </si>
  <si>
    <t>Timescan Logistics (India) Ltd</t>
  </si>
  <si>
    <t>TIMESCAN</t>
  </si>
  <si>
    <t>Concord Drugs Ltd</t>
  </si>
  <si>
    <t>CONCORD</t>
  </si>
  <si>
    <t>Safa Systems &amp; Technologies Ltd</t>
  </si>
  <si>
    <t>SSTL</t>
  </si>
  <si>
    <t>JMD Ventures Ltd</t>
  </si>
  <si>
    <t>JMDVL</t>
  </si>
  <si>
    <t>Polysil Irrigation Systems Ltd</t>
  </si>
  <si>
    <t>POLYSIL</t>
  </si>
  <si>
    <t>Gabriel Pet Straps Ltd</t>
  </si>
  <si>
    <t>GPSL</t>
  </si>
  <si>
    <t>Hemang Resources Ltd</t>
  </si>
  <si>
    <t>HEMANG</t>
  </si>
  <si>
    <t>Qgo Finance Ltd</t>
  </si>
  <si>
    <t>QGO</t>
  </si>
  <si>
    <t>Kavveri Telecom Products Ltd</t>
  </si>
  <si>
    <t>KAVVERITEL</t>
  </si>
  <si>
    <t>Sumedha Fiscal Services Ltd</t>
  </si>
  <si>
    <t>SUMEDHA</t>
  </si>
  <si>
    <t>Swasti Vinayaka Art and Heritage Corporation Ltd</t>
  </si>
  <si>
    <t>SVARTCORP</t>
  </si>
  <si>
    <t>Ahmedabad Steel Craft Ltd</t>
  </si>
  <si>
    <t>AHMDSTE</t>
  </si>
  <si>
    <t>Rolcon Engineering Company Ltd</t>
  </si>
  <si>
    <t>ROLCOEN</t>
  </si>
  <si>
    <t>India Cements Capital Ltd</t>
  </si>
  <si>
    <t>INDCEMCAP</t>
  </si>
  <si>
    <t>Gautam Gems Ltd</t>
  </si>
  <si>
    <t>GGL</t>
  </si>
  <si>
    <t>Viji Finance Ltd</t>
  </si>
  <si>
    <t>VIJIFIN</t>
  </si>
  <si>
    <t>Accedere Ltd</t>
  </si>
  <si>
    <t>ACCEDERE</t>
  </si>
  <si>
    <t>Golden Crest Education &amp; Services Ltd</t>
  </si>
  <si>
    <t>GOLDENCREST</t>
  </si>
  <si>
    <t>Grill Splendour Services Ltd</t>
  </si>
  <si>
    <t>BIRDYS</t>
  </si>
  <si>
    <t>Grandma Trading and Agencies Ltd</t>
  </si>
  <si>
    <t>GRANDMA</t>
  </si>
  <si>
    <t>The Cochin Malabar Estates and Industries Ltd</t>
  </si>
  <si>
    <t>COCHMAL</t>
  </si>
  <si>
    <t>Patspin India Ltd</t>
  </si>
  <si>
    <t>PATSPINLTD</t>
  </si>
  <si>
    <t>Sri Havisha Hospitality and Infrastructure Ltd</t>
  </si>
  <si>
    <t>HAVISHA</t>
  </si>
  <si>
    <t>Megri Soft Ltd</t>
  </si>
  <si>
    <t>MEGRISOFT</t>
  </si>
  <si>
    <t>Family Care Hospitals Ltd</t>
  </si>
  <si>
    <t>FAMILYCARE</t>
  </si>
  <si>
    <t>Unick Fix-A-Form And Printers Ltd</t>
  </si>
  <si>
    <t>UNICK</t>
  </si>
  <si>
    <t>Five Core Electronics Ltd</t>
  </si>
  <si>
    <t>FIVECORE</t>
  </si>
  <si>
    <t>Mega Flex Plastics Ltd</t>
  </si>
  <si>
    <t>MEGAFLEX</t>
  </si>
  <si>
    <t>Rex Sealing &amp; Packing Industries Ltd</t>
  </si>
  <si>
    <t>REXSEAL</t>
  </si>
  <si>
    <t>Gayatri Highways Ltd</t>
  </si>
  <si>
    <t>GAYAHWS</t>
  </si>
  <si>
    <t>Duropack Ltd</t>
  </si>
  <si>
    <t>DUROPACK</t>
  </si>
  <si>
    <t>Sadhna Broadcast Ltd</t>
  </si>
  <si>
    <t>SADHNA</t>
  </si>
  <si>
    <t>Gujarat Petrosynthese Ltd</t>
  </si>
  <si>
    <t>GUJPETR</t>
  </si>
  <si>
    <t>UTI Nifty Bank ETF</t>
  </si>
  <si>
    <t>UTIBANKETF</t>
  </si>
  <si>
    <t>Crestchem Ltd</t>
  </si>
  <si>
    <t>CRSTCHM</t>
  </si>
  <si>
    <t>E-Land Apparel Ltd</t>
  </si>
  <si>
    <t>ELAND</t>
  </si>
  <si>
    <t>Choksi Laboratories Ltd</t>
  </si>
  <si>
    <t>CHOKSILA</t>
  </si>
  <si>
    <t>National General Industries Ltd</t>
  </si>
  <si>
    <t>NATGENI</t>
  </si>
  <si>
    <t>Indong Tea Company Ltd</t>
  </si>
  <si>
    <t>INDONG</t>
  </si>
  <si>
    <t>Getalong Enterprise Ltd</t>
  </si>
  <si>
    <t>GETALONG</t>
  </si>
  <si>
    <t>Varyaa Creations Ltd</t>
  </si>
  <si>
    <t>VARYAA</t>
  </si>
  <si>
    <t>Future Market Networks Ltd</t>
  </si>
  <si>
    <t>FMNL</t>
  </si>
  <si>
    <t>Suumaya Industries Ltd</t>
  </si>
  <si>
    <t>SUULD</t>
  </si>
  <si>
    <t>Bombay Wire Ropes Ltd</t>
  </si>
  <si>
    <t>BOMBWIR</t>
  </si>
  <si>
    <t>Lakhotia Polyesters (India) Ltd</t>
  </si>
  <si>
    <t>LAKHOTIA</t>
  </si>
  <si>
    <t>Veritaas Advertising Ltd</t>
  </si>
  <si>
    <t>VERITAAS</t>
  </si>
  <si>
    <t>Jigar Cables Ltd</t>
  </si>
  <si>
    <t>JIGAR</t>
  </si>
  <si>
    <t>Mukand Engineers Ltd</t>
  </si>
  <si>
    <t>MUKANDENGG</t>
  </si>
  <si>
    <t>Prakash Woollen &amp; Synthetic Mills Ltd</t>
  </si>
  <si>
    <t>PWASML</t>
  </si>
  <si>
    <t>Madhav Marbles and Granites Ltd</t>
  </si>
  <si>
    <t>MADHAV</t>
  </si>
  <si>
    <t>Mirae Asset Nifty India Manufacturing ETF</t>
  </si>
  <si>
    <t>MAKEINDIA</t>
  </si>
  <si>
    <t>Piotex Industries Ltd</t>
  </si>
  <si>
    <t>PIOTEX</t>
  </si>
  <si>
    <t>Mirae Asset Nifty Midcap 150 ETF</t>
  </si>
  <si>
    <t>MIDCAPETF</t>
  </si>
  <si>
    <t>Ashiana Ispat Ltd</t>
  </si>
  <si>
    <t>ASHIS</t>
  </si>
  <si>
    <t>RR Metalmakers India Ltd</t>
  </si>
  <si>
    <t>RRMETAL</t>
  </si>
  <si>
    <t>Aastamangalam Finance Ltd</t>
  </si>
  <si>
    <t>AASTAFIN</t>
  </si>
  <si>
    <t>Globesecure Technologies Ltd</t>
  </si>
  <si>
    <t>VAMA Industries Ltd</t>
  </si>
  <si>
    <t>VAMA</t>
  </si>
  <si>
    <t>Marinetrans India Ltd</t>
  </si>
  <si>
    <t>MARINETRAN</t>
  </si>
  <si>
    <t>Hybrid Financial Services Ltd</t>
  </si>
  <si>
    <t>HYBRIDFIN</t>
  </si>
  <si>
    <t>Khaitan (India) Ltd</t>
  </si>
  <si>
    <t>KHAITANLTD</t>
  </si>
  <si>
    <t>Phaarmasia Ltd</t>
  </si>
  <si>
    <t>PHRMASI</t>
  </si>
  <si>
    <t>Jiwanram Sheoduttrai Industries Ltd</t>
  </si>
  <si>
    <t>JIWANRAM</t>
  </si>
  <si>
    <t>Sparc Electrex Ltd</t>
  </si>
  <si>
    <t>SPAR</t>
  </si>
  <si>
    <t>Gothi Plascon (India) Ltd</t>
  </si>
  <si>
    <t>GOTHIPL</t>
  </si>
  <si>
    <t>Scarnose International Ltd</t>
  </si>
  <si>
    <t>SCARNOSE</t>
  </si>
  <si>
    <t>Alfavision Overseas (India) Ltd</t>
  </si>
  <si>
    <t>ALFAVIO</t>
  </si>
  <si>
    <t>BITS Ltd</t>
  </si>
  <si>
    <t>BITS</t>
  </si>
  <si>
    <t>Axis Nifty 50 ETF</t>
  </si>
  <si>
    <t>AXISNIFTY</t>
  </si>
  <si>
    <t>MPIL Corporation Ltd</t>
  </si>
  <si>
    <t>MPILCORPL</t>
  </si>
  <si>
    <t>Sai Swami Metals and Alloys Ltd</t>
  </si>
  <si>
    <t>SAI</t>
  </si>
  <si>
    <t>Hind Aluminium Industries Ltd</t>
  </si>
  <si>
    <t>HINDALUMI</t>
  </si>
  <si>
    <t>Suditi Industries Ltd</t>
  </si>
  <si>
    <t>SUDTIND-B</t>
  </si>
  <si>
    <t>Tejassvi Aaharam Ltd</t>
  </si>
  <si>
    <t>TEJASSVI</t>
  </si>
  <si>
    <t>Jupiter Infomedia Ltd</t>
  </si>
  <si>
    <t>JUPITERIN</t>
  </si>
  <si>
    <t>Beekay Niryat Ltd</t>
  </si>
  <si>
    <t>BNL</t>
  </si>
  <si>
    <t>Cyber Media (India) Ltd</t>
  </si>
  <si>
    <t>CYBERMEDIA</t>
  </si>
  <si>
    <t>Markobenz Ventures Ltd</t>
  </si>
  <si>
    <t>MARKOBENZ</t>
  </si>
  <si>
    <t>Garnet Construction Ltd</t>
  </si>
  <si>
    <t>GARNET</t>
  </si>
  <si>
    <t>Humming Bird Education Ltd</t>
  </si>
  <si>
    <t>HBEL</t>
  </si>
  <si>
    <t>Smart Finsec Ltd</t>
  </si>
  <si>
    <t>SMARTFIN</t>
  </si>
  <si>
    <t>Nippon India Nifty Auto ETF</t>
  </si>
  <si>
    <t>AUTOBEES</t>
  </si>
  <si>
    <t>Cargosol Logistics Ltd</t>
  </si>
  <si>
    <t>CARGOSOL</t>
  </si>
  <si>
    <t>Kanco Tea &amp; Industries Ltd</t>
  </si>
  <si>
    <t>KANCOTEA</t>
  </si>
  <si>
    <t>Laxmipati Engineering Works Ltd</t>
  </si>
  <si>
    <t>LAXMIPATI</t>
  </si>
  <si>
    <t>Medinova Diagnostic Services Ltd</t>
  </si>
  <si>
    <t>MEDINOV</t>
  </si>
  <si>
    <t>Poona Dal and Oil Industries Ltd</t>
  </si>
  <si>
    <t>POONADAL</t>
  </si>
  <si>
    <t>Raw Edge Industrial Solutions Ltd</t>
  </si>
  <si>
    <t>RAWEDGE</t>
  </si>
  <si>
    <t>Hindustan Fluoro Carbons Ltd</t>
  </si>
  <si>
    <t>HINFLUR</t>
  </si>
  <si>
    <t>Abhishek Integrations Ltd</t>
  </si>
  <si>
    <t>AILIMITED</t>
  </si>
  <si>
    <t>TCM Ltd</t>
  </si>
  <si>
    <t>TCMLMTD</t>
  </si>
  <si>
    <t>Mindpool Technologies Ltd</t>
  </si>
  <si>
    <t>MINDPOOL</t>
  </si>
  <si>
    <t>Virtual Global Education Ltd</t>
  </si>
  <si>
    <t>VIRTUALG</t>
  </si>
  <si>
    <t>Neil Industries Ltd</t>
  </si>
  <si>
    <t>NEIL</t>
  </si>
  <si>
    <t>Hipolin Ltd</t>
  </si>
  <si>
    <t>HIPOLIN</t>
  </si>
  <si>
    <t>Aruna Hotels Ltd</t>
  </si>
  <si>
    <t>ARUNAHTEL</t>
  </si>
  <si>
    <t>Net Avenue Technologies Ltd</t>
  </si>
  <si>
    <t>CBAZAAR</t>
  </si>
  <si>
    <t>Gujarat Terce Laboratories Ltd</t>
  </si>
  <si>
    <t>GUJTERC</t>
  </si>
  <si>
    <t>Global Longlife Hospital and Research Ltd</t>
  </si>
  <si>
    <t>GLHRL</t>
  </si>
  <si>
    <t>Greencrest Financial Services Ltd</t>
  </si>
  <si>
    <t>GREENCREST</t>
  </si>
  <si>
    <t>Chordia Food Products Ltd</t>
  </si>
  <si>
    <t>CHORDIA</t>
  </si>
  <si>
    <t>Fortune International Ltd</t>
  </si>
  <si>
    <t>FORINTL</t>
  </si>
  <si>
    <t>Asian Tea &amp; Exports Ltd</t>
  </si>
  <si>
    <t>ASIANTNE</t>
  </si>
  <si>
    <t>DSP NIFTY 1D Rate Liquid ETF</t>
  </si>
  <si>
    <t>LIQUIDETF</t>
  </si>
  <si>
    <t>TTI Enterprise Ltd</t>
  </si>
  <si>
    <t>TTIENT</t>
  </si>
  <si>
    <t>Shaival Reality Ltd</t>
  </si>
  <si>
    <t>SHAIVAL</t>
  </si>
  <si>
    <t>Cospower Engineering Ltd</t>
  </si>
  <si>
    <t>COSPOWER</t>
  </si>
  <si>
    <t>Oasis Securities Ltd</t>
  </si>
  <si>
    <t>OASISEC</t>
  </si>
  <si>
    <t>Tyroon Tea Co Ltd</t>
  </si>
  <si>
    <t>TYROON</t>
  </si>
  <si>
    <t>Kcl Infra Projects Ltd</t>
  </si>
  <si>
    <t>KCLINFRA</t>
  </si>
  <si>
    <t>KCD Industries India Ltd</t>
  </si>
  <si>
    <t>KCDGROUP</t>
  </si>
  <si>
    <t>Shubhlaxmi Jewel Art Ltd</t>
  </si>
  <si>
    <t>SHUBHLAXMI</t>
  </si>
  <si>
    <t>Ace Integrated Solutions Ltd</t>
  </si>
  <si>
    <t>ACEINTEG</t>
  </si>
  <si>
    <t>Sagar Diamonds Ltd</t>
  </si>
  <si>
    <t>SAGAR</t>
  </si>
  <si>
    <t>Informed Technologies India Ltd</t>
  </si>
  <si>
    <t>INFORTEC</t>
  </si>
  <si>
    <t>Polymechplast Machines Ltd</t>
  </si>
  <si>
    <t>POLYCHMP</t>
  </si>
  <si>
    <t>Olympia Industries Ltd</t>
  </si>
  <si>
    <t>OLYMPTX</t>
  </si>
  <si>
    <t>Technopack Polymers Ltd</t>
  </si>
  <si>
    <t>TECHNOPACK</t>
  </si>
  <si>
    <t>Madhusudan Industries Ltd</t>
  </si>
  <si>
    <t>MADHUDIN</t>
  </si>
  <si>
    <t>A G Universal Ltd</t>
  </si>
  <si>
    <t>AGUL</t>
  </si>
  <si>
    <t>Ventura Textiles Ltd</t>
  </si>
  <si>
    <t>VENTURA</t>
  </si>
  <si>
    <t>Parabolic Drugs Ltd</t>
  </si>
  <si>
    <t>PARABDRUGS</t>
  </si>
  <si>
    <t>Martin Burn Ltd</t>
  </si>
  <si>
    <t>MARBU</t>
  </si>
  <si>
    <t>Zodiac-JRD-MKJ Ltd</t>
  </si>
  <si>
    <t>ZODJRDMKJ</t>
  </si>
  <si>
    <t>Stanrose Mafatlal Investments and Finance Ltd</t>
  </si>
  <si>
    <t>STANROS</t>
  </si>
  <si>
    <t>Jetking Infotrain Ltd</t>
  </si>
  <si>
    <t>JETKINGQ</t>
  </si>
  <si>
    <t>Pasupati Spinning and Weaving Mills Ltd</t>
  </si>
  <si>
    <t>PASUSPG</t>
  </si>
  <si>
    <t>Aditya Spinners Ltd</t>
  </si>
  <si>
    <t>ADITYASP</t>
  </si>
  <si>
    <t>Betex India Ltd</t>
  </si>
  <si>
    <t>BETXIND</t>
  </si>
  <si>
    <t>BC Power Controls Ltd</t>
  </si>
  <si>
    <t>BCP</t>
  </si>
  <si>
    <t>Aspira Pathlab &amp; Diagnostics Ltd</t>
  </si>
  <si>
    <t>ASPIRA</t>
  </si>
  <si>
    <t>Leading Leasing Finance and Investment Company Ltd</t>
  </si>
  <si>
    <t>LLFICL</t>
  </si>
  <si>
    <t>Munoth Financial Services Ltd</t>
  </si>
  <si>
    <t>MUNOTHFI</t>
  </si>
  <si>
    <t>Adarsh Plant Protect Ltd</t>
  </si>
  <si>
    <t>ADARSHPL</t>
  </si>
  <si>
    <t>Blue Chip Tex Industries Ltd</t>
  </si>
  <si>
    <t>BLUECHIPT</t>
  </si>
  <si>
    <t>Vikas WSP Ltd</t>
  </si>
  <si>
    <t>VIKASWSP</t>
  </si>
  <si>
    <t>Quality Foils (India) Ltd</t>
  </si>
  <si>
    <t>QFIL</t>
  </si>
  <si>
    <t>Miven Machine Tools Ltd</t>
  </si>
  <si>
    <t>MIVENMACH</t>
  </si>
  <si>
    <t>Adhbhut Infrastructure Ltd</t>
  </si>
  <si>
    <t>ADHBHUTIN</t>
  </si>
  <si>
    <t>Compuage Infocom Ltd</t>
  </si>
  <si>
    <t>COMPINFO</t>
  </si>
  <si>
    <t>Spenta International Ltd</t>
  </si>
  <si>
    <t>SPENTA</t>
  </si>
  <si>
    <t>Jay Kailash Namkeen Ltd</t>
  </si>
  <si>
    <t>JAYKAILASH</t>
  </si>
  <si>
    <t>USG Tech Solutions Ltd</t>
  </si>
  <si>
    <t>USGTECH</t>
  </si>
  <si>
    <t>Dhanlaxmi Cotex Ltd</t>
  </si>
  <si>
    <t>DHANCOT</t>
  </si>
  <si>
    <t>Benchmark Computer Solutions Ltd</t>
  </si>
  <si>
    <t>BENCHMARK</t>
  </si>
  <si>
    <t>Palco Metals Ltd</t>
  </si>
  <si>
    <t>PALCO</t>
  </si>
  <si>
    <t>Sunil Industries Ltd</t>
  </si>
  <si>
    <t>SUNILTX</t>
  </si>
  <si>
    <t>Chothani Foods Ltd</t>
  </si>
  <si>
    <t>CHOTHANI</t>
  </si>
  <si>
    <t>Magenta Lifecare Ltd</t>
  </si>
  <si>
    <t>MAGENTA</t>
  </si>
  <si>
    <t>Zenith Fibres Ltd</t>
  </si>
  <si>
    <t>ZENIFIB</t>
  </si>
  <si>
    <t>Madhusudan Securities Ltd</t>
  </si>
  <si>
    <t>MADHUSE</t>
  </si>
  <si>
    <t>Educomp Solutions Ltd</t>
  </si>
  <si>
    <t>EDUCOMP</t>
  </si>
  <si>
    <t>Roselabs Finance Ltd</t>
  </si>
  <si>
    <t>ROSELABS</t>
  </si>
  <si>
    <t>Laffans Petrochemicals Ltd</t>
  </si>
  <si>
    <t>LAFFANSQ</t>
  </si>
  <si>
    <t>Garden Silk Mills Ltd</t>
  </si>
  <si>
    <t>GARDENSILK</t>
  </si>
  <si>
    <t>Danube Industries Ltd</t>
  </si>
  <si>
    <t>DANUBE</t>
  </si>
  <si>
    <t>DSP Nifty50 Equal weight ETF</t>
  </si>
  <si>
    <t>EQUAL50ADD</t>
  </si>
  <si>
    <t>Shree Hari Chemicals Export Ltd</t>
  </si>
  <si>
    <t>SHHARICH</t>
  </si>
  <si>
    <t>Vapi Enterprise Ltd</t>
  </si>
  <si>
    <t>VAPIENTER</t>
  </si>
  <si>
    <t>Oriental Trimex Ltd</t>
  </si>
  <si>
    <t>ORIENTALTL</t>
  </si>
  <si>
    <t>SMIFS Capital Markets Ltd</t>
  </si>
  <si>
    <t>SMIFS</t>
  </si>
  <si>
    <t>Incap Ltd</t>
  </si>
  <si>
    <t>INCAP</t>
  </si>
  <si>
    <t>Sreechem Resins Ltd</t>
  </si>
  <si>
    <t>SRECR</t>
  </si>
  <si>
    <t>J A Finance Ltd</t>
  </si>
  <si>
    <t>JAFINANCE</t>
  </si>
  <si>
    <t>SBI Nifty 200 Quality 30 ETF</t>
  </si>
  <si>
    <t>SBIETFQLTY</t>
  </si>
  <si>
    <t>Benara Bearings and Pistons Ltd</t>
  </si>
  <si>
    <t>BENARA</t>
  </si>
  <si>
    <t>Abirami Financial Services (India) Ltd</t>
  </si>
  <si>
    <t>ABIRAFN</t>
  </si>
  <si>
    <t>Sabar Flex India Ltd</t>
  </si>
  <si>
    <t>SABAR</t>
  </si>
  <si>
    <t>Impex Ferro Tech Ltd</t>
  </si>
  <si>
    <t>IMPEXFERRO</t>
  </si>
  <si>
    <t>Motilal Oswal M50 ETF</t>
  </si>
  <si>
    <t>MOM50</t>
  </si>
  <si>
    <t>Vanta Bioscience Ltd</t>
  </si>
  <si>
    <t>VANTABIO</t>
  </si>
  <si>
    <t>Arman Holdings Ltd</t>
  </si>
  <si>
    <t>ARMAN</t>
  </si>
  <si>
    <t>Transvoy Logistics India Ltd</t>
  </si>
  <si>
    <t>TRANSVOY</t>
  </si>
  <si>
    <t>Frontier Capital Ltd</t>
  </si>
  <si>
    <t>FRONTCAP</t>
  </si>
  <si>
    <t>Veer Energy &amp; Infrastructure Ltd</t>
  </si>
  <si>
    <t>VEERENRGY</t>
  </si>
  <si>
    <t>KK Shah Hospitals Limited</t>
  </si>
  <si>
    <t>KKSHL</t>
  </si>
  <si>
    <t>KJMC Financial Services Ltd</t>
  </si>
  <si>
    <t>KJMCFIN</t>
  </si>
  <si>
    <t>Visagar Polytex Ltd</t>
  </si>
  <si>
    <t>VIVIDHA</t>
  </si>
  <si>
    <t>Nippon India ETF Nifty 5 yr Benchmark G-Sec</t>
  </si>
  <si>
    <t>GILT5YBEES</t>
  </si>
  <si>
    <t>Lex Nimble Solutions Ltd</t>
  </si>
  <si>
    <t>LEX</t>
  </si>
  <si>
    <t>Nagreeka Capital &amp; Infrastructure Ltd</t>
  </si>
  <si>
    <t>NAGREEKCAP</t>
  </si>
  <si>
    <t>Shashijit Infraprojects Ltd</t>
  </si>
  <si>
    <t>SHASHIJIT</t>
  </si>
  <si>
    <t>COSYN Ltd</t>
  </si>
  <si>
    <t>COSYN</t>
  </si>
  <si>
    <t>Sanwaria Consumer Ltd</t>
  </si>
  <si>
    <t>SANWARIA</t>
  </si>
  <si>
    <t>Kratos Energy &amp; Infrastructure Ltd</t>
  </si>
  <si>
    <t>KRATOSENER</t>
  </si>
  <si>
    <t>Winro Commercial (India) Ltd</t>
  </si>
  <si>
    <t>WINROC</t>
  </si>
  <si>
    <t>Innovative Ideals and Services (India) Ltd</t>
  </si>
  <si>
    <t>INNOVATIVE</t>
  </si>
  <si>
    <t>Panjon Ltd</t>
  </si>
  <si>
    <t>PANJON</t>
  </si>
  <si>
    <t>B2B Software Technologies Ltd</t>
  </si>
  <si>
    <t>B2BSOFT</t>
  </si>
  <si>
    <t>Veejay Lakshmi Engineering Works Ltd</t>
  </si>
  <si>
    <t>VJLAXMIE</t>
  </si>
  <si>
    <t>Focus Business Solution Ltd</t>
  </si>
  <si>
    <t>Intec Capital Ltd</t>
  </si>
  <si>
    <t>INTECCAP</t>
  </si>
  <si>
    <t>Castex Technologies Ltd</t>
  </si>
  <si>
    <t>CASTEXTECH</t>
  </si>
  <si>
    <t>Nalin Lease Finance Ltd</t>
  </si>
  <si>
    <t>NLFL</t>
  </si>
  <si>
    <t>Narendra Properties Ltd</t>
  </si>
  <si>
    <t>NARPROP</t>
  </si>
  <si>
    <t>Citadel Realty and Developers Ltd</t>
  </si>
  <si>
    <t>CITADEL</t>
  </si>
  <si>
    <t>Orient Tradelink Ltd</t>
  </si>
  <si>
    <t>ORIENTTR</t>
  </si>
  <si>
    <t>Mudunuru Ltd</t>
  </si>
  <si>
    <t>MUDUNURU</t>
  </si>
  <si>
    <t>Hrh Next Services Ltd</t>
  </si>
  <si>
    <t>HRHNEXT</t>
  </si>
  <si>
    <t>Call Center Services</t>
  </si>
  <si>
    <t>Tarini International Ltd</t>
  </si>
  <si>
    <t>TARINI</t>
  </si>
  <si>
    <t>BAMPSL Securities Ltd</t>
  </si>
  <si>
    <t>BAMPSL</t>
  </si>
  <si>
    <t>Kandarp Digi Smart Bpo Ltd</t>
  </si>
  <si>
    <t>KANDARP</t>
  </si>
  <si>
    <t>Texel Industries Ltd</t>
  </si>
  <si>
    <t>TEXELIN</t>
  </si>
  <si>
    <t>Naturo Indiabull Ltd</t>
  </si>
  <si>
    <t>NATURO</t>
  </si>
  <si>
    <t>Aditya BSL Nifty IT ETF</t>
  </si>
  <si>
    <t>TECH</t>
  </si>
  <si>
    <t>N K Industries Ltd</t>
  </si>
  <si>
    <t>NKIND</t>
  </si>
  <si>
    <t>Moxsh Overseas Educon Ltd</t>
  </si>
  <si>
    <t>MOXSH</t>
  </si>
  <si>
    <t>Academic &amp; Educational Services</t>
  </si>
  <si>
    <t>Maris Spinners Ltd</t>
  </si>
  <si>
    <t>MARIS</t>
  </si>
  <si>
    <t>ICICI Prudential S&amp;P BSE Midcap Select ETF</t>
  </si>
  <si>
    <t>MIDSELIETF</t>
  </si>
  <si>
    <t>H S India Ltd</t>
  </si>
  <si>
    <t>HOTLSILV</t>
  </si>
  <si>
    <t>Best Eastern Hotels Ltd</t>
  </si>
  <si>
    <t>BESTEAST</t>
  </si>
  <si>
    <t>EVOQ Remedies Ltd</t>
  </si>
  <si>
    <t>EVOQ</t>
  </si>
  <si>
    <t>Croissance Ltd</t>
  </si>
  <si>
    <t>CROISSANCE</t>
  </si>
  <si>
    <t>Narmada Agrobase Ltd</t>
  </si>
  <si>
    <t>NARMADA</t>
  </si>
  <si>
    <t>Deep Diamond India Ltd</t>
  </si>
  <si>
    <t>DDIL</t>
  </si>
  <si>
    <t>Supreme Engineering Ltd</t>
  </si>
  <si>
    <t>SUPREMEENG</t>
  </si>
  <si>
    <t>Sangal Papers Ltd</t>
  </si>
  <si>
    <t>SANPA</t>
  </si>
  <si>
    <t>Venlon Enterprises Ltd</t>
  </si>
  <si>
    <t>VENLONENT</t>
  </si>
  <si>
    <t>S P Capital Financing Ltd</t>
  </si>
  <si>
    <t>SPCAPIT</t>
  </si>
  <si>
    <t>Jayshree Chemicals Ltd</t>
  </si>
  <si>
    <t>JAYCH</t>
  </si>
  <si>
    <t>KJMC Corporate Advisors (India) Ltd</t>
  </si>
  <si>
    <t>KJMCCORP</t>
  </si>
  <si>
    <t>HB Leasing and Finance Co Ltd</t>
  </si>
  <si>
    <t>HBLEAS</t>
  </si>
  <si>
    <t>SBI Nifty 10 yr Benchmark G-Sec ETF</t>
  </si>
  <si>
    <t>SETF10GILT</t>
  </si>
  <si>
    <t>Advance Lifestyles Ltd</t>
  </si>
  <si>
    <t>ADVLIFE</t>
  </si>
  <si>
    <t>Shree Hanuman Sugar &amp; Industries Ltd</t>
  </si>
  <si>
    <t>HANSUGAR</t>
  </si>
  <si>
    <t>Alan Scott Enterprises Ltd</t>
  </si>
  <si>
    <t>ALAN SCOTT</t>
  </si>
  <si>
    <t>Roopshri Resorts Ltd</t>
  </si>
  <si>
    <t>ROOPSHRI</t>
  </si>
  <si>
    <t>Mihika Industries Ltd</t>
  </si>
  <si>
    <t>MIHIKA</t>
  </si>
  <si>
    <t>MPDLLtd</t>
  </si>
  <si>
    <t>MPDL</t>
  </si>
  <si>
    <t>Shantidoot Infra Services Ltd</t>
  </si>
  <si>
    <t>SISL</t>
  </si>
  <si>
    <t>Mini Diamonds (India) Ltd</t>
  </si>
  <si>
    <t>MINID</t>
  </si>
  <si>
    <t>Chennai Meenakshi Multispeciality Hospital Ltd</t>
  </si>
  <si>
    <t>CMMHOSP</t>
  </si>
  <si>
    <t>Sanblue Corporation Ltd</t>
  </si>
  <si>
    <t>SANBLUE</t>
  </si>
  <si>
    <t>Shubham Polyspin Ltd</t>
  </si>
  <si>
    <t>SHUBHAM</t>
  </si>
  <si>
    <t>Triveni Glass Ltd</t>
  </si>
  <si>
    <t>TRIVENIGQ</t>
  </si>
  <si>
    <t>VR Films &amp; Studios Ltd</t>
  </si>
  <si>
    <t>VRFILMS</t>
  </si>
  <si>
    <t>Steel Strips Infrastructures Ltd</t>
  </si>
  <si>
    <t>STLSTRINF</t>
  </si>
  <si>
    <t>Lerthai Finance Ltd</t>
  </si>
  <si>
    <t>LERTHAI</t>
  </si>
  <si>
    <t>Modern Steel Ltd</t>
  </si>
  <si>
    <t>MDRNSTL</t>
  </si>
  <si>
    <t>Sunrest Lifescience Ltd</t>
  </si>
  <si>
    <t>SUNREST</t>
  </si>
  <si>
    <t>Adcon Capital Services Ltd</t>
  </si>
  <si>
    <t>ADCON</t>
  </si>
  <si>
    <t>Kotak Nifty IT ETF</t>
  </si>
  <si>
    <t>IT</t>
  </si>
  <si>
    <t>Kapil Cotex Ltd</t>
  </si>
  <si>
    <t>KAPILCO</t>
  </si>
  <si>
    <t>Purshottam Investofin Ltd</t>
  </si>
  <si>
    <t>PURSHOTTAM</t>
  </si>
  <si>
    <t>3C IT Solutions &amp; Telecoms (India) Ltd</t>
  </si>
  <si>
    <t>3CIT</t>
  </si>
  <si>
    <t>Goenka Diamond And Jewels Ltd</t>
  </si>
  <si>
    <t>GOENKA</t>
  </si>
  <si>
    <t>Caprolactam Chemicals Ltd</t>
  </si>
  <si>
    <t>CAPRO</t>
  </si>
  <si>
    <t>Grand Foundry Ltd</t>
  </si>
  <si>
    <t>GFSTEELS</t>
  </si>
  <si>
    <t>Arrowhead Seperation Engineering Ltd</t>
  </si>
  <si>
    <t>ARROWHEAD</t>
  </si>
  <si>
    <t>Pentokey Organy (India) Ltd</t>
  </si>
  <si>
    <t>PNTKYOR</t>
  </si>
  <si>
    <t>Sahaj Fashions Ltd</t>
  </si>
  <si>
    <t>SAHAJ</t>
  </si>
  <si>
    <t>Quadpro Ites Ltd</t>
  </si>
  <si>
    <t>QUADPRO</t>
  </si>
  <si>
    <t>Tarapur Transformers Ltd</t>
  </si>
  <si>
    <t>TARAPUR</t>
  </si>
  <si>
    <t>Vikas Proppant &amp; Granite Ltd</t>
  </si>
  <si>
    <t>VIKASPROP</t>
  </si>
  <si>
    <t>MY Money Securities Ltd</t>
  </si>
  <si>
    <t>MYMONEY</t>
  </si>
  <si>
    <t>Shree Securities Ltd</t>
  </si>
  <si>
    <t>SHREESEC</t>
  </si>
  <si>
    <t>Sancode Technologies Ltd</t>
  </si>
  <si>
    <t>SANCODE</t>
  </si>
  <si>
    <t>EP Biocomposites Ltd</t>
  </si>
  <si>
    <t>EPBIO</t>
  </si>
  <si>
    <t>Apex Capital and Finance Ltd</t>
  </si>
  <si>
    <t>ACFL</t>
  </si>
  <si>
    <t>Diggi Multitrade Ltd</t>
  </si>
  <si>
    <t>DML</t>
  </si>
  <si>
    <t>Axis NIFTY Healthcare ETF</t>
  </si>
  <si>
    <t>AXISHCETF</t>
  </si>
  <si>
    <t>Ranjeet Mechatronics Ltd</t>
  </si>
  <si>
    <t>RANJEET</t>
  </si>
  <si>
    <t>HDFC Nifty IT ETF</t>
  </si>
  <si>
    <t>HDFCNIFIT</t>
  </si>
  <si>
    <t>Comfort Commotrade Ltd</t>
  </si>
  <si>
    <t>COMCL</t>
  </si>
  <si>
    <t>Bhakti Gems and Jewellery Ltd</t>
  </si>
  <si>
    <t>BGJL</t>
  </si>
  <si>
    <t>Suncare Traders Ltd</t>
  </si>
  <si>
    <t>SCTL</t>
  </si>
  <si>
    <t>Elnet Technologies Ltd</t>
  </si>
  <si>
    <t>ELNET</t>
  </si>
  <si>
    <t>Mask Investments Ltd</t>
  </si>
  <si>
    <t>MASKINVEST</t>
  </si>
  <si>
    <t>Genus Prime Infra Ltd</t>
  </si>
  <si>
    <t>GENUSPRIME</t>
  </si>
  <si>
    <t>Kapil Raj Finance Ltd</t>
  </si>
  <si>
    <t>KAPILRAJ</t>
  </si>
  <si>
    <t>Zenlabs Ethica Ltd</t>
  </si>
  <si>
    <t>ZENLABS</t>
  </si>
  <si>
    <t>Pan Electronics (India) Ltd</t>
  </si>
  <si>
    <t>PANELEC</t>
  </si>
  <si>
    <t>TV Vision Ltd</t>
  </si>
  <si>
    <t>TVVISION</t>
  </si>
  <si>
    <t>California Software Company Ltd</t>
  </si>
  <si>
    <t>CALSOFT</t>
  </si>
  <si>
    <t>MRC Agrotech Ltd</t>
  </si>
  <si>
    <t>MRCAGRO</t>
  </si>
  <si>
    <t>Popular Estate Management Ltd</t>
  </si>
  <si>
    <t>POPULARES</t>
  </si>
  <si>
    <t>Plada Infotech Services Ltd</t>
  </si>
  <si>
    <t>PLADAINFO</t>
  </si>
  <si>
    <t>Tuni Textile Mills Ltd</t>
  </si>
  <si>
    <t>TUNITEX</t>
  </si>
  <si>
    <t>Mega Corp Ltd</t>
  </si>
  <si>
    <t>MEGACOR</t>
  </si>
  <si>
    <t>Prime Urban Development India Ltd</t>
  </si>
  <si>
    <t>PRIMEURB</t>
  </si>
  <si>
    <t>Shreevatsaa Finance and Leasing Ltd</t>
  </si>
  <si>
    <t>SHVFL</t>
  </si>
  <si>
    <t>Quality RO Industries Ltd</t>
  </si>
  <si>
    <t>QRIL</t>
  </si>
  <si>
    <t>RO Jewels Ltd</t>
  </si>
  <si>
    <t>ROJL</t>
  </si>
  <si>
    <t>Alfa Ica (India) Ltd</t>
  </si>
  <si>
    <t>ALFAICA</t>
  </si>
  <si>
    <t>Indo Cotspin Ltd</t>
  </si>
  <si>
    <t>ICL</t>
  </si>
  <si>
    <t>Brisk Technovision Ltd</t>
  </si>
  <si>
    <t>BRISK</t>
  </si>
  <si>
    <t>Fruition venture Ltd</t>
  </si>
  <si>
    <t>FRUTION</t>
  </si>
  <si>
    <t>Indifra Ltd</t>
  </si>
  <si>
    <t>INDIFRA</t>
  </si>
  <si>
    <t>Choksi Imaging Ltd</t>
  </si>
  <si>
    <t>CHOKSI</t>
  </si>
  <si>
    <t>Winsome Yarns Ltd</t>
  </si>
  <si>
    <t>WINSOME</t>
  </si>
  <si>
    <t>Sahara Housingfina Corporation Ltd</t>
  </si>
  <si>
    <t>SAHARAHOUS</t>
  </si>
  <si>
    <t>Tai Industries Ltd</t>
  </si>
  <si>
    <t>TAIIND</t>
  </si>
  <si>
    <t>Machhar Industries Ltd</t>
  </si>
  <si>
    <t>MACIND</t>
  </si>
  <si>
    <t>MFL India Ltd</t>
  </si>
  <si>
    <t>MFLINDIA</t>
  </si>
  <si>
    <t>Roni Households Ltd</t>
  </si>
  <si>
    <t>RONI</t>
  </si>
  <si>
    <t>Heads UP Ventures Limited</t>
  </si>
  <si>
    <t>HEADSUP</t>
  </si>
  <si>
    <t>CIL Securities Ltd</t>
  </si>
  <si>
    <t>CILSEC</t>
  </si>
  <si>
    <t>Gajanan Securities Services Ltd</t>
  </si>
  <si>
    <t>GAJANANSEC</t>
  </si>
  <si>
    <t>JMJ Fintech Ltd</t>
  </si>
  <si>
    <t>JMJFIN</t>
  </si>
  <si>
    <t>Ascensive Educare Ltd</t>
  </si>
  <si>
    <t>ASCENSIVE</t>
  </si>
  <si>
    <t>Vilin Bio Med Ltd</t>
  </si>
  <si>
    <t>VILINBIO</t>
  </si>
  <si>
    <t>Cargotrans Maritime Ltd</t>
  </si>
  <si>
    <t>CARGOTRANS</t>
  </si>
  <si>
    <t>White Organic Agro Ltd</t>
  </si>
  <si>
    <t>WHITEORG</t>
  </si>
  <si>
    <t>Jaihind Synthetics Ltd</t>
  </si>
  <si>
    <t>JAIHINDS</t>
  </si>
  <si>
    <t>Continental Seeds and Chemicals Ltd</t>
  </si>
  <si>
    <t>CONTI</t>
  </si>
  <si>
    <t>Yaan Enterprises Ltd</t>
  </si>
  <si>
    <t>YAANENT</t>
  </si>
  <si>
    <t>Nirav Commercials Ltd</t>
  </si>
  <si>
    <t>NIRAVCOM</t>
  </si>
  <si>
    <t>Trans Freight Containers Ltd</t>
  </si>
  <si>
    <t>TRANSFRE</t>
  </si>
  <si>
    <t>Margo Finance Ltd</t>
  </si>
  <si>
    <t>MARGOFIN</t>
  </si>
  <si>
    <t>Bhanderi Infracon Ltd</t>
  </si>
  <si>
    <t>BHANDERI</t>
  </si>
  <si>
    <t>N D A Securities Ltd</t>
  </si>
  <si>
    <t>NDASEC</t>
  </si>
  <si>
    <t>Jindal Capital Ltd</t>
  </si>
  <si>
    <t>JINDCAP</t>
  </si>
  <si>
    <t>Anuroop Packaging Ltd</t>
  </si>
  <si>
    <t>ANUROOP</t>
  </si>
  <si>
    <t>Cella Space Ltd</t>
  </si>
  <si>
    <t>CELLA</t>
  </si>
  <si>
    <t>Sinnar Bidi Udyog Ltd</t>
  </si>
  <si>
    <t>SINNAR</t>
  </si>
  <si>
    <t>SBI Nifty Next 50 ETF</t>
  </si>
  <si>
    <t>SETFNN50</t>
  </si>
  <si>
    <t>Amin Tannery Ltd</t>
  </si>
  <si>
    <t>AMINTAN</t>
  </si>
  <si>
    <t>Indergiri Finance Ltd</t>
  </si>
  <si>
    <t>INDERGR</t>
  </si>
  <si>
    <t>Harshil Agrotech Ltd</t>
  </si>
  <si>
    <t>HARSHILAGR</t>
  </si>
  <si>
    <t>Sanghvi Brands Ltd</t>
  </si>
  <si>
    <t>SBRANDS</t>
  </si>
  <si>
    <t>Prima Industries Ltd</t>
  </si>
  <si>
    <t>PRIMAIN</t>
  </si>
  <si>
    <t>Aditya BSL Nifty Healthcare ETF</t>
  </si>
  <si>
    <t>HEALTHY</t>
  </si>
  <si>
    <t>Rodium Realty Ltd</t>
  </si>
  <si>
    <t>RODIUM</t>
  </si>
  <si>
    <t>PlatinumOne Business Services Ltd</t>
  </si>
  <si>
    <t>POBS</t>
  </si>
  <si>
    <t>LWS Knitwear Ltd</t>
  </si>
  <si>
    <t>LWSKNIT</t>
  </si>
  <si>
    <t>Inducto Steels Ltd</t>
  </si>
  <si>
    <t>INDCTST</t>
  </si>
  <si>
    <t>Ecs Biztech Ltd</t>
  </si>
  <si>
    <t>ECS</t>
  </si>
  <si>
    <t>Yash Management &amp; Satellite Ltd.</t>
  </si>
  <si>
    <t>YASHMGM</t>
  </si>
  <si>
    <t>Sanghvi Forging and Engineering Ltd</t>
  </si>
  <si>
    <t>SANGHVIFOR</t>
  </si>
  <si>
    <t>Jackson Investments Ltd</t>
  </si>
  <si>
    <t>JACKSON</t>
  </si>
  <si>
    <t>Gujarat Raffia Industries Ltd</t>
  </si>
  <si>
    <t>GUJRAFFIA</t>
  </si>
  <si>
    <t>MT Educare Ltd</t>
  </si>
  <si>
    <t>MTEDUCARE</t>
  </si>
  <si>
    <t>Amco India Ltd</t>
  </si>
  <si>
    <t>AMCOIND</t>
  </si>
  <si>
    <t>Reliable Ventures India Ltd</t>
  </si>
  <si>
    <t>RELIABVEN</t>
  </si>
  <si>
    <t>Sungold Media and Entertainment Ltd</t>
  </si>
  <si>
    <t>SMEL</t>
  </si>
  <si>
    <t>Gujarat Hy Spin Ltd</t>
  </si>
  <si>
    <t>GUJHYSPIN</t>
  </si>
  <si>
    <t>Kaushalya Infrastructure Development Corporation Ltd</t>
  </si>
  <si>
    <t>KAUSHALYA</t>
  </si>
  <si>
    <t>IITL Projects Ltd</t>
  </si>
  <si>
    <t>IITLPROJ</t>
  </si>
  <si>
    <t>Karnavati Finance Ltd</t>
  </si>
  <si>
    <t>KARNAVATI</t>
  </si>
  <si>
    <t>ETT Ltd</t>
  </si>
  <si>
    <t>ETT</t>
  </si>
  <si>
    <t>Omkar Pharmachem Ltd</t>
  </si>
  <si>
    <t>OMKARPH</t>
  </si>
  <si>
    <t>TGIF Agribusiness Ltd</t>
  </si>
  <si>
    <t>TGIF</t>
  </si>
  <si>
    <t>Easun Capital Markets Ltd</t>
  </si>
  <si>
    <t>EASUN</t>
  </si>
  <si>
    <t>Samsrita Labs Ltd</t>
  </si>
  <si>
    <t>SAMSRITA</t>
  </si>
  <si>
    <t>Richfield Financial Services Ltd</t>
  </si>
  <si>
    <t>RFSL</t>
  </si>
  <si>
    <t>Classic Filaments Ltd</t>
  </si>
  <si>
    <t>CFL</t>
  </si>
  <si>
    <t>Shahi Shipping Ltd</t>
  </si>
  <si>
    <t>SHAHISHIP</t>
  </si>
  <si>
    <t>Bohra Industries Ltd</t>
  </si>
  <si>
    <t>BOHRAIND</t>
  </si>
  <si>
    <t>Command Polymers Ltd</t>
  </si>
  <si>
    <t>COMMAND</t>
  </si>
  <si>
    <t>Dynamic Archistructures Ltd</t>
  </si>
  <si>
    <t>DAL</t>
  </si>
  <si>
    <t>Shree Rajasthan Syntex Ltd</t>
  </si>
  <si>
    <t>SHRAJSYNQ</t>
  </si>
  <si>
    <t>Lead Reclaim and Rubber Products Ltd</t>
  </si>
  <si>
    <t>LRRPL</t>
  </si>
  <si>
    <t>SSPDL Ltd</t>
  </si>
  <si>
    <t>SSPDL</t>
  </si>
  <si>
    <t>Crane Infrastructure Ltd</t>
  </si>
  <si>
    <t>CRANEINFRA</t>
  </si>
  <si>
    <t>Ashish Polyplast Ltd</t>
  </si>
  <si>
    <t>ASHISHPO</t>
  </si>
  <si>
    <t>Gconnect Logitech and Supply Chain Ltd</t>
  </si>
  <si>
    <t>GCONNECT</t>
  </si>
  <si>
    <t>Bangalore Fort Farms Ltd</t>
  </si>
  <si>
    <t>BFFL</t>
  </si>
  <si>
    <t>Veerkrupa Jewellers Ltd</t>
  </si>
  <si>
    <t>VEERKRUPA</t>
  </si>
  <si>
    <t>Sobhaygya Mercantile Ltd</t>
  </si>
  <si>
    <t>SOBME</t>
  </si>
  <si>
    <t>ACI Infocom Ltd</t>
  </si>
  <si>
    <t>ACIIN</t>
  </si>
  <si>
    <t>Misquita Engineering Ltd</t>
  </si>
  <si>
    <t>MISQUITA</t>
  </si>
  <si>
    <t>HDFC Silver ETF</t>
  </si>
  <si>
    <t>HDFCSILVER</t>
  </si>
  <si>
    <t>SBEC Systems (India) Ltd</t>
  </si>
  <si>
    <t>SBECSYS</t>
  </si>
  <si>
    <t>Bervin Investment and Leasing Ltd</t>
  </si>
  <si>
    <t>BERVINL</t>
  </si>
  <si>
    <t>Prag Bosimi Synthetics Ltd</t>
  </si>
  <si>
    <t>PRAGBOS</t>
  </si>
  <si>
    <t>Zenith Healthcare Ltd</t>
  </si>
  <si>
    <t>ZENITHHE</t>
  </si>
  <si>
    <t>Vera Synthetic Ltd</t>
  </si>
  <si>
    <t>VERA</t>
  </si>
  <si>
    <t>Onelife Capital Advisors Ltd</t>
  </si>
  <si>
    <t>ONELIFECAP</t>
  </si>
  <si>
    <t>Nanavati Ventures Ltd</t>
  </si>
  <si>
    <t>NVENTURES</t>
  </si>
  <si>
    <t>Associated Coaters Ltd</t>
  </si>
  <si>
    <t>ASSOCIATED</t>
  </si>
  <si>
    <t>Challani Capital Ltd</t>
  </si>
  <si>
    <t>CHALLANI</t>
  </si>
  <si>
    <t>WINPRO INDUSTRIES LIMITED</t>
  </si>
  <si>
    <t>WINPRO</t>
  </si>
  <si>
    <t>Jaipan Industries Ltd</t>
  </si>
  <si>
    <t>JAIPAN</t>
  </si>
  <si>
    <t>Anupam Finserv Ltd</t>
  </si>
  <si>
    <t>ANUPAM</t>
  </si>
  <si>
    <t>Easy Fincorp Ltd</t>
  </si>
  <si>
    <t>EASYFIN</t>
  </si>
  <si>
    <t>Kamanwala Housing Construction Ltd</t>
  </si>
  <si>
    <t>KAMANWALA</t>
  </si>
  <si>
    <t>Antarctica Ltd</t>
  </si>
  <si>
    <t>ANTGRAPHIC</t>
  </si>
  <si>
    <t>Valson Industries Ltd</t>
  </si>
  <si>
    <t>VALSONQ</t>
  </si>
  <si>
    <t>Libord Finance Ltd</t>
  </si>
  <si>
    <t>LIBORDFIN</t>
  </si>
  <si>
    <t>Suvidha Infraestate Corporation Ltd</t>
  </si>
  <si>
    <t>SICL</t>
  </si>
  <si>
    <t>Sarthak Industries Ltd</t>
  </si>
  <si>
    <t>SARTHAKIND</t>
  </si>
  <si>
    <t>Oneclick Logistics India Ltd</t>
  </si>
  <si>
    <t>OLIL</t>
  </si>
  <si>
    <t>Ritesh International Ltd</t>
  </si>
  <si>
    <t>RITESHIN</t>
  </si>
  <si>
    <t>Sanathnagar Enterprises Ltd</t>
  </si>
  <si>
    <t>Sarvottam Finvest Ltd</t>
  </si>
  <si>
    <t>SARVOTTAM</t>
  </si>
  <si>
    <t>Axis NIFTY India Consumption ETF</t>
  </si>
  <si>
    <t>AXISCETF</t>
  </si>
  <si>
    <t>Vrundavan Plantation Ltd</t>
  </si>
  <si>
    <t>VPL</t>
  </si>
  <si>
    <t>Bothra Metals and Alloys Ltd</t>
  </si>
  <si>
    <t>BMAL</t>
  </si>
  <si>
    <t>Jainex Aamcol Ltd</t>
  </si>
  <si>
    <t>JAINEX</t>
  </si>
  <si>
    <t>Blue Chip India Ltd</t>
  </si>
  <si>
    <t>BLUECHIP</t>
  </si>
  <si>
    <t>Octavius Plantations Ltd</t>
  </si>
  <si>
    <t>OCTAVIUSPL</t>
  </si>
  <si>
    <t>Howard Hotels Ltd</t>
  </si>
  <si>
    <t>HOWARHO</t>
  </si>
  <si>
    <t>Paragon Finance Ltd</t>
  </si>
  <si>
    <t>PARAGONF</t>
  </si>
  <si>
    <t>Pro Fin Capital Services Ltd</t>
  </si>
  <si>
    <t>PROFINC</t>
  </si>
  <si>
    <t>Neeraj Paper Marketing Ltd</t>
  </si>
  <si>
    <t>NEERAJ</t>
  </si>
  <si>
    <t>RTCL Ltd</t>
  </si>
  <si>
    <t>RAGHUTOB</t>
  </si>
  <si>
    <t>Palm Jewels Limited</t>
  </si>
  <si>
    <t>PALMJEWELS</t>
  </si>
  <si>
    <t>Southern Latex Ltd</t>
  </si>
  <si>
    <t>SOUTLAT</t>
  </si>
  <si>
    <t>Velan Hotels Ltd</t>
  </si>
  <si>
    <t>VELHO</t>
  </si>
  <si>
    <t>Garbi Finvest Ltd</t>
  </si>
  <si>
    <t>GARBIFIN</t>
  </si>
  <si>
    <t>SVS Ventures Ltd</t>
  </si>
  <si>
    <t>SVS</t>
  </si>
  <si>
    <t>Daulat Securities Ltd</t>
  </si>
  <si>
    <t>DAULAT</t>
  </si>
  <si>
    <t>ICICI Pru Nifty 5 yr Benchmark G-SEC ETF</t>
  </si>
  <si>
    <t>GSEC5IETF</t>
  </si>
  <si>
    <t>Glance Finance Ltd</t>
  </si>
  <si>
    <t>GLANCE</t>
  </si>
  <si>
    <t>Continental Securities Ltd</t>
  </si>
  <si>
    <t>CSL</t>
  </si>
  <si>
    <t>Tasty Dairy Specialities Ltd</t>
  </si>
  <si>
    <t>TDSL</t>
  </si>
  <si>
    <t>Kretto Syscon Ltd</t>
  </si>
  <si>
    <t>KRETTOSYS</t>
  </si>
  <si>
    <t>Asian Warehousing Ltd</t>
  </si>
  <si>
    <t>ASIAN</t>
  </si>
  <si>
    <t>Brandbucket Media &amp; Technology Ltd</t>
  </si>
  <si>
    <t>BRANDBUCKT</t>
  </si>
  <si>
    <t>G K P Printing &amp; Packaging Ltd</t>
  </si>
  <si>
    <t>GKP</t>
  </si>
  <si>
    <t>Shrydus Industries Ltd</t>
  </si>
  <si>
    <t>SHRYDUS</t>
  </si>
  <si>
    <t>Bright Solar Ltd</t>
  </si>
  <si>
    <t>Gem Spinners India Ltd</t>
  </si>
  <si>
    <t>GEMSPIN</t>
  </si>
  <si>
    <t>Computer Point Ltd</t>
  </si>
  <si>
    <t>COMPUPN</t>
  </si>
  <si>
    <t>Vivanza Biosciences Ltd</t>
  </si>
  <si>
    <t>VIVANZA</t>
  </si>
  <si>
    <t>Uniroyal Industries Ltd</t>
  </si>
  <si>
    <t>UNIROYAL</t>
  </si>
  <si>
    <t>Darshan Orna Ltd</t>
  </si>
  <si>
    <t>DARSHANORNA</t>
  </si>
  <si>
    <t>Nippon India ETF Nifty IT</t>
  </si>
  <si>
    <t>ITBEES</t>
  </si>
  <si>
    <t>Labelkraft Technologies Ltd</t>
  </si>
  <si>
    <t>LABELKRAFT</t>
  </si>
  <si>
    <t>Gian Life Care Ltd</t>
  </si>
  <si>
    <t>GIANLIFE</t>
  </si>
  <si>
    <t>IEL Ltd</t>
  </si>
  <si>
    <t>INDXTRA</t>
  </si>
  <si>
    <t>BNR Udyog Ltd</t>
  </si>
  <si>
    <t>BNRUDY</t>
  </si>
  <si>
    <t>O P Chains Ltd</t>
  </si>
  <si>
    <t>OPCHAINS</t>
  </si>
  <si>
    <t>Northlink Fiscal and Capital Services Ltd</t>
  </si>
  <si>
    <t>NORTHLINK</t>
  </si>
  <si>
    <t>Dynamic Industries Ltd</t>
  </si>
  <si>
    <t>DYNAMIND</t>
  </si>
  <si>
    <t>NIKS Technology Ltd</t>
  </si>
  <si>
    <t>NIKSTECH</t>
  </si>
  <si>
    <t>Gautam Exim Ltd</t>
  </si>
  <si>
    <t>GEL</t>
  </si>
  <si>
    <t>Novateor Research Laboratories Ltd</t>
  </si>
  <si>
    <t>NOVATEOR</t>
  </si>
  <si>
    <t>Reetech International Cargo and Courier Ltd</t>
  </si>
  <si>
    <t>REETECH</t>
  </si>
  <si>
    <t>Shree Bhavya Fabrics Ltd</t>
  </si>
  <si>
    <t>SBFL</t>
  </si>
  <si>
    <t>Nippon India ETF Nifty India Consumption</t>
  </si>
  <si>
    <t>CONSUMBEES</t>
  </si>
  <si>
    <t>Pecos Hotels and Pubs Ltd</t>
  </si>
  <si>
    <t>PECOS</t>
  </si>
  <si>
    <t>Golechha Global Finance Ltd</t>
  </si>
  <si>
    <t>GOLECHA</t>
  </si>
  <si>
    <t>Sujala Trading &amp; Holdings Ltd</t>
  </si>
  <si>
    <t>SUJALA</t>
  </si>
  <si>
    <t>DSP Silver ETF</t>
  </si>
  <si>
    <t>SILVERADD</t>
  </si>
  <si>
    <t>Sumeet Industries Ltd</t>
  </si>
  <si>
    <t>SUMEETINDS</t>
  </si>
  <si>
    <t>Paramount Cosmetics (India) Ltd</t>
  </si>
  <si>
    <t>PARMCOS-B</t>
  </si>
  <si>
    <t>Stampede Capital Ltd</t>
  </si>
  <si>
    <t>GATECHDVR</t>
  </si>
  <si>
    <t>Nyssa Corporation Ltd</t>
  </si>
  <si>
    <t>NYSSACORP</t>
  </si>
  <si>
    <t>Osiajee Texfab Ltd</t>
  </si>
  <si>
    <t>OSIAJEE</t>
  </si>
  <si>
    <t>R R Financial Consultants Ltd</t>
  </si>
  <si>
    <t>RRFIN</t>
  </si>
  <si>
    <t>Shanti Guru Industries Ltd</t>
  </si>
  <si>
    <t>SHANTIGURU</t>
  </si>
  <si>
    <t>Dhanuka Realty Ltd</t>
  </si>
  <si>
    <t>DRL</t>
  </si>
  <si>
    <t>Shree Karthik Papers Ltd</t>
  </si>
  <si>
    <t>SHKARTP</t>
  </si>
  <si>
    <t>BKV Industries Ltd</t>
  </si>
  <si>
    <t>BKV</t>
  </si>
  <si>
    <t>Titaanium Ten Enterprise Ltd</t>
  </si>
  <si>
    <t>TITAANIUM</t>
  </si>
  <si>
    <t>Kush Industries Ltd</t>
  </si>
  <si>
    <t>KUSHIND</t>
  </si>
  <si>
    <t>APT Packaging Ltd</t>
  </si>
  <si>
    <t>APTPACK</t>
  </si>
  <si>
    <t>Finelistings Technologies Ltd</t>
  </si>
  <si>
    <t>FTL</t>
  </si>
  <si>
    <t>Jagjanani Textiles Ltd</t>
  </si>
  <si>
    <t>JAGJANANI</t>
  </si>
  <si>
    <t>Scan Projects Ltd</t>
  </si>
  <si>
    <t>SCANPRO</t>
  </si>
  <si>
    <t>Helpage Finlease Ltd</t>
  </si>
  <si>
    <t>HELPAGE</t>
  </si>
  <si>
    <t>First Custodian Fund (India) Ltd</t>
  </si>
  <si>
    <t>1STCUS</t>
  </si>
  <si>
    <t>Groarc Industries India Ltd</t>
  </si>
  <si>
    <t>TELESYS</t>
  </si>
  <si>
    <t>Minaxi Textiles Ltd</t>
  </si>
  <si>
    <t>MINAXI</t>
  </si>
  <si>
    <t>U H Zaveri Ltd</t>
  </si>
  <si>
    <t>UHZAVERI</t>
  </si>
  <si>
    <t>IB Infotech Enterprises Ltd</t>
  </si>
  <si>
    <t>IBINFO</t>
  </si>
  <si>
    <t>MPL Plastics Ltd</t>
  </si>
  <si>
    <t>MPL</t>
  </si>
  <si>
    <t>Indiabulls NIFTY50 Exchange Traded Fund</t>
  </si>
  <si>
    <t>IBMFNIFTY</t>
  </si>
  <si>
    <t>JD Orgochem Ltd</t>
  </si>
  <si>
    <t>JDORGOCHEM</t>
  </si>
  <si>
    <t>Indus Finance Ltd</t>
  </si>
  <si>
    <t>INDUSFINL</t>
  </si>
  <si>
    <t>Switching Technologies Gunther Ltd</t>
  </si>
  <si>
    <t>SWITCHTE</t>
  </si>
  <si>
    <t>Polymac Thermoformers Ltd</t>
  </si>
  <si>
    <t>POLYMAC</t>
  </si>
  <si>
    <t>Nippon India ETF S&amp;P BSE Sensex Next 50</t>
  </si>
  <si>
    <t>SNXT50BEES</t>
  </si>
  <si>
    <t>Natraj Proteins Ltd</t>
  </si>
  <si>
    <t>NATRAJPR</t>
  </si>
  <si>
    <t>Ajcon Global Services Ltd</t>
  </si>
  <si>
    <t>AJCON</t>
  </si>
  <si>
    <t>Marg Techno-Projects Ltd</t>
  </si>
  <si>
    <t>MTPL</t>
  </si>
  <si>
    <t>Emmessar Biotech and Nutrition Ltd</t>
  </si>
  <si>
    <t>EMMESSA</t>
  </si>
  <si>
    <t>Euphoria Infotech (India) Ltd</t>
  </si>
  <si>
    <t>EUPHORIAIT</t>
  </si>
  <si>
    <t>Sibar Auto Parts Ltd</t>
  </si>
  <si>
    <t>SIBARAUT</t>
  </si>
  <si>
    <t>Ind Renewable Energy Ltd</t>
  </si>
  <si>
    <t>INDRENEW</t>
  </si>
  <si>
    <t>Billwin Industries Ltd</t>
  </si>
  <si>
    <t>BILLWIN</t>
  </si>
  <si>
    <t>Shree Metalloys Ltd</t>
  </si>
  <si>
    <t>SHREMETAL</t>
  </si>
  <si>
    <t>Delta Industrial Resources Ltd</t>
  </si>
  <si>
    <t>DELTA</t>
  </si>
  <si>
    <t>Patron Exim Ltd</t>
  </si>
  <si>
    <t>PATRON</t>
  </si>
  <si>
    <t>ICICI Prudential Nifty FMCG ETF</t>
  </si>
  <si>
    <t>FMCGIETF</t>
  </si>
  <si>
    <t>Link Pharmachem Ltd</t>
  </si>
  <si>
    <t>LINKPH</t>
  </si>
  <si>
    <t>Hisar Spinning Mills Ltd</t>
  </si>
  <si>
    <t>HISARSP</t>
  </si>
  <si>
    <t>Kunststoffe Industries Ltd</t>
  </si>
  <si>
    <t>KUNSTOFF</t>
  </si>
  <si>
    <t>Rajkamal Synthetics Ltd</t>
  </si>
  <si>
    <t>RAJKSYN</t>
  </si>
  <si>
    <t>Eastern Treads Ltd</t>
  </si>
  <si>
    <t>EASTRED</t>
  </si>
  <si>
    <t>Shiva Granito Export Ltd</t>
  </si>
  <si>
    <t>SHIVAEXPO</t>
  </si>
  <si>
    <t>Yogi Infra Projects Ltd</t>
  </si>
  <si>
    <t>YOGISUNG</t>
  </si>
  <si>
    <t>Polo Hotels Ltd</t>
  </si>
  <si>
    <t>POLOHOT</t>
  </si>
  <si>
    <t>Ishita Drugs and Industries Ltd</t>
  </si>
  <si>
    <t>ISHITADR</t>
  </si>
  <si>
    <t>Gala Global Products Ltd</t>
  </si>
  <si>
    <t>GGPL</t>
  </si>
  <si>
    <t>Sterling Guaranty &amp; Finance Ltd</t>
  </si>
  <si>
    <t>STRLGUA</t>
  </si>
  <si>
    <t>Husys Consulting Ltd</t>
  </si>
  <si>
    <t>HUSYSLTD</t>
  </si>
  <si>
    <t>Onesource Ideas Venture Ltd</t>
  </si>
  <si>
    <t>OIVL</t>
  </si>
  <si>
    <t>Tci Finance Ltd</t>
  </si>
  <si>
    <t>TCIFINANCE</t>
  </si>
  <si>
    <t>Hindustan Agrigentics Ltd</t>
  </si>
  <si>
    <t>HINDUST</t>
  </si>
  <si>
    <t>Vaxtex Cotfab Ltd</t>
  </si>
  <si>
    <t>VCL</t>
  </si>
  <si>
    <t>Dipna Pharmachem Ltd</t>
  </si>
  <si>
    <t>DPL</t>
  </si>
  <si>
    <t>ICICI Prudential Nifty 100 ETF</t>
  </si>
  <si>
    <t>NIF100IETF</t>
  </si>
  <si>
    <t>Samyak International Ltd</t>
  </si>
  <si>
    <t>SAMYAKINT</t>
  </si>
  <si>
    <t>K K Fincorp Ltd</t>
  </si>
  <si>
    <t>KKFIN</t>
  </si>
  <si>
    <t>Ironwood Education Ltd</t>
  </si>
  <si>
    <t>IRONWOOD</t>
  </si>
  <si>
    <t>Frontline corporation Ltd</t>
  </si>
  <si>
    <t>FRONTCORP</t>
  </si>
  <si>
    <t>Franklin Leasing and Finance Ltd</t>
  </si>
  <si>
    <t>FRANKLIN</t>
  </si>
  <si>
    <t>Mitshi India Ltd</t>
  </si>
  <si>
    <t>MITSHI</t>
  </si>
  <si>
    <t>Parshwanath Corp Ltd</t>
  </si>
  <si>
    <t>PARSHWANA</t>
  </si>
  <si>
    <t>Interstate Oil Carrier Ltd</t>
  </si>
  <si>
    <t>INTSTOIL</t>
  </si>
  <si>
    <t>Gujarat Lease Financing Ltd</t>
  </si>
  <si>
    <t>GLFL</t>
  </si>
  <si>
    <t>ISF Ltd</t>
  </si>
  <si>
    <t>ISFL</t>
  </si>
  <si>
    <t>Samtex Fashions Ltd</t>
  </si>
  <si>
    <t>SAMTEX</t>
  </si>
  <si>
    <t>Shyam Telecom Ltd</t>
  </si>
  <si>
    <t>SHYAMTEL</t>
  </si>
  <si>
    <t>Solid Stone Co Ltd</t>
  </si>
  <si>
    <t>SOLIDSTON</t>
  </si>
  <si>
    <t>Sterling Powergensys Ltd</t>
  </si>
  <si>
    <t>STERPOW</t>
  </si>
  <si>
    <t>Nagarjuna Agri Tech Ltd</t>
  </si>
  <si>
    <t>NAGTECH</t>
  </si>
  <si>
    <t>Prism Finance Ltd</t>
  </si>
  <si>
    <t>PRISMFN</t>
  </si>
  <si>
    <t>White Organic Retail Ltd</t>
  </si>
  <si>
    <t>WORL</t>
  </si>
  <si>
    <t>GCM Securities Ltd</t>
  </si>
  <si>
    <t>GCMSECU</t>
  </si>
  <si>
    <t>Mahaan Foods Ltd</t>
  </si>
  <si>
    <t>MAHAANF</t>
  </si>
  <si>
    <t>Cindrella Hotels Ltd</t>
  </si>
  <si>
    <t>CINDHO</t>
  </si>
  <si>
    <t>Rishabh Digha Steel and Allied Products Ltd</t>
  </si>
  <si>
    <t>RISHDIGA</t>
  </si>
  <si>
    <t>Decipher Labs Ltd</t>
  </si>
  <si>
    <t>DECIPHER</t>
  </si>
  <si>
    <t>Muller and Phipps (India) Ltd</t>
  </si>
  <si>
    <t>MULLER</t>
  </si>
  <si>
    <t>Duke Offshore Ltd</t>
  </si>
  <si>
    <t>DUKEOFS</t>
  </si>
  <si>
    <t>Mansi Finance (Chennai) Ltd</t>
  </si>
  <si>
    <t>MANSIFIN</t>
  </si>
  <si>
    <t>CRP Risk Management Ltd</t>
  </si>
  <si>
    <t>CRPRISK</t>
  </si>
  <si>
    <t>Silly Monks Entertainment Ltd</t>
  </si>
  <si>
    <t>SILLYMONKS</t>
  </si>
  <si>
    <t>Rita Finance and Leasing Ltd</t>
  </si>
  <si>
    <t>RFLL</t>
  </si>
  <si>
    <t>Nippon India ETF Nifty Infrastructure BeES</t>
  </si>
  <si>
    <t>INFRABEES</t>
  </si>
  <si>
    <t>Sugal and Damani Share Brokers Ltd</t>
  </si>
  <si>
    <t>SUGALDAM</t>
  </si>
  <si>
    <t>Premier Capital Services Ltd</t>
  </si>
  <si>
    <t>PREMCAP</t>
  </si>
  <si>
    <t>Manraj Housing Finance Ltd</t>
  </si>
  <si>
    <t>MANRAJH</t>
  </si>
  <si>
    <t>Rite Zone Chemcon India Ltd</t>
  </si>
  <si>
    <t>RITEZONE</t>
  </si>
  <si>
    <t>Yunik Managing Advisors Ltd</t>
  </si>
  <si>
    <t>YUNIKM</t>
  </si>
  <si>
    <t>Octaware Technologies Ltd</t>
  </si>
  <si>
    <t>OCTAWARE</t>
  </si>
  <si>
    <t>Hira Automobiles Ltd</t>
  </si>
  <si>
    <t>HIRAUTO</t>
  </si>
  <si>
    <t>Amrapali Capital and Finance Services Ltd</t>
  </si>
  <si>
    <t>ACFSL</t>
  </si>
  <si>
    <t>Adinath Textiles Ltd</t>
  </si>
  <si>
    <t>ADINATH</t>
  </si>
  <si>
    <t>Shanti Overseas (India) Ltd</t>
  </si>
  <si>
    <t>SHANTI</t>
  </si>
  <si>
    <t>United Interactive Ltd</t>
  </si>
  <si>
    <t>UNITEDINT</t>
  </si>
  <si>
    <t>Ras Resorts and Apart Hotels Ltd</t>
  </si>
  <si>
    <t>RASRESOR</t>
  </si>
  <si>
    <t>Kkalpana Plastick Limited</t>
  </si>
  <si>
    <t>KKPLASTICK</t>
  </si>
  <si>
    <t>S M Gold Ltd</t>
  </si>
  <si>
    <t>SMGOLD</t>
  </si>
  <si>
    <t>Kahan Packaging Ltd</t>
  </si>
  <si>
    <t>KAHAN</t>
  </si>
  <si>
    <t>Genomic Valley Biotech Ltd</t>
  </si>
  <si>
    <t>GVBL</t>
  </si>
  <si>
    <t>Metalyst Forgings Ltd</t>
  </si>
  <si>
    <t>METALFORGE</t>
  </si>
  <si>
    <t>Neueon Towers Ltd</t>
  </si>
  <si>
    <t>NTL</t>
  </si>
  <si>
    <t>United Credit Ltd</t>
  </si>
  <si>
    <t>UNITDCR</t>
  </si>
  <si>
    <t>Lime Chemicals Ltd</t>
  </si>
  <si>
    <t>LIMECHM</t>
  </si>
  <si>
    <t>Jai Mata Glass Ltd</t>
  </si>
  <si>
    <t>JAIMATAG</t>
  </si>
  <si>
    <t>NMS Global Ltd</t>
  </si>
  <si>
    <t>NMSRESRC</t>
  </si>
  <si>
    <t>Continental Chemicals Ltd</t>
  </si>
  <si>
    <t>CONTCHM</t>
  </si>
  <si>
    <t>Chandni Machines Ltd</t>
  </si>
  <si>
    <t>CHANDNIMACH</t>
  </si>
  <si>
    <t>Ajel Ltd</t>
  </si>
  <si>
    <t>AJEL</t>
  </si>
  <si>
    <t>Tarai Foods Ltd</t>
  </si>
  <si>
    <t>TARAI</t>
  </si>
  <si>
    <t>Aditya BSL Silver ETF</t>
  </si>
  <si>
    <t>SILVER</t>
  </si>
  <si>
    <t>Spice Islands Industries Ltd</t>
  </si>
  <si>
    <t>SPICEISL</t>
  </si>
  <si>
    <t>Paos Industries Ltd</t>
  </si>
  <si>
    <t>PAOS</t>
  </si>
  <si>
    <t>ICICI Prudential Nifty Healthcare ETF</t>
  </si>
  <si>
    <t>HEALTHIETF</t>
  </si>
  <si>
    <t>Tradewell Holdings Ltd</t>
  </si>
  <si>
    <t>TRADEWELL</t>
  </si>
  <si>
    <t>Amrapali Fincap Ltd</t>
  </si>
  <si>
    <t>AMRAFIN</t>
  </si>
  <si>
    <t>Amarnath Securities Ltd</t>
  </si>
  <si>
    <t>AMARSEC</t>
  </si>
  <si>
    <t>Saroja Pharma Industries India Ltd</t>
  </si>
  <si>
    <t>SAROJA</t>
  </si>
  <si>
    <t>Enbee Trade and Finance Ltd</t>
  </si>
  <si>
    <t>ENBETRD</t>
  </si>
  <si>
    <t>ICICI Prudential Nifty Auto ETF</t>
  </si>
  <si>
    <t>AUTOIETF</t>
  </si>
  <si>
    <t>Prime Capital Market Ltd</t>
  </si>
  <si>
    <t>PRIMECAPM</t>
  </si>
  <si>
    <t>Genesis IBRC India Ltd</t>
  </si>
  <si>
    <t>GENESIS</t>
  </si>
  <si>
    <t>Satra Properties (India) Ltd</t>
  </si>
  <si>
    <t>SATRAPROP</t>
  </si>
  <si>
    <t>Amforge Industries Ltd</t>
  </si>
  <si>
    <t>AMFORG</t>
  </si>
  <si>
    <t>Madhya Pradesh Today Media Ltd</t>
  </si>
  <si>
    <t>MPTODAY</t>
  </si>
  <si>
    <t>R J Shah and Company Ltd</t>
  </si>
  <si>
    <t>RJSHAH</t>
  </si>
  <si>
    <t>Lypsa Gems &amp; Jewellery Ltd</t>
  </si>
  <si>
    <t>LYPSAGEMS</t>
  </si>
  <si>
    <t>BFL Asset Finvest Ltd</t>
  </si>
  <si>
    <t>BFLAFL</t>
  </si>
  <si>
    <t>Beryl Drugs Ltd</t>
  </si>
  <si>
    <t>BERLDRG</t>
  </si>
  <si>
    <t>Parle Industries Ltd</t>
  </si>
  <si>
    <t>PARLEIND</t>
  </si>
  <si>
    <t>Marble City India Ltd</t>
  </si>
  <si>
    <t>MARBLE</t>
  </si>
  <si>
    <t>Vishvprabha Ventures Ltd</t>
  </si>
  <si>
    <t>VISVEN</t>
  </si>
  <si>
    <t>Ortin Laboratories Ltd</t>
  </si>
  <si>
    <t>ORTINLAB</t>
  </si>
  <si>
    <t>Pradhin Ltd</t>
  </si>
  <si>
    <t>PRADHIN</t>
  </si>
  <si>
    <t>A F Enterprises Ltd</t>
  </si>
  <si>
    <t>AFEL</t>
  </si>
  <si>
    <t>Bisil Plast Ltd</t>
  </si>
  <si>
    <t>BISIL</t>
  </si>
  <si>
    <t>SBI Nifty Consumption ETF</t>
  </si>
  <si>
    <t>SBIETFCON</t>
  </si>
  <si>
    <t>Neelkanth Ltd</t>
  </si>
  <si>
    <t>NEELKANTH</t>
  </si>
  <si>
    <t>Harish Textile Engineers Ltd</t>
  </si>
  <si>
    <t>HARISH</t>
  </si>
  <si>
    <t>Tirth Plastic Ltd</t>
  </si>
  <si>
    <t>TIRTPLS</t>
  </si>
  <si>
    <t>Bloom Industries Ltd</t>
  </si>
  <si>
    <t>BLOIN</t>
  </si>
  <si>
    <t>Abhishek Finlease Ltd</t>
  </si>
  <si>
    <t>ABHIFIN</t>
  </si>
  <si>
    <t>Kachchh Minerals Ltd</t>
  </si>
  <si>
    <t>KACHCHH</t>
  </si>
  <si>
    <t>DSP Nifty Midcap 150 Quality 50 ETF</t>
  </si>
  <si>
    <t>MIDQ50ADD</t>
  </si>
  <si>
    <t>KMG Milk Food Ltd</t>
  </si>
  <si>
    <t>KMGMILK</t>
  </si>
  <si>
    <t>Svaraj Trading and Agencies Ltd</t>
  </si>
  <si>
    <t>ZSVARAJT</t>
  </si>
  <si>
    <t>Vamshi Rubber Ltd</t>
  </si>
  <si>
    <t>VAMSHIRU</t>
  </si>
  <si>
    <t>Koura Fine Diamond Jewelry Ltd</t>
  </si>
  <si>
    <t>KOURA</t>
  </si>
  <si>
    <t>Sovereign Diamonds Ltd</t>
  </si>
  <si>
    <t>SOVERDIA</t>
  </si>
  <si>
    <t>Span Divergent Ltd</t>
  </si>
  <si>
    <t>SDL</t>
  </si>
  <si>
    <t>Sita Enterprises Ltd</t>
  </si>
  <si>
    <t>SITAENT</t>
  </si>
  <si>
    <t>Inani Securities Ltd</t>
  </si>
  <si>
    <t>INANISEC</t>
  </si>
  <si>
    <t>HDFC Nifty50 Value 20 ETF</t>
  </si>
  <si>
    <t>HDFCVALUE</t>
  </si>
  <si>
    <t>Mehta Integrated Finance Ltd</t>
  </si>
  <si>
    <t>MEHIF</t>
  </si>
  <si>
    <t>Orosil Smiths India Ltd</t>
  </si>
  <si>
    <t>OROSMITHS</t>
  </si>
  <si>
    <t>Rander Corp Ltd</t>
  </si>
  <si>
    <t>RANDER</t>
  </si>
  <si>
    <t>Mukat Pipes Ltd</t>
  </si>
  <si>
    <t>MUKATPIP</t>
  </si>
  <si>
    <t>Rajdarshan Industries Ltd</t>
  </si>
  <si>
    <t>ARENTERP</t>
  </si>
  <si>
    <t>Olympic Oil Industries Ltd</t>
  </si>
  <si>
    <t>OLYOI</t>
  </si>
  <si>
    <t>Swarna Securities Ltd</t>
  </si>
  <si>
    <t>SWRNASE</t>
  </si>
  <si>
    <t>Tokyo Finance Ltd</t>
  </si>
  <si>
    <t>TOKYOFIN</t>
  </si>
  <si>
    <t>Hathway Bhawani Cabletel and Datacom Ltd</t>
  </si>
  <si>
    <t>HATHWAYB</t>
  </si>
  <si>
    <t>Sri Lakshmi Saraswathi Textiles (Arni) Ltd</t>
  </si>
  <si>
    <t>SLSTLQ</t>
  </si>
  <si>
    <t>Square Four Projects India Ltd</t>
  </si>
  <si>
    <t>SFPIL</t>
  </si>
  <si>
    <t>DAPS Advertising Ltd</t>
  </si>
  <si>
    <t>DAPS</t>
  </si>
  <si>
    <t>GTN Textiles Ltd</t>
  </si>
  <si>
    <t>GTNTEX</t>
  </si>
  <si>
    <t>RICHA INFO SYSTEMS LIMITED</t>
  </si>
  <si>
    <t>RICHA</t>
  </si>
  <si>
    <t>Tata Nifty India Digital Exchange Traded Fund</t>
  </si>
  <si>
    <t>TNIDETF</t>
  </si>
  <si>
    <t>Shricon Industries Ltd</t>
  </si>
  <si>
    <t>SHRICON</t>
  </si>
  <si>
    <t>Ador Multi Products Ltd</t>
  </si>
  <si>
    <t>ADORMUL</t>
  </si>
  <si>
    <t>Econo Trade (India) Ltd</t>
  </si>
  <si>
    <t>ETIL</t>
  </si>
  <si>
    <t>Future Supply Chain Solutions Ltd</t>
  </si>
  <si>
    <t>FSC</t>
  </si>
  <si>
    <t>Raama Paper Mills Ltd</t>
  </si>
  <si>
    <t>RAMAPPR-B</t>
  </si>
  <si>
    <t>Trinity League India Ltd</t>
  </si>
  <si>
    <t>TRINITYLEA</t>
  </si>
  <si>
    <t>PBA Infrastructure Ltd</t>
  </si>
  <si>
    <t>PBAINFRA</t>
  </si>
  <si>
    <t>Vivaa Tradecom Ltd</t>
  </si>
  <si>
    <t>VIVAA</t>
  </si>
  <si>
    <t>Sahara Maritime Ltd</t>
  </si>
  <si>
    <t>SMARITIME</t>
  </si>
  <si>
    <t>Transwind Infrastructures Ltd</t>
  </si>
  <si>
    <t>TRANSWIND</t>
  </si>
  <si>
    <t>HDFC Nifty 100 ETF</t>
  </si>
  <si>
    <t>HDFCNIF100</t>
  </si>
  <si>
    <t>Jindal Leasefin Ltd</t>
  </si>
  <si>
    <t>JLL</t>
  </si>
  <si>
    <t>Kotak Nifty Midcap 50 ETF</t>
  </si>
  <si>
    <t>MIDCAP</t>
  </si>
  <si>
    <t>Sri Nachammai Cotton Mills Ltd</t>
  </si>
  <si>
    <t>SRINACHA</t>
  </si>
  <si>
    <t>Suncity Synthetics Ltd</t>
  </si>
  <si>
    <t>SUNCITYSY</t>
  </si>
  <si>
    <t>Vivo Collaboration Solutions Ltd</t>
  </si>
  <si>
    <t>VIVO</t>
  </si>
  <si>
    <t>Anka India Ltd</t>
  </si>
  <si>
    <t>ANKIN</t>
  </si>
  <si>
    <t>Padam Cotton Yarns Ltd</t>
  </si>
  <si>
    <t>PADAMCO</t>
  </si>
  <si>
    <t>Photoquip India Ltd</t>
  </si>
  <si>
    <t>PHOTOQUP</t>
  </si>
  <si>
    <t>Saianand Commercial Ltd</t>
  </si>
  <si>
    <t>SAICOM</t>
  </si>
  <si>
    <t>Norben Tea and Exports Ltd</t>
  </si>
  <si>
    <t>NORBTEAEXP</t>
  </si>
  <si>
    <t>Shah Foods Ltd</t>
  </si>
  <si>
    <t>SHAHFOOD</t>
  </si>
  <si>
    <t>Super Fine Knitters Ltd</t>
  </si>
  <si>
    <t>SKL</t>
  </si>
  <si>
    <t>Yash Innoventures Ltd</t>
  </si>
  <si>
    <t>YASHINNO</t>
  </si>
  <si>
    <t>Mid India Industries Ltd</t>
  </si>
  <si>
    <t>MIDINDIA</t>
  </si>
  <si>
    <t>SRM Energy Ltd</t>
  </si>
  <si>
    <t>SRMENERGY</t>
  </si>
  <si>
    <t>Innovatus Entertainment Networks Ltd</t>
  </si>
  <si>
    <t>INNOVATUS</t>
  </si>
  <si>
    <t>Padmanabh Alloys and Polymers Ltd</t>
  </si>
  <si>
    <t>PADALPO</t>
  </si>
  <si>
    <t>Esaar (India) Ltd</t>
  </si>
  <si>
    <t>ESARIND</t>
  </si>
  <si>
    <t>Kakatiya Textiles Ltd</t>
  </si>
  <si>
    <t>KAKTEX</t>
  </si>
  <si>
    <t>Prism Medico and Pharmacy Ltd</t>
  </si>
  <si>
    <t>PRISMMEDI</t>
  </si>
  <si>
    <t>Dalal Street Investments Ltd</t>
  </si>
  <si>
    <t>DSINVEST</t>
  </si>
  <si>
    <t>NPR Finance Ltd</t>
  </si>
  <si>
    <t>NPRFIN</t>
  </si>
  <si>
    <t>Opal Luxury Time Products Ltd</t>
  </si>
  <si>
    <t>OPAL</t>
  </si>
  <si>
    <t>Yashraj Containeurs Ltd</t>
  </si>
  <si>
    <t>YASHRAJC</t>
  </si>
  <si>
    <t>Creative Eye Ltd</t>
  </si>
  <si>
    <t>CREATIVEYE</t>
  </si>
  <si>
    <t>Rapid Investments Ltd</t>
  </si>
  <si>
    <t>RAPIDIN</t>
  </si>
  <si>
    <t>Mirae Asset Hang Seng TECH ETF</t>
  </si>
  <si>
    <t>MAHKTECH</t>
  </si>
  <si>
    <t>Asia Pack Ltd</t>
  </si>
  <si>
    <t>ASIAPAK</t>
  </si>
  <si>
    <t>Usha Martin Education And Solutions Ltd</t>
  </si>
  <si>
    <t>UMESLTD</t>
  </si>
  <si>
    <t>Indo-City Infotech Ltd</t>
  </si>
  <si>
    <t>INDOCITY</t>
  </si>
  <si>
    <t>Milestone Global Limited</t>
  </si>
  <si>
    <t>MILESTONE</t>
  </si>
  <si>
    <t>India Lease Development Ltd</t>
  </si>
  <si>
    <t>INDLEASE</t>
  </si>
  <si>
    <t>Unistar Multimedia Ltd</t>
  </si>
  <si>
    <t>UNISTRMU</t>
  </si>
  <si>
    <t>Arunis Abode Ltd</t>
  </si>
  <si>
    <t>ARUNIS</t>
  </si>
  <si>
    <t>Kotia Enterprises Ltd</t>
  </si>
  <si>
    <t>Regent Enterprises Ltd</t>
  </si>
  <si>
    <t>REGENTRP</t>
  </si>
  <si>
    <t>Sonalis Consumer Products Ltd</t>
  </si>
  <si>
    <t>SONALIS</t>
  </si>
  <si>
    <t>Integrated Capital Services Ltd</t>
  </si>
  <si>
    <t>ICSL</t>
  </si>
  <si>
    <t>Ace men engg works Ltd</t>
  </si>
  <si>
    <t>ACEMEN</t>
  </si>
  <si>
    <t>SMVD Poly Pack Ltd</t>
  </si>
  <si>
    <t>SMVD</t>
  </si>
  <si>
    <t>Modern Shares and Stockbrokers Ltd</t>
  </si>
  <si>
    <t>MODRNSH</t>
  </si>
  <si>
    <t>Objectone Information Systems Ltd</t>
  </si>
  <si>
    <t>OONE</t>
  </si>
  <si>
    <t>Indo Euro Indchem Ltd</t>
  </si>
  <si>
    <t>INDOEURO</t>
  </si>
  <si>
    <t>RAP Media Ltd</t>
  </si>
  <si>
    <t>RAP</t>
  </si>
  <si>
    <t>Step Two Corporation Ltd</t>
  </si>
  <si>
    <t>STEP2COR</t>
  </si>
  <si>
    <t>S R G Securities Finance Ltd</t>
  </si>
  <si>
    <t>SRGSFL</t>
  </si>
  <si>
    <t>Supreme (India) Impex Ltd</t>
  </si>
  <si>
    <t>SIIL</t>
  </si>
  <si>
    <t>Amalgamated Electricity Company Ltd</t>
  </si>
  <si>
    <t>AMALGAM</t>
  </si>
  <si>
    <t>S V J Enterprises Ltd</t>
  </si>
  <si>
    <t>SVJ</t>
  </si>
  <si>
    <t>Beryl Securities Ltd</t>
  </si>
  <si>
    <t>BERYLSE</t>
  </si>
  <si>
    <t>Manav Infra Projects Ltd</t>
  </si>
  <si>
    <t>MANAV</t>
  </si>
  <si>
    <t>Omkar Speciality Chemicals Ltd</t>
  </si>
  <si>
    <t>OMKARCHEM</t>
  </si>
  <si>
    <t>Lords Ishwar Hotels Ltd</t>
  </si>
  <si>
    <t>LORDSHOTL</t>
  </si>
  <si>
    <t>Anjani Finance Ltd</t>
  </si>
  <si>
    <t>ANJANIFIN</t>
  </si>
  <si>
    <t>Cubical Financial Services Ltd</t>
  </si>
  <si>
    <t>CUBIFIN</t>
  </si>
  <si>
    <t>Eastcoast Steel Ltd</t>
  </si>
  <si>
    <t>ECSTSTL</t>
  </si>
  <si>
    <t>Raj Packaging Industries Ltd</t>
  </si>
  <si>
    <t>RAJPACK</t>
  </si>
  <si>
    <t>Jakharia Fabric Ltd</t>
  </si>
  <si>
    <t>JAKHARIA</t>
  </si>
  <si>
    <t>Alps Industries Ltd</t>
  </si>
  <si>
    <t>ALPSINDUS</t>
  </si>
  <si>
    <t>ICICI Prudential Nifty50 Value 20 ETF</t>
  </si>
  <si>
    <t>NV20IETF</t>
  </si>
  <si>
    <t>Gilada Finance and Investments Ltd</t>
  </si>
  <si>
    <t>GILADAFINS</t>
  </si>
  <si>
    <t>Gemstone Investments Ltd</t>
  </si>
  <si>
    <t>GEMSI</t>
  </si>
  <si>
    <t>Shukra Bullions Ltd</t>
  </si>
  <si>
    <t>SKRABUL</t>
  </si>
  <si>
    <t>Bhudevi Infra Projects Ltd</t>
  </si>
  <si>
    <t>BHUDEVI</t>
  </si>
  <si>
    <t>7NR Retail Ltd</t>
  </si>
  <si>
    <t>7NR</t>
  </si>
  <si>
    <t>Radha Madhav Corp Ltd</t>
  </si>
  <si>
    <t>RMCL</t>
  </si>
  <si>
    <t>Alexander Stamps and Coin Ltd</t>
  </si>
  <si>
    <t>ALEXANDER</t>
  </si>
  <si>
    <t>SOFCOM Systems Ltd</t>
  </si>
  <si>
    <t>SOFCOM</t>
  </si>
  <si>
    <t>Bacil Pharma Ltd</t>
  </si>
  <si>
    <t>BACPHAR</t>
  </si>
  <si>
    <t>Velox Industries Ltd</t>
  </si>
  <si>
    <t>VELOXIND</t>
  </si>
  <si>
    <t>Prima Agro Ltd</t>
  </si>
  <si>
    <t>PRIMAGR</t>
  </si>
  <si>
    <t>Disha Resources Ltd</t>
  </si>
  <si>
    <t>Panth Infinity Ltd</t>
  </si>
  <si>
    <t>PANTH</t>
  </si>
  <si>
    <t>Phyto Chem (India) Ltd</t>
  </si>
  <si>
    <t>PHYTO</t>
  </si>
  <si>
    <t>Stratmont Industries Ltd</t>
  </si>
  <si>
    <t>STRATMONT</t>
  </si>
  <si>
    <t>Millennium Online Solutions (India) Ltd</t>
  </si>
  <si>
    <t>MILLENNIUM</t>
  </si>
  <si>
    <t>Catvision Ltd</t>
  </si>
  <si>
    <t>CATVISION</t>
  </si>
  <si>
    <t>Natural Biocon (India) Ltd</t>
  </si>
  <si>
    <t>NATURAL</t>
  </si>
  <si>
    <t>Sterling Greenwoods Ltd</t>
  </si>
  <si>
    <t>STRGRENWO</t>
  </si>
  <si>
    <t>Sarup Industries Ltd</t>
  </si>
  <si>
    <t>SARUPINDUS</t>
  </si>
  <si>
    <t>York Exports Ltd</t>
  </si>
  <si>
    <t>YORKEXP</t>
  </si>
  <si>
    <t>Vikalp Securities Ltd</t>
  </si>
  <si>
    <t>VIKALPS</t>
  </si>
  <si>
    <t>SK International Export Ltd</t>
  </si>
  <si>
    <t>SKIEL</t>
  </si>
  <si>
    <t>Deccan Bearings Ltd</t>
  </si>
  <si>
    <t>DECANBRG</t>
  </si>
  <si>
    <t>Ekennis Software Service Ltd</t>
  </si>
  <si>
    <t>EKENNIS</t>
  </si>
  <si>
    <t>ICICI Prudential Nifty India Consumption ETF</t>
  </si>
  <si>
    <t>CONSUMIETF</t>
  </si>
  <si>
    <t>SC Agrotech Ltd</t>
  </si>
  <si>
    <t>SCAGRO</t>
  </si>
  <si>
    <t>Pasari Spinning Mills Ltd</t>
  </si>
  <si>
    <t>PASARI</t>
  </si>
  <si>
    <t>Prabhat Dairy Ltd</t>
  </si>
  <si>
    <t>PRABHAT</t>
  </si>
  <si>
    <t>Organic Coatings Ltd</t>
  </si>
  <si>
    <t>ORGCOAT</t>
  </si>
  <si>
    <t>Indra Industries Ltd</t>
  </si>
  <si>
    <t>INDRAIND</t>
  </si>
  <si>
    <t>Longview Tea Co Ltd</t>
  </si>
  <si>
    <t>LONTE</t>
  </si>
  <si>
    <t>Supertex Industries Ltd</t>
  </si>
  <si>
    <t>SUPERTEX</t>
  </si>
  <si>
    <t>Shree Steel Wire Ropes Ltd</t>
  </si>
  <si>
    <t>SSWRL</t>
  </si>
  <si>
    <t>Sanco Industries Ltd</t>
  </si>
  <si>
    <t>SANCO</t>
  </si>
  <si>
    <t>Shivagrico Implements Ltd</t>
  </si>
  <si>
    <t>SHIVAGR</t>
  </si>
  <si>
    <t>UTL Industries Ltd</t>
  </si>
  <si>
    <t>UTLINDS</t>
  </si>
  <si>
    <t>Seasons Textiles Ltd</t>
  </si>
  <si>
    <t>SEASONST</t>
  </si>
  <si>
    <t>DSP Nifty 50 ETF</t>
  </si>
  <si>
    <t>NIFTY50ADD</t>
  </si>
  <si>
    <t>HDFC Nifty Private Bank ETF</t>
  </si>
  <si>
    <t>HDFCPVTBAN</t>
  </si>
  <si>
    <t>Amiable Logistics (India) Ltd</t>
  </si>
  <si>
    <t>AMIABLE</t>
  </si>
  <si>
    <t>Surya India Ltd</t>
  </si>
  <si>
    <t>SURYAINDIA</t>
  </si>
  <si>
    <t>DCM Financial Services Ltd</t>
  </si>
  <si>
    <t>DCMFINSERV</t>
  </si>
  <si>
    <t>Rajasthan Cylinders and Containers Ltd</t>
  </si>
  <si>
    <t>RCCL</t>
  </si>
  <si>
    <t>Aditya BSL S&amp;P BSE Sensex ETF</t>
  </si>
  <si>
    <t>BSLSENETFG</t>
  </si>
  <si>
    <t>Jointeca Education Solutions Ltd</t>
  </si>
  <si>
    <t>JOINTECAED</t>
  </si>
  <si>
    <t>Flora Textiles Ltd</t>
  </si>
  <si>
    <t>FLORATX</t>
  </si>
  <si>
    <t>Eurotex Industries and Exports Ltd</t>
  </si>
  <si>
    <t>EUROTEXIND</t>
  </si>
  <si>
    <t>Shree Ganesh Elastoplast Ltd</t>
  </si>
  <si>
    <t>SHGANEL</t>
  </si>
  <si>
    <t>Gowra Leasing and Finance Ltd</t>
  </si>
  <si>
    <t>GOWRALE</t>
  </si>
  <si>
    <t>Bharat Bhushan Finance And Commodity Brokers Ltd</t>
  </si>
  <si>
    <t>BHARAT</t>
  </si>
  <si>
    <t>Nippon IN ETF Nifty 8-13 yr G-Sec Long Term Gilt</t>
  </si>
  <si>
    <t>LTGILTBEES</t>
  </si>
  <si>
    <t>Sun Retail Ltd</t>
  </si>
  <si>
    <t>SUNRETAIL</t>
  </si>
  <si>
    <t>S V Trading and Agencies Ltd</t>
  </si>
  <si>
    <t>ZSVTRADI</t>
  </si>
  <si>
    <t>Synthiko Foils Ltd</t>
  </si>
  <si>
    <t>SYNTHFO</t>
  </si>
  <si>
    <t>Times Green Energy (India) Ltd</t>
  </si>
  <si>
    <t>TIMESGREEN</t>
  </si>
  <si>
    <t>BCL Enterprises Ltd</t>
  </si>
  <si>
    <t>BCLENTERPR</t>
  </si>
  <si>
    <t>Triveni Enterprises Ltd</t>
  </si>
  <si>
    <t>TRIVENIENT</t>
  </si>
  <si>
    <t>Sumeru Industries Ltd</t>
  </si>
  <si>
    <t>SUMERUIND</t>
  </si>
  <si>
    <t>Blue Coast Hotels Ltd</t>
  </si>
  <si>
    <t>BLUECOAST</t>
  </si>
  <si>
    <t>Asian Petro Products and Exports Ltd</t>
  </si>
  <si>
    <t>ASINPET</t>
  </si>
  <si>
    <t>Unjha Formulations Ltd</t>
  </si>
  <si>
    <t>UNJHAFOR</t>
  </si>
  <si>
    <t>Sailani Tours N Travel Limited</t>
  </si>
  <si>
    <t>SAILANI</t>
  </si>
  <si>
    <t>Quantum Nifty 50 ETF</t>
  </si>
  <si>
    <t>QNIFTY</t>
  </si>
  <si>
    <t>Elegant Floriculture &amp; Agrotech (India) Ltd</t>
  </si>
  <si>
    <t>ELEFLOR</t>
  </si>
  <si>
    <t>Rajasthan Tube Manufacturing Co Ltd</t>
  </si>
  <si>
    <t>RAJTUBE</t>
  </si>
  <si>
    <t>Harmony Capital Services Ltd</t>
  </si>
  <si>
    <t>HRMNYCP</t>
  </si>
  <si>
    <t>GSB Finance Ltd</t>
  </si>
  <si>
    <t>GSBFIN</t>
  </si>
  <si>
    <t>Abhinav Leasing &amp; Finance Ltd</t>
  </si>
  <si>
    <t>ALFL</t>
  </si>
  <si>
    <t>Motilal Oswal S&amp;P BSE Low Volatility ETF</t>
  </si>
  <si>
    <t>MOLOWVOL</t>
  </si>
  <si>
    <t>Gallops Enterprise Ltd</t>
  </si>
  <si>
    <t>GALLOPENT</t>
  </si>
  <si>
    <t>Lippi Systems Ltd</t>
  </si>
  <si>
    <t>LIPPISYS</t>
  </si>
  <si>
    <t>Amraworld Agrico Ltd</t>
  </si>
  <si>
    <t>AMRAAGRI</t>
  </si>
  <si>
    <t>Premier Ltd</t>
  </si>
  <si>
    <t>PREMIER</t>
  </si>
  <si>
    <t>Seven Hill Industries Ltd</t>
  </si>
  <si>
    <t>SEVENHILL</t>
  </si>
  <si>
    <t>Octal Credit Capital Ltd</t>
  </si>
  <si>
    <t>OCTAL</t>
  </si>
  <si>
    <t>Ganga Pharmaceuticals Ltd</t>
  </si>
  <si>
    <t>GANGAPHARM</t>
  </si>
  <si>
    <t>Kalyani Commercials Ltd</t>
  </si>
  <si>
    <t>Suryavanshi Spinning Mills Ltd</t>
  </si>
  <si>
    <t>SURYVANSP</t>
  </si>
  <si>
    <t>Consecutive Investments &amp; Trading Co Ltd</t>
  </si>
  <si>
    <t>CITL</t>
  </si>
  <si>
    <t>Pratiksha Chemicals Ltd</t>
  </si>
  <si>
    <t>PRATIKSH</t>
  </si>
  <si>
    <t>Konark Synthetic Ltd</t>
  </si>
  <si>
    <t>KONARKSY</t>
  </si>
  <si>
    <t>Simplex Mills Company Ltd</t>
  </si>
  <si>
    <t>SIMPLXMIL</t>
  </si>
  <si>
    <t>Norris Medicines Ltd</t>
  </si>
  <si>
    <t>NORRIS</t>
  </si>
  <si>
    <t>Sharpline Broadcast Ltd</t>
  </si>
  <si>
    <t>SHARPLINE</t>
  </si>
  <si>
    <t>Maitri Enterprises Ltd</t>
  </si>
  <si>
    <t>MAITRI</t>
  </si>
  <si>
    <t>Vani Commercials Ltd</t>
  </si>
  <si>
    <t>VANICOM</t>
  </si>
  <si>
    <t>GCM Capital Advisors Ltd</t>
  </si>
  <si>
    <t>GCMCAPI</t>
  </si>
  <si>
    <t>Munoth Communication Ltd</t>
  </si>
  <si>
    <t>MCLTD</t>
  </si>
  <si>
    <t>SRU Steels Ltd</t>
  </si>
  <si>
    <t>SRUSTEELS</t>
  </si>
  <si>
    <t>Setubandhan Infrastructure Ltd</t>
  </si>
  <si>
    <t>SETUINFRA</t>
  </si>
  <si>
    <t>Parmax Pharma Ltd</t>
  </si>
  <si>
    <t>PARMAX</t>
  </si>
  <si>
    <t>Kotak Nifty Alpha 50 ETF</t>
  </si>
  <si>
    <t>ALPHA</t>
  </si>
  <si>
    <t>Mac Hotels Ltd</t>
  </si>
  <si>
    <t>MACH</t>
  </si>
  <si>
    <t>Shyamkamal Investments Ltd</t>
  </si>
  <si>
    <t>SHYMINV</t>
  </si>
  <si>
    <t>SI Capital &amp; Financial Services Ltd</t>
  </si>
  <si>
    <t>SICAPIT</t>
  </si>
  <si>
    <t>Market Creators Ltd</t>
  </si>
  <si>
    <t>MKTCREAT</t>
  </si>
  <si>
    <t>Niraj Ispat Industries Ltd</t>
  </si>
  <si>
    <t>NIRAJISPAT</t>
  </si>
  <si>
    <t>Mipco Seamless Rings (Gujarat) Ltd</t>
  </si>
  <si>
    <t>MPCOSEMB</t>
  </si>
  <si>
    <t>Soni Medicare Ltd</t>
  </si>
  <si>
    <t>SML</t>
  </si>
  <si>
    <t>Navigant Corporate Advisors Ltd</t>
  </si>
  <si>
    <t>NAVIGANT</t>
  </si>
  <si>
    <t>ANS Industries Ltd</t>
  </si>
  <si>
    <t>ANSINDUS</t>
  </si>
  <si>
    <t>Kotak Nifty 100 Low Volatility 30 ETF</t>
  </si>
  <si>
    <t>LOWVOL1</t>
  </si>
  <si>
    <t>Panabyte Technologies Ltd</t>
  </si>
  <si>
    <t>PANABYTE</t>
  </si>
  <si>
    <t>Nippon India ETF Nifty 100</t>
  </si>
  <si>
    <t>NIF100BEES</t>
  </si>
  <si>
    <t>Pyxis Finvest Ltd</t>
  </si>
  <si>
    <t>PYXISFIN</t>
  </si>
  <si>
    <t>Galaxy Agrico Exports Ltd</t>
  </si>
  <si>
    <t>GALAGEX</t>
  </si>
  <si>
    <t>Kuwer Industries Ltd</t>
  </si>
  <si>
    <t>KUWERIN</t>
  </si>
  <si>
    <t>IGC Industries Ltd</t>
  </si>
  <si>
    <t>IGCIL</t>
  </si>
  <si>
    <t>Photon Capital Advisors Ltd</t>
  </si>
  <si>
    <t>PHOTON</t>
  </si>
  <si>
    <t>Rajasthan Petro Synthetics Ltd</t>
  </si>
  <si>
    <t>RAJSPTR</t>
  </si>
  <si>
    <t>Nippon India ETF Hang Seng BeES</t>
  </si>
  <si>
    <t>HNGSNGBEES</t>
  </si>
  <si>
    <t>Kashyap Tele-Medicines Ltd</t>
  </si>
  <si>
    <t>KASHYAP</t>
  </si>
  <si>
    <t>RGF Capital Markets Ltd</t>
  </si>
  <si>
    <t>RGF</t>
  </si>
  <si>
    <t>Colinz Laboratories Ltd</t>
  </si>
  <si>
    <t>COLINZ</t>
  </si>
  <si>
    <t>Univa Foods Ltd</t>
  </si>
  <si>
    <t>UNIVAFOODS</t>
  </si>
  <si>
    <t>Bhagawati Oxygen Ltd</t>
  </si>
  <si>
    <t>BHAGWOX</t>
  </si>
  <si>
    <t>Motilal Oswal Nasdaq Q50 ETF</t>
  </si>
  <si>
    <t>MONQ50</t>
  </si>
  <si>
    <t>C J Gelatine Products Ltd</t>
  </si>
  <si>
    <t>CJGEL</t>
  </si>
  <si>
    <t>Garware Synthetics Ltd</t>
  </si>
  <si>
    <t>GARWSYN</t>
  </si>
  <si>
    <t>Lexoraa Industries Ltd</t>
  </si>
  <si>
    <t>SERVOTEACH</t>
  </si>
  <si>
    <t>Moongipa Capital Finance Ltd</t>
  </si>
  <si>
    <t>MONGIPA</t>
  </si>
  <si>
    <t>Kandagiri Spinning Millis Ltd</t>
  </si>
  <si>
    <t>KANDAGIRI</t>
  </si>
  <si>
    <t>Adinath Exim Resources Ltd</t>
  </si>
  <si>
    <t>ADIEXRE</t>
  </si>
  <si>
    <t>Stellar Capital Services Ltd</t>
  </si>
  <si>
    <t>STELLAR</t>
  </si>
  <si>
    <t>Radaan Media Works India Ltd</t>
  </si>
  <si>
    <t>RADAAN</t>
  </si>
  <si>
    <t>EPIC Energy Ltd</t>
  </si>
  <si>
    <t>EPIC</t>
  </si>
  <si>
    <t>Tulasee Bio-Ethanol Ltd</t>
  </si>
  <si>
    <t>TULASEEBIOE</t>
  </si>
  <si>
    <t>Anna Infrastructures Ltd</t>
  </si>
  <si>
    <t>ANNAINFRA</t>
  </si>
  <si>
    <t>Coastal Roadways Ltd</t>
  </si>
  <si>
    <t>COARO</t>
  </si>
  <si>
    <t>HDFC Nifty100 Quality 30 ETF</t>
  </si>
  <si>
    <t>HDFCQUAL</t>
  </si>
  <si>
    <t>VCU Data Management Ltd</t>
  </si>
  <si>
    <t>VCU</t>
  </si>
  <si>
    <t>RLF Ltd</t>
  </si>
  <si>
    <t>RLF</t>
  </si>
  <si>
    <t>Southern Infosys Ltd</t>
  </si>
  <si>
    <t>SOUTHERNIN</t>
  </si>
  <si>
    <t>Sab Events &amp; Governance Now Media Ltd</t>
  </si>
  <si>
    <t>SABEVENTS</t>
  </si>
  <si>
    <t>Vedant Asset Ltd</t>
  </si>
  <si>
    <t>VEDANTASSET</t>
  </si>
  <si>
    <t>Worldwide Aluminium Limited</t>
  </si>
  <si>
    <t>WWALUM</t>
  </si>
  <si>
    <t>Aravali Securities and Finance Ltd</t>
  </si>
  <si>
    <t>ARAVALIS</t>
  </si>
  <si>
    <t>Dr Lalchandani Labs Ltd</t>
  </si>
  <si>
    <t>DLCL</t>
  </si>
  <si>
    <t>Shakti Press Ltd</t>
  </si>
  <si>
    <t>SHAKTIPR</t>
  </si>
  <si>
    <t>Bazel International Ltd</t>
  </si>
  <si>
    <t>BAZELINTER</t>
  </si>
  <si>
    <t>Libord Securities Ltd</t>
  </si>
  <si>
    <t>LIBORD</t>
  </si>
  <si>
    <t>Transpact Enterprises Ltd</t>
  </si>
  <si>
    <t>TRANSPACT</t>
  </si>
  <si>
    <t>Zinema Media and Entertainment Ltd</t>
  </si>
  <si>
    <t>ZINEMA</t>
  </si>
  <si>
    <t>Risa International Ltd</t>
  </si>
  <si>
    <t>RISAINTL</t>
  </si>
  <si>
    <t>MPAgro Industries Ltd</t>
  </si>
  <si>
    <t>MPAGI</t>
  </si>
  <si>
    <t>Arihant's Securities Ltd</t>
  </si>
  <si>
    <t>ARISE</t>
  </si>
  <si>
    <t>Sea TV Network Ltd</t>
  </si>
  <si>
    <t>SEATV</t>
  </si>
  <si>
    <t>Suumaya Corporation Ltd</t>
  </si>
  <si>
    <t>SUUMAYA</t>
  </si>
  <si>
    <t>Richirich Inventures Ltd</t>
  </si>
  <si>
    <t>KISAAN</t>
  </si>
  <si>
    <t>BGIL Films &amp; Technologies Ltd</t>
  </si>
  <si>
    <t>BGIL</t>
  </si>
  <si>
    <t>BKM Industries Ltd</t>
  </si>
  <si>
    <t>BKMINDST</t>
  </si>
  <si>
    <t>Net Pix Shorts Digital Media Ltd</t>
  </si>
  <si>
    <t>NETPIX</t>
  </si>
  <si>
    <t>Shangar Decor Ltd</t>
  </si>
  <si>
    <t>SHANGAR</t>
  </si>
  <si>
    <t>Chemo Pharma Laboratories Ltd</t>
  </si>
  <si>
    <t>CHEMOPH</t>
  </si>
  <si>
    <t>Panafic Industrials Ltd</t>
  </si>
  <si>
    <t>PANAFIC</t>
  </si>
  <si>
    <t>Siddha Ventures Ltd</t>
  </si>
  <si>
    <t>SIDDHA</t>
  </si>
  <si>
    <t>Ladam Affordable Housing Ltd</t>
  </si>
  <si>
    <t>LAHL</t>
  </si>
  <si>
    <t>Kothari Industrial Corp Ltd</t>
  </si>
  <si>
    <t>KOTIC</t>
  </si>
  <si>
    <t>Dhyaani Tradeventtures Ltd</t>
  </si>
  <si>
    <t>DHYAANITR</t>
  </si>
  <si>
    <t>Goenka Business &amp; Finance Ltd</t>
  </si>
  <si>
    <t>GBFL</t>
  </si>
  <si>
    <t>Accord Synergy Ltd</t>
  </si>
  <si>
    <t>ACCORD</t>
  </si>
  <si>
    <t>Gagan Gases Ltd</t>
  </si>
  <si>
    <t>GAGAN</t>
  </si>
  <si>
    <t>Euro-Leder Fashion Ltd</t>
  </si>
  <si>
    <t>EUROLED</t>
  </si>
  <si>
    <t>Ushakiran Finance Ltd</t>
  </si>
  <si>
    <t>USHAKIRA</t>
  </si>
  <si>
    <t>OTCO International Ltd</t>
  </si>
  <si>
    <t>OTCO</t>
  </si>
  <si>
    <t>Longspur International Ventures Ltd</t>
  </si>
  <si>
    <t>CONFINT</t>
  </si>
  <si>
    <t>Universal Office Automation Ltd</t>
  </si>
  <si>
    <t>UNIOFFICE</t>
  </si>
  <si>
    <t>KOBO Biotech Ltd</t>
  </si>
  <si>
    <t>KOBO</t>
  </si>
  <si>
    <t>Bindal Exports Ltd</t>
  </si>
  <si>
    <t>BINDALEXPO</t>
  </si>
  <si>
    <t>Ashtasidhhi Industries Ltd</t>
  </si>
  <si>
    <t>GUJINV</t>
  </si>
  <si>
    <t>Rajputana Investment &amp; Finance Ltd</t>
  </si>
  <si>
    <t>RAJPUTANA</t>
  </si>
  <si>
    <t>VR Woodart Ltd</t>
  </si>
  <si>
    <t>VRWODAR</t>
  </si>
  <si>
    <t>CDG Petchem Ltd</t>
  </si>
  <si>
    <t>CDG</t>
  </si>
  <si>
    <t>Soma Papers and Industries Ltd</t>
  </si>
  <si>
    <t>SOMAPPR</t>
  </si>
  <si>
    <t>VB Industries Ltd</t>
  </si>
  <si>
    <t>VBIND</t>
  </si>
  <si>
    <t>F G P Ltd</t>
  </si>
  <si>
    <t>FGP</t>
  </si>
  <si>
    <t>Chemiesynth (Vapi) Ltd</t>
  </si>
  <si>
    <t>CHEMIESYNT</t>
  </si>
  <si>
    <t>HDFC Nifty Growth Sectors 15 ETF</t>
  </si>
  <si>
    <t>HDFCGROWTH</t>
  </si>
  <si>
    <t>Neo Infracon Ltd</t>
  </si>
  <si>
    <t>NEOINFRA</t>
  </si>
  <si>
    <t>Subhash Silk Mills Ltd</t>
  </si>
  <si>
    <t>SUBSM</t>
  </si>
  <si>
    <t>NB Footwear Ltd</t>
  </si>
  <si>
    <t>NBFOOT</t>
  </si>
  <si>
    <t>Uniroyal Marine Exports Ltd</t>
  </si>
  <si>
    <t>UNRYLMA</t>
  </si>
  <si>
    <t>Monind Ltd</t>
  </si>
  <si>
    <t>MONIND</t>
  </si>
  <si>
    <t>Virgo Global Ltd</t>
  </si>
  <si>
    <t>VIRGOGLOB</t>
  </si>
  <si>
    <t>Midwest Gold Ltd</t>
  </si>
  <si>
    <t>MIDWEST</t>
  </si>
  <si>
    <t>Wagend Infra Venture Ltd</t>
  </si>
  <si>
    <t>WAGEND</t>
  </si>
  <si>
    <t>K Z Leasing and Finance Ltd</t>
  </si>
  <si>
    <t>KZLFIN</t>
  </si>
  <si>
    <t>Amanaya Ventures Ltd</t>
  </si>
  <si>
    <t>AMANAYA</t>
  </si>
  <si>
    <t>Jyotirgamya Enterprises Ltd</t>
  </si>
  <si>
    <t>JEL</t>
  </si>
  <si>
    <t>Kiran Print Pack Ltd</t>
  </si>
  <si>
    <t>KIRANPR</t>
  </si>
  <si>
    <t>Swagtam Trading and Services Ltd</t>
  </si>
  <si>
    <t>SWAGTAM</t>
  </si>
  <si>
    <t>Jattashankar Industries Ltd</t>
  </si>
  <si>
    <t>JATTAINDUS</t>
  </si>
  <si>
    <t>Sanchay Finvest Ltd</t>
  </si>
  <si>
    <t>SANCF</t>
  </si>
  <si>
    <t>Mukta Agriculture Ltd</t>
  </si>
  <si>
    <t>MUKTA</t>
  </si>
  <si>
    <t>Esha Media Research Ltd</t>
  </si>
  <si>
    <t>ESHAMEDIA</t>
  </si>
  <si>
    <t>Nouveau Global Ventures Ltd</t>
  </si>
  <si>
    <t>NOUVEAU</t>
  </si>
  <si>
    <t>Parker Agro Chem Exports Ltd</t>
  </si>
  <si>
    <t>PARKERAC</t>
  </si>
  <si>
    <t>Mount Housing and Infrastructure Ltd</t>
  </si>
  <si>
    <t>MOUNT</t>
  </si>
  <si>
    <t>iStreet Network Ltd</t>
  </si>
  <si>
    <t>ISTRNETWK</t>
  </si>
  <si>
    <t>KMF Builders and Developers Ltd</t>
  </si>
  <si>
    <t>KMFBLDR</t>
  </si>
  <si>
    <t>Hasti Finance Ltd</t>
  </si>
  <si>
    <t>HASTIFIN</t>
  </si>
  <si>
    <t>Polycon International Ltd</t>
  </si>
  <si>
    <t>POLYCON</t>
  </si>
  <si>
    <t>Janus Corporation Ltd</t>
  </si>
  <si>
    <t>JANUSCORP</t>
  </si>
  <si>
    <t>Flora Corporation Ltd</t>
  </si>
  <si>
    <t>FLORACORP</t>
  </si>
  <si>
    <t>V B Desai Financial Services Ltd</t>
  </si>
  <si>
    <t>VBDESAI</t>
  </si>
  <si>
    <t>Chadha Papers Ltd</t>
  </si>
  <si>
    <t>CHADPAP</t>
  </si>
  <si>
    <t>Peeti Securities Ltd</t>
  </si>
  <si>
    <t>PEETISEC</t>
  </si>
  <si>
    <t>Vision Cinemas Ltd</t>
  </si>
  <si>
    <t>VISIONCINE</t>
  </si>
  <si>
    <t>Pankaj Piyush Trade and Investment Ltd</t>
  </si>
  <si>
    <t>PANKAJPIYUS</t>
  </si>
  <si>
    <t>Senthil Infotek Ltd</t>
  </si>
  <si>
    <t>SENINFO</t>
  </si>
  <si>
    <t>Kore Foods Ltd</t>
  </si>
  <si>
    <t>Foundry Fuel Products Ltd</t>
  </si>
  <si>
    <t>FFPL</t>
  </si>
  <si>
    <t>Promact Impex Ltd</t>
  </si>
  <si>
    <t>PROMACT</t>
  </si>
  <si>
    <t>Dhanvantri Jeevan Rekha Ltd</t>
  </si>
  <si>
    <t>ZDHJERK</t>
  </si>
  <si>
    <t>Super Bakers Ltd</t>
  </si>
  <si>
    <t>SUPERBAK</t>
  </si>
  <si>
    <t>Bridge Securities Ltd</t>
  </si>
  <si>
    <t>BRIDGESE</t>
  </si>
  <si>
    <t>Rajath Finance Ltd</t>
  </si>
  <si>
    <t>RAJATH</t>
  </si>
  <si>
    <t>Karnimata Cold Storage Ltd</t>
  </si>
  <si>
    <t>KCSL</t>
  </si>
  <si>
    <t>Tashi India Ltd</t>
  </si>
  <si>
    <t>TASHIND</t>
  </si>
  <si>
    <t>Devine Impex Ltd</t>
  </si>
  <si>
    <t>DEVINE</t>
  </si>
  <si>
    <t>First Fintec Ltd</t>
  </si>
  <si>
    <t>FIRSTFIN</t>
  </si>
  <si>
    <t>Tranway Technologies Ltd</t>
  </si>
  <si>
    <t>TRANWAY</t>
  </si>
  <si>
    <t>Ashiana Agro Industries Ltd</t>
  </si>
  <si>
    <t>ASHAI</t>
  </si>
  <si>
    <t>HDFC Nifty NEXT 50 ETF</t>
  </si>
  <si>
    <t>HDFCNEXT50</t>
  </si>
  <si>
    <t>Jonjua Overseas Ltd</t>
  </si>
  <si>
    <t>JONJUA</t>
  </si>
  <si>
    <t>Vaxfab Enterprises Ltd</t>
  </si>
  <si>
    <t>VEL</t>
  </si>
  <si>
    <t>Shashwat Furnishing Solutions Ltd</t>
  </si>
  <si>
    <t>SFSL</t>
  </si>
  <si>
    <t>Integra Capital Ltd</t>
  </si>
  <si>
    <t>INTCAPL</t>
  </si>
  <si>
    <t>Goyal Associates Ltd</t>
  </si>
  <si>
    <t>GOYALASS</t>
  </si>
  <si>
    <t>AMS Polymers Ltd</t>
  </si>
  <si>
    <t>AMS</t>
  </si>
  <si>
    <t>Hindustan Bio Sciences Ltd</t>
  </si>
  <si>
    <t>HINDBIO</t>
  </si>
  <si>
    <t>Symbiox Investment &amp; Trading Co Ltd</t>
  </si>
  <si>
    <t>SYMBIOX</t>
  </si>
  <si>
    <t>Vaksons Automobiles Ltd</t>
  </si>
  <si>
    <t>NAKSH</t>
  </si>
  <si>
    <t>Continental Controls Ltd</t>
  </si>
  <si>
    <t>CONTICON</t>
  </si>
  <si>
    <t>Chambal Breweries and Distilleries Ltd</t>
  </si>
  <si>
    <t>CHMBBRW</t>
  </si>
  <si>
    <t>Perfect-Octave Media Projects Ltd</t>
  </si>
  <si>
    <t>OCTAVE</t>
  </si>
  <si>
    <t>UTI S&amp;P BSE Sensex Next 50 Exchange Traded Fund</t>
  </si>
  <si>
    <t>UTISXN50</t>
  </si>
  <si>
    <t>Milestone Furniture Ltd</t>
  </si>
  <si>
    <t>MILEFUR</t>
  </si>
  <si>
    <t>G K Consultants Ltd</t>
  </si>
  <si>
    <t>GKCONS</t>
  </si>
  <si>
    <t>Shree Salasar Investments Ltd</t>
  </si>
  <si>
    <t>SALSAIN</t>
  </si>
  <si>
    <t>Quantum Build-Tech Ltd</t>
  </si>
  <si>
    <t>QUANTBUILD</t>
  </si>
  <si>
    <t>Bloom Dekor Ltd</t>
  </si>
  <si>
    <t>BLOOM</t>
  </si>
  <si>
    <t>Kumbhat Financial Services Ltd</t>
  </si>
  <si>
    <t>KUMPFIN</t>
  </si>
  <si>
    <t>Brawn Biotech Ltd</t>
  </si>
  <si>
    <t>BRAWN</t>
  </si>
  <si>
    <t>Ashram Online.com Ltd</t>
  </si>
  <si>
    <t>ASHRAM</t>
  </si>
  <si>
    <t>Vision Corporation Ltd</t>
  </si>
  <si>
    <t>VISIONCO</t>
  </si>
  <si>
    <t>Enterprise International Ltd</t>
  </si>
  <si>
    <t>ENTRINT</t>
  </si>
  <si>
    <t>Retro Green Revolution Ltd</t>
  </si>
  <si>
    <t>RGRL</t>
  </si>
  <si>
    <t>Hittco Tools Ltd</t>
  </si>
  <si>
    <t>HITTCO</t>
  </si>
  <si>
    <t>CMI Ltd</t>
  </si>
  <si>
    <t>CMICABLES</t>
  </si>
  <si>
    <t>Jet infraventure Ltd</t>
  </si>
  <si>
    <t>JETINFRA</t>
  </si>
  <si>
    <t>Mehta Securities Ltd</t>
  </si>
  <si>
    <t>MEHSECU</t>
  </si>
  <si>
    <t>Sabrimala Industries India Ltd</t>
  </si>
  <si>
    <t>Golkonda Aluminium Extrusions Ltd</t>
  </si>
  <si>
    <t>GOLKONDA</t>
  </si>
  <si>
    <t>Glittek Granites Ltd</t>
  </si>
  <si>
    <t>GLITTEKG</t>
  </si>
  <si>
    <t>Agarwal Fortune India Ltd</t>
  </si>
  <si>
    <t>AGARWAL</t>
  </si>
  <si>
    <t>Sirohia &amp; Sons Ltd</t>
  </si>
  <si>
    <t>SIROHIA</t>
  </si>
  <si>
    <t>Axis Silver ETF</t>
  </si>
  <si>
    <t>AXISILVER</t>
  </si>
  <si>
    <t>Haria Apparels Ltd</t>
  </si>
  <si>
    <t>HARIAAPL</t>
  </si>
  <si>
    <t>Wherrelz IT Solutions Ltd</t>
  </si>
  <si>
    <t>WITS</t>
  </si>
  <si>
    <t>Clio Infotech Ltd</t>
  </si>
  <si>
    <t>CLIOINFO</t>
  </si>
  <si>
    <t>Mystic Electronics Ltd</t>
  </si>
  <si>
    <t>MYSTICELE</t>
  </si>
  <si>
    <t>AVI Products India Ltd</t>
  </si>
  <si>
    <t>APIL</t>
  </si>
  <si>
    <t>Sri Amarnath Finance Ltd</t>
  </si>
  <si>
    <t>AMARNATH</t>
  </si>
  <si>
    <t>Silver Pearl Hospitality &amp; Luxury Spaces Ltd</t>
  </si>
  <si>
    <t>SILVERPRL</t>
  </si>
  <si>
    <t>Oswal Yarns Ltd</t>
  </si>
  <si>
    <t>OSWAYRN</t>
  </si>
  <si>
    <t>Kabra Commercial Ltd</t>
  </si>
  <si>
    <t>KCL</t>
  </si>
  <si>
    <t>Jetmall Spices and Masala Ltd</t>
  </si>
  <si>
    <t>JETMALL</t>
  </si>
  <si>
    <t>Ambassador Intra Holdings Ltd</t>
  </si>
  <si>
    <t>AIHL</t>
  </si>
  <si>
    <t>Trio Mercantile And Trading Ltd</t>
  </si>
  <si>
    <t>TRIOMERC</t>
  </si>
  <si>
    <t>Ramsons Projects Ltd</t>
  </si>
  <si>
    <t>RAMSONS</t>
  </si>
  <si>
    <t>NCC Blue Water Products Ltd</t>
  </si>
  <si>
    <t>NCCBLUE</t>
  </si>
  <si>
    <t>Premier Synthetics Ltd</t>
  </si>
  <si>
    <t>PREMSYN</t>
  </si>
  <si>
    <t>Quasar India Ltd</t>
  </si>
  <si>
    <t>QUASAR</t>
  </si>
  <si>
    <t>Gujarat Cotex Ltd</t>
  </si>
  <si>
    <t>GUJCOTEX</t>
  </si>
  <si>
    <t>Welcure Drugs and Pharmaceuticals Ltd</t>
  </si>
  <si>
    <t>WELCURE</t>
  </si>
  <si>
    <t>Ramgopal Polytex Ltd</t>
  </si>
  <si>
    <t>RAMGOPOLY</t>
  </si>
  <si>
    <t>Melstar Information Technologies Ltd</t>
  </si>
  <si>
    <t>MELSTAR</t>
  </si>
  <si>
    <t>Fone4 Communications(India) Ltd</t>
  </si>
  <si>
    <t>FONE4</t>
  </si>
  <si>
    <t>Mahan Industries Ltd</t>
  </si>
  <si>
    <t>MAHANIN</t>
  </si>
  <si>
    <t>Adline Chem Lab Ltd</t>
  </si>
  <si>
    <t>ADLINE</t>
  </si>
  <si>
    <t>Beeyu Overseas Ltd</t>
  </si>
  <si>
    <t>BEEYU</t>
  </si>
  <si>
    <t>Umiya Tubes Ltd</t>
  </si>
  <si>
    <t>UMIYA</t>
  </si>
  <si>
    <t>Minolta Finance Ltd</t>
  </si>
  <si>
    <t>MINOLTAF</t>
  </si>
  <si>
    <t>Shashank Traders Ltd</t>
  </si>
  <si>
    <t>SHASHANK</t>
  </si>
  <si>
    <t>Incon Engineers Ltd</t>
  </si>
  <si>
    <t>INCON</t>
  </si>
  <si>
    <t>Omni AX's Software Ltd</t>
  </si>
  <si>
    <t>OMNIAX</t>
  </si>
  <si>
    <t>Santosh Fine Fab Ltd</t>
  </si>
  <si>
    <t>SANTOSHF</t>
  </si>
  <si>
    <t>Nexus Surgical and Medicare Ltd</t>
  </si>
  <si>
    <t>NEXUSSURGL</t>
  </si>
  <si>
    <t>CHD Chemicals Ltd</t>
  </si>
  <si>
    <t>CHDCHEM</t>
  </si>
  <si>
    <t>Decillion Finance Ltd</t>
  </si>
  <si>
    <t>DFL</t>
  </si>
  <si>
    <t>Agio Paper &amp; Industries Ltd</t>
  </si>
  <si>
    <t>AGIOPAPER</t>
  </si>
  <si>
    <t>Aadi Industries Ltd</t>
  </si>
  <si>
    <t>AADIIND</t>
  </si>
  <si>
    <t>Mafia Trends Ltd</t>
  </si>
  <si>
    <t>MAFIA</t>
  </si>
  <si>
    <t>Vinayak Polycon International Ltd</t>
  </si>
  <si>
    <t>VINAYAKPOL</t>
  </si>
  <si>
    <t>Krishna Capital and Securities Ltd</t>
  </si>
  <si>
    <t>KRISHNACAP</t>
  </si>
  <si>
    <t>Bijoy Hans Ltd</t>
  </si>
  <si>
    <t>BIJHANS</t>
  </si>
  <si>
    <t>Shoora Designs Ltd</t>
  </si>
  <si>
    <t>SHOORA</t>
  </si>
  <si>
    <t>Jain Marmo Industries Ltd</t>
  </si>
  <si>
    <t>JAINMARMO</t>
  </si>
  <si>
    <t>Amit International Ltd</t>
  </si>
  <si>
    <t>AMITINT</t>
  </si>
  <si>
    <t>Triliance Polymers Ltd</t>
  </si>
  <si>
    <t>TRILIANCE</t>
  </si>
  <si>
    <t>Kanungo Financiers Ltd</t>
  </si>
  <si>
    <t>KANUNGO</t>
  </si>
  <si>
    <t>Integrated Hitech Ltd</t>
  </si>
  <si>
    <t>INTEGHIT</t>
  </si>
  <si>
    <t>Interactive Financial Services Ltd</t>
  </si>
  <si>
    <t>IFINSER</t>
  </si>
  <si>
    <t>United Leasing &amp; Industries Ltd</t>
  </si>
  <si>
    <t>UNTTEMI</t>
  </si>
  <si>
    <t>Mathew Easow Research Securities Ltd</t>
  </si>
  <si>
    <t>MATHEWE</t>
  </si>
  <si>
    <t>Williamson Financial Services Ltd</t>
  </si>
  <si>
    <t>WILLIMFI</t>
  </si>
  <si>
    <t>HDFC Nifty200 Momentum 30 ETF</t>
  </si>
  <si>
    <t>HDFCMOMENT</t>
  </si>
  <si>
    <t>Narmada Macplast Drip Irrigation Systems Ltd</t>
  </si>
  <si>
    <t>NARMP</t>
  </si>
  <si>
    <t>Raghunath International Ltd</t>
  </si>
  <si>
    <t>RAGHUNAT</t>
  </si>
  <si>
    <t>Quintegra Solutions Ltd</t>
  </si>
  <si>
    <t>QUINTEGRA</t>
  </si>
  <si>
    <t>Sheshadri Industries Ltd</t>
  </si>
  <si>
    <t>SHESHAINDS</t>
  </si>
  <si>
    <t>Satiate Agri Ltd</t>
  </si>
  <si>
    <t>SATAGRI</t>
  </si>
  <si>
    <t>Sharanam Infraproject and Trading Ltd</t>
  </si>
  <si>
    <t>SIPTL</t>
  </si>
  <si>
    <t>TeleCanor Global Ltd</t>
  </si>
  <si>
    <t>TELECANOR</t>
  </si>
  <si>
    <t>Vardhman Concrete Ltd</t>
  </si>
  <si>
    <t>VARDHMAN</t>
  </si>
  <si>
    <t>Shyama Infosys Ltd</t>
  </si>
  <si>
    <t>SHYAMAINFO</t>
  </si>
  <si>
    <t>Stanpacks (India) Ltd</t>
  </si>
  <si>
    <t>STANPACK</t>
  </si>
  <si>
    <t>Sungold Capital Ltd</t>
  </si>
  <si>
    <t>SUNGOLD</t>
  </si>
  <si>
    <t>Oswal Overseas Ltd</t>
  </si>
  <si>
    <t>OSWALOR</t>
  </si>
  <si>
    <t>Vallabh Steels Ltd</t>
  </si>
  <si>
    <t>VALLABHSQ</t>
  </si>
  <si>
    <t>Datasoft Application Software (India) Ltd</t>
  </si>
  <si>
    <t>DATASOFT</t>
  </si>
  <si>
    <t>Sybly Industries Ltd</t>
  </si>
  <si>
    <t>SYBLY</t>
  </si>
  <si>
    <t>Thirani Projects Ltd</t>
  </si>
  <si>
    <t>TPROJECT</t>
  </si>
  <si>
    <t>Shukra Jewellery Ltd</t>
  </si>
  <si>
    <t>SHUKJEW</t>
  </si>
  <si>
    <t>Khandelwal Extractions Ltd</t>
  </si>
  <si>
    <t>ZKHANDEN</t>
  </si>
  <si>
    <t>Looks Health Services Ltd</t>
  </si>
  <si>
    <t>LOOKS</t>
  </si>
  <si>
    <t>Jainco Projects (India) Ltd</t>
  </si>
  <si>
    <t>JAINCO</t>
  </si>
  <si>
    <t>Ganon Products Ltd</t>
  </si>
  <si>
    <t>GANONPRO</t>
  </si>
  <si>
    <t>Taparia Tools Ltd</t>
  </si>
  <si>
    <t>TAPARIA</t>
  </si>
  <si>
    <t>Ganesh Holdings Ltd</t>
  </si>
  <si>
    <t>GANHOLD</t>
  </si>
  <si>
    <t>Raconteur Global Resources Ltd</t>
  </si>
  <si>
    <t>RACONTEUR</t>
  </si>
  <si>
    <t>Sophia Traexpo Ltd</t>
  </si>
  <si>
    <t>STRAEXPO</t>
  </si>
  <si>
    <t>Nutech Global Ltd</t>
  </si>
  <si>
    <t>NUTECGLOB</t>
  </si>
  <si>
    <t>Navoday Enterprises Ltd</t>
  </si>
  <si>
    <t>NAVODAYENT</t>
  </si>
  <si>
    <t>Neelkanth Rock-Minerals Ltd</t>
  </si>
  <si>
    <t>NEELKAN</t>
  </si>
  <si>
    <t>Aryan Share &amp; Stock Brokers Ltd</t>
  </si>
  <si>
    <t>ARYAN</t>
  </si>
  <si>
    <t>ICICI Prudential Nifty Infrastructure ETF</t>
  </si>
  <si>
    <t>INFRAIETF</t>
  </si>
  <si>
    <t>Prashant India Ltd</t>
  </si>
  <si>
    <t>PRSNTIN</t>
  </si>
  <si>
    <t>Shri Ram Switchgears Ltd</t>
  </si>
  <si>
    <t>SRIRAM</t>
  </si>
  <si>
    <t>Jayatma Industries Ltd</t>
  </si>
  <si>
    <t>JAYIND</t>
  </si>
  <si>
    <t>Ramasigns Industries Ltd</t>
  </si>
  <si>
    <t>RAMASIGNS</t>
  </si>
  <si>
    <t>Explicit Finance Ltd</t>
  </si>
  <si>
    <t>EXPLICITFIN</t>
  </si>
  <si>
    <t>Haria Exports Ltd</t>
  </si>
  <si>
    <t>HARIAEXPO</t>
  </si>
  <si>
    <t>Nihar Info Global Ltd</t>
  </si>
  <si>
    <t>NIHARINF</t>
  </si>
  <si>
    <t>Modella Woollens Ltd</t>
  </si>
  <si>
    <t>MODWOOL</t>
  </si>
  <si>
    <t>Motilal Oswal S&amp;P BSE Enhanced Value ETF</t>
  </si>
  <si>
    <t>MOVALUE</t>
  </si>
  <si>
    <t>ADITYA BSL Nifty 200 Momentum 30 ETF</t>
  </si>
  <si>
    <t>MOMENTUM</t>
  </si>
  <si>
    <t>S G N Telecoms Ltd</t>
  </si>
  <si>
    <t>SGNTE</t>
  </si>
  <si>
    <t>Suryo Foods and Industries Ltd</t>
  </si>
  <si>
    <t>SURFI</t>
  </si>
  <si>
    <t>Garware Marine Industries Ltd</t>
  </si>
  <si>
    <t>GARWAMAR</t>
  </si>
  <si>
    <t>Tamil Nadu Steel Tubes Ltd</t>
  </si>
  <si>
    <t>TNSTLTU</t>
  </si>
  <si>
    <t>Konndor Industries Ltd</t>
  </si>
  <si>
    <t>KONNDOR</t>
  </si>
  <si>
    <t>GSL Securities Ltd</t>
  </si>
  <si>
    <t>GSLSEC</t>
  </si>
  <si>
    <t>Shree Precoated Steels Ltd</t>
  </si>
  <si>
    <t>SPSL</t>
  </si>
  <si>
    <t>Gratex Industries Ltd</t>
  </si>
  <si>
    <t>GRATEXI</t>
  </si>
  <si>
    <t>Rahul Merchandising Ltd</t>
  </si>
  <si>
    <t>RAHME</t>
  </si>
  <si>
    <t>VXL Instruments Ltd</t>
  </si>
  <si>
    <t>VXLINSTR</t>
  </si>
  <si>
    <t>Mahalaxmi Seamless Ltd</t>
  </si>
  <si>
    <t>MAHALXSE</t>
  </si>
  <si>
    <t>Garodia Chemicals Ltd</t>
  </si>
  <si>
    <t>GARODCH</t>
  </si>
  <si>
    <t>Omnipotent Industries Ltd</t>
  </si>
  <si>
    <t>OMNIPOTENT</t>
  </si>
  <si>
    <t>Mega Nirman &amp; Industries Ltd</t>
  </si>
  <si>
    <t>MNIL</t>
  </si>
  <si>
    <t>Voltaire Leasing and Finance Ltd</t>
  </si>
  <si>
    <t>VOLLF</t>
  </si>
  <si>
    <t>J J Finance Corporation Ltd</t>
  </si>
  <si>
    <t>JJFINCOR</t>
  </si>
  <si>
    <t>Coral Newsprints Ltd</t>
  </si>
  <si>
    <t>CORNE</t>
  </si>
  <si>
    <t>Epsom Properties Ltd</t>
  </si>
  <si>
    <t>EPSOMPRO</t>
  </si>
  <si>
    <t>Unishire Urban Infra Ltd</t>
  </si>
  <si>
    <t>UNISHIRE</t>
  </si>
  <si>
    <t>Lead Financial Services Ltd</t>
  </si>
  <si>
    <t>LEADFIN</t>
  </si>
  <si>
    <t>Motilal Oswal S&amp;P BSE Quality ETF</t>
  </si>
  <si>
    <t>MOQUALITY</t>
  </si>
  <si>
    <t>Motilal Oswal S&amp;P BSE Healthcare ETF</t>
  </si>
  <si>
    <t>MOHEALTH</t>
  </si>
  <si>
    <t>Typhoon Financial Services Ltd</t>
  </si>
  <si>
    <t>TFSL</t>
  </si>
  <si>
    <t>Aditya Ispat Ltd</t>
  </si>
  <si>
    <t>ADITYA</t>
  </si>
  <si>
    <t>Shamrock Industrial Company Ltd</t>
  </si>
  <si>
    <t>SHAMROIN</t>
  </si>
  <si>
    <t>52 Weeks Entertainment Ltd</t>
  </si>
  <si>
    <t>SHAQUAK</t>
  </si>
  <si>
    <t>HDFC Nifty100 Low Volatility 30 ETF</t>
  </si>
  <si>
    <t>HDFCLOWVOL</t>
  </si>
  <si>
    <t>Space Incubatrics Technologies Ltd</t>
  </si>
  <si>
    <t>SPACEINCUBA</t>
  </si>
  <si>
    <t>Simplex Papers Ltd</t>
  </si>
  <si>
    <t>SIMPLXPAP</t>
  </si>
  <si>
    <t>Woodsvilla Ltd</t>
  </si>
  <si>
    <t>WOODSVILA</t>
  </si>
  <si>
    <t>Mayur Floorings Ltd</t>
  </si>
  <si>
    <t>MAYURFL</t>
  </si>
  <si>
    <t>Jalan Transolutions (India) Ltd</t>
  </si>
  <si>
    <t>JALAN</t>
  </si>
  <si>
    <t>Patidar Buildcon Ltd</t>
  </si>
  <si>
    <t>PATIDAR</t>
  </si>
  <si>
    <t>Pradip Overseas Ltd</t>
  </si>
  <si>
    <t>PRADIP</t>
  </si>
  <si>
    <t>Skyline Ventures India Ltd</t>
  </si>
  <si>
    <t>SKILVEN</t>
  </si>
  <si>
    <t>P M Telelinnks Ltd</t>
  </si>
  <si>
    <t>PMTELELIN</t>
  </si>
  <si>
    <t>Mideast Portfolio Management Ltd</t>
  </si>
  <si>
    <t>MIDEASTP</t>
  </si>
  <si>
    <t>Penta Gold Ltd</t>
  </si>
  <si>
    <t>PENTAGOLD</t>
  </si>
  <si>
    <t>International Data Management Ltd</t>
  </si>
  <si>
    <t>IDM</t>
  </si>
  <si>
    <t>SDC Techmedia Ltd</t>
  </si>
  <si>
    <t>SDC</t>
  </si>
  <si>
    <t>Saffron Industries Ltd</t>
  </si>
  <si>
    <t>SAFFRON</t>
  </si>
  <si>
    <t>Ortel Communications Ltd</t>
  </si>
  <si>
    <t>ORTEL</t>
  </si>
  <si>
    <t>Corporate Merchant Bankers Ltd</t>
  </si>
  <si>
    <t>CMBL</t>
  </si>
  <si>
    <t>Vintage Securities Ltd</t>
  </si>
  <si>
    <t>VINTAGES</t>
  </si>
  <si>
    <t>Lakshmi Precision Screws Ltd</t>
  </si>
  <si>
    <t>LAKPRE</t>
  </si>
  <si>
    <t>Fabino Enterprises Ltd</t>
  </si>
  <si>
    <t>FABINO</t>
  </si>
  <si>
    <t>Afloat Enterprises Ltd</t>
  </si>
  <si>
    <t>ADISHAKTI</t>
  </si>
  <si>
    <t>Jayabharat Credit Ltd</t>
  </si>
  <si>
    <t>JAYBHCR</t>
  </si>
  <si>
    <t>Quantum Digital Vision (India) Ltd</t>
  </si>
  <si>
    <t>QUANTDIA</t>
  </si>
  <si>
    <t>Unitech International Ltd</t>
  </si>
  <si>
    <t>UNITINT</t>
  </si>
  <si>
    <t>Mahasagar Travels Ltd</t>
  </si>
  <si>
    <t>MHSGRMS</t>
  </si>
  <si>
    <t>Citi Port Financial Services Ltd</t>
  </si>
  <si>
    <t>CITIPOR</t>
  </si>
  <si>
    <t>Kotak Nifty MNC ETF</t>
  </si>
  <si>
    <t>MNC</t>
  </si>
  <si>
    <t>Athena Constructions Ltd</t>
  </si>
  <si>
    <t>ATHCON</t>
  </si>
  <si>
    <t>Relic Technologies Ltd</t>
  </si>
  <si>
    <t>RELICTEC</t>
  </si>
  <si>
    <t>Kotak Nifty India Consumption ETF</t>
  </si>
  <si>
    <t>CONS</t>
  </si>
  <si>
    <t>SW Investments Ltd</t>
  </si>
  <si>
    <t>SW1</t>
  </si>
  <si>
    <t>ADITYA BSL Nifty 200 Quality 30 ETF</t>
  </si>
  <si>
    <t>NIFTYQLITY</t>
  </si>
  <si>
    <t>Shantai Industries Ltd</t>
  </si>
  <si>
    <t>SHANTAI</t>
  </si>
  <si>
    <t>Ramchandra Leasing and Finance Ltd</t>
  </si>
  <si>
    <t>RLFL</t>
  </si>
  <si>
    <t>Sunraj Diamond Exports Ltd</t>
  </si>
  <si>
    <t>SUNRAJDI</t>
  </si>
  <si>
    <t>Scintilla Commercial &amp; Credit Ltd</t>
  </si>
  <si>
    <t>SCC</t>
  </si>
  <si>
    <t>Ontic Finserve Ltd</t>
  </si>
  <si>
    <t>ONTIC</t>
  </si>
  <si>
    <t>Svam Software Ltd</t>
  </si>
  <si>
    <t>SVAMSOF</t>
  </si>
  <si>
    <t>Olympic Cards Ltd</t>
  </si>
  <si>
    <t>OLPCL</t>
  </si>
  <si>
    <t>Asia Capital Ltd</t>
  </si>
  <si>
    <t>ASIACAP</t>
  </si>
  <si>
    <t>AVI Polymers Ltd</t>
  </si>
  <si>
    <t>AVI</t>
  </si>
  <si>
    <t>Aananda Lakshmi Spinning Mills Ltd</t>
  </si>
  <si>
    <t>AANANDALAK</t>
  </si>
  <si>
    <t>Brijlaxmi Leasing &amp; Finance Ltd</t>
  </si>
  <si>
    <t>BRIJLEAS</t>
  </si>
  <si>
    <t>Ishaan Infrastructures and Shelters Ltd</t>
  </si>
  <si>
    <t>IISL</t>
  </si>
  <si>
    <t>Jayatma Enterprises Ltd</t>
  </si>
  <si>
    <t>JAYATMA</t>
  </si>
  <si>
    <t>Sujana Universal Industries Ltd</t>
  </si>
  <si>
    <t>SUJANAUNI</t>
  </si>
  <si>
    <t>Integrated Proteins Ltd</t>
  </si>
  <si>
    <t>INTEGFD</t>
  </si>
  <si>
    <t>Pushpanjali Realms and Infratech Ltd</t>
  </si>
  <si>
    <t>PUSHPREALM</t>
  </si>
  <si>
    <t>Vas Infrastructure Ltd (cn)</t>
  </si>
  <si>
    <t>VASINFRA</t>
  </si>
  <si>
    <t>Cindrella Financial Services Ltd</t>
  </si>
  <si>
    <t>CINDRELL</t>
  </si>
  <si>
    <t>Checkpoint Trends Ltd</t>
  </si>
  <si>
    <t>CHECKPOINT</t>
  </si>
  <si>
    <t>Bharatiya Global Infomedia Ltd</t>
  </si>
  <si>
    <t>BGLOBAL</t>
  </si>
  <si>
    <t>Pankaj Polymers Ltd</t>
  </si>
  <si>
    <t>PANKAJPO</t>
  </si>
  <si>
    <t>Galada Finance Ltd</t>
  </si>
  <si>
    <t>GALADAFIN</t>
  </si>
  <si>
    <t>Mahaveer Infoway Ltd</t>
  </si>
  <si>
    <t>MINFY</t>
  </si>
  <si>
    <t>Padmalaya Telefilms Ltd</t>
  </si>
  <si>
    <t>PADMALAYAT</t>
  </si>
  <si>
    <t>Starlit Power Systems Ltd</t>
  </si>
  <si>
    <t>STARLIT</t>
  </si>
  <si>
    <t>Jagsonpal Finance and Leasing Ltd</t>
  </si>
  <si>
    <t>JAGSONFI</t>
  </si>
  <si>
    <t>IMP Powers Ltd</t>
  </si>
  <si>
    <t>INDLMETER</t>
  </si>
  <si>
    <t>Ambitious Plastomac Company Ltd</t>
  </si>
  <si>
    <t>AMBIT</t>
  </si>
  <si>
    <t>Padmanabh Industries Ltd</t>
  </si>
  <si>
    <t>PADMAIND</t>
  </si>
  <si>
    <t>Datiware Maritime Infra Ltd</t>
  </si>
  <si>
    <t>DATIWARE</t>
  </si>
  <si>
    <t>JMG Corporation Ltd</t>
  </si>
  <si>
    <t>JMGCORP</t>
  </si>
  <si>
    <t>Manipal Finance Corp Ltd</t>
  </si>
  <si>
    <t>MNPLFIN</t>
  </si>
  <si>
    <t>Innocorp Ltd</t>
  </si>
  <si>
    <t>INNOCORP</t>
  </si>
  <si>
    <t>Siddheswari Garments Ltd</t>
  </si>
  <si>
    <t>SIDDHEGA</t>
  </si>
  <si>
    <t>Encode Packaging India Ltd</t>
  </si>
  <si>
    <t>ENCODE</t>
  </si>
  <si>
    <t>Priya Ltd</t>
  </si>
  <si>
    <t>PRIYALT</t>
  </si>
  <si>
    <t>Kuber Udyog Ltd</t>
  </si>
  <si>
    <t>KUBERJI</t>
  </si>
  <si>
    <t>Gyan Developers and Builders Ltd</t>
  </si>
  <si>
    <t>GYANDEV</t>
  </si>
  <si>
    <t>Multipurpose Trading and Agencies Ltd</t>
  </si>
  <si>
    <t>ZMULTIPU</t>
  </si>
  <si>
    <t>S K S Textiles Ltd</t>
  </si>
  <si>
    <t>SKSTEXTILE</t>
  </si>
  <si>
    <t>Purple Entertainment Ltd</t>
  </si>
  <si>
    <t>PURPLE</t>
  </si>
  <si>
    <t>Amerise Biosciences Ltd</t>
  </si>
  <si>
    <t>AMERISE</t>
  </si>
  <si>
    <t>MFS Intercorp Ltd</t>
  </si>
  <si>
    <t>MFSINTRCRP</t>
  </si>
  <si>
    <t>Atharv Enterprises Ltd</t>
  </si>
  <si>
    <t>ATHARVENT</t>
  </si>
  <si>
    <t>Gangotri Textiles Ltd</t>
  </si>
  <si>
    <t>GANGOTRI</t>
  </si>
  <si>
    <t>GCM Commodity &amp; Derivatives Ltd</t>
  </si>
  <si>
    <t>GCMCOMM</t>
  </si>
  <si>
    <t>Superior Finlease Ltd</t>
  </si>
  <si>
    <t>SUPERIOR</t>
  </si>
  <si>
    <t>Sikozy Realtors Ltd</t>
  </si>
  <si>
    <t>SIKOZY</t>
  </si>
  <si>
    <t>Sree Jayalakshmi Autospin Ltd</t>
  </si>
  <si>
    <t>SREEJAYA</t>
  </si>
  <si>
    <t>Aarcon Facilities Ltd</t>
  </si>
  <si>
    <t>RBGUPTA</t>
  </si>
  <si>
    <t>Futuristic Securities Ltd</t>
  </si>
  <si>
    <t>FUTURSEC</t>
  </si>
  <si>
    <t>Gravity (India) Ltd</t>
  </si>
  <si>
    <t>GRAVITY</t>
  </si>
  <si>
    <t>Mercury Trade Links Ltd</t>
  </si>
  <si>
    <t>MERCTRD</t>
  </si>
  <si>
    <t>Ashoka Refineries Ltd</t>
  </si>
  <si>
    <t>ASHOKRE</t>
  </si>
  <si>
    <t>Rajkot Investment Trust Ltd</t>
  </si>
  <si>
    <t>RAJKOTINV</t>
  </si>
  <si>
    <t>Ken Financial Services Ltd</t>
  </si>
  <si>
    <t>KENFIN</t>
  </si>
  <si>
    <t>New Light Apparels Ltd</t>
  </si>
  <si>
    <t>NEWLIGHT</t>
  </si>
  <si>
    <t>Classic Leasing &amp; Finance Ltd</t>
  </si>
  <si>
    <t>CLFL</t>
  </si>
  <si>
    <t>Kaarya Facilities &amp; Services Ltd</t>
  </si>
  <si>
    <t>KAARYAFSL</t>
  </si>
  <si>
    <t>Elango Industries Ltd</t>
  </si>
  <si>
    <t>ELANGO</t>
  </si>
  <si>
    <t>Pioneer Agro Extracts Ltd</t>
  </si>
  <si>
    <t>PIONAGR</t>
  </si>
  <si>
    <t>Jauss Polymers Ltd</t>
  </si>
  <si>
    <t>JAUSPOL</t>
  </si>
  <si>
    <t>Pro Clb Global Ltd</t>
  </si>
  <si>
    <t>PROCLB</t>
  </si>
  <si>
    <t>Hanman Fit Ltd</t>
  </si>
  <si>
    <t>HANMAN</t>
  </si>
  <si>
    <t>Diksha Greens Ltd</t>
  </si>
  <si>
    <t>DGL</t>
  </si>
  <si>
    <t>T Spiritual World Ltd</t>
  </si>
  <si>
    <t>TSPIRITUAL</t>
  </si>
  <si>
    <t>Gopal Iron and Steels Company (Gujarat) Ltd</t>
  </si>
  <si>
    <t>GOPAIST</t>
  </si>
  <si>
    <t>Fraser and Co Ltd</t>
  </si>
  <si>
    <t>FRASER</t>
  </si>
  <si>
    <t>Crimson Metal Engineering Company Ltd</t>
  </si>
  <si>
    <t>CRIMSON</t>
  </si>
  <si>
    <t>EMA India Ltd</t>
  </si>
  <si>
    <t>EMAINDIA</t>
  </si>
  <si>
    <t>Heera Ispat Ltd</t>
  </si>
  <si>
    <t>HEERAISP</t>
  </si>
  <si>
    <t>Desh Rakshak Aushdhalaya Ltd</t>
  </si>
  <si>
    <t>DESHRAK</t>
  </si>
  <si>
    <t>CKP Leisure Ltd</t>
  </si>
  <si>
    <t>CKPLEISURE</t>
  </si>
  <si>
    <t>Nippon India ETF Nifty 50 Shariah BeES</t>
  </si>
  <si>
    <t>SHARIABEES</t>
  </si>
  <si>
    <t>Pagaria Energy Ltd</t>
  </si>
  <si>
    <t>WOMENNET</t>
  </si>
  <si>
    <t>Hemo Organic Ltd</t>
  </si>
  <si>
    <t>HEMORGANIC</t>
  </si>
  <si>
    <t>Shelter Infra Projects Ltd</t>
  </si>
  <si>
    <t>SIPL</t>
  </si>
  <si>
    <t>Kiran Syntex Ltd</t>
  </si>
  <si>
    <t>KIRANSY-B</t>
  </si>
  <si>
    <t>Adjia Technologies Ltd</t>
  </si>
  <si>
    <t>ADJIA</t>
  </si>
  <si>
    <t>Shiva Suitings Ltd</t>
  </si>
  <si>
    <t>SHVSUIT</t>
  </si>
  <si>
    <t>SS Infrastructure Development Consultants Ltd</t>
  </si>
  <si>
    <t>SSINFRA</t>
  </si>
  <si>
    <t>Regency Trust Ltd</t>
  </si>
  <si>
    <t>REGTRUS</t>
  </si>
  <si>
    <t>Chandrima Mercantiles Ltd</t>
  </si>
  <si>
    <t>CHANDRIMA</t>
  </si>
  <si>
    <t>Jyothi Infraventures Ltd</t>
  </si>
  <si>
    <t>JYOTHI</t>
  </si>
  <si>
    <t>Autoriders International Ltd</t>
  </si>
  <si>
    <t>AUTOINT</t>
  </si>
  <si>
    <t>Dharani Finance Ltd</t>
  </si>
  <si>
    <t>DHARFIN</t>
  </si>
  <si>
    <t>Eureka Industries Ltd</t>
  </si>
  <si>
    <t>EUREKAI</t>
  </si>
  <si>
    <t>Jumbo Bag Ltd</t>
  </si>
  <si>
    <t>JUMBO</t>
  </si>
  <si>
    <t>Inertia Steel Ltd</t>
  </si>
  <si>
    <t>INERTIAST</t>
  </si>
  <si>
    <t>R R Securities Ltd</t>
  </si>
  <si>
    <t>RRSECUR</t>
  </si>
  <si>
    <t>Systematix Securities Ltd</t>
  </si>
  <si>
    <t>SYTIXSE</t>
  </si>
  <si>
    <t>Edelweiss Nifty 50 ETF</t>
  </si>
  <si>
    <t>NIFTYEES</t>
  </si>
  <si>
    <t>Spectra Industries Ltd</t>
  </si>
  <si>
    <t>SPECTRA</t>
  </si>
  <si>
    <t>Hi-Klass Trading and Investment Ltd</t>
  </si>
  <si>
    <t>HIKLASS</t>
  </si>
  <si>
    <t>Radhagobind Commercial Ltd</t>
  </si>
  <si>
    <t>RCL</t>
  </si>
  <si>
    <t>Saptak Chem and Business Ltd</t>
  </si>
  <si>
    <t>SCBL</t>
  </si>
  <si>
    <t>Abhishek Infraventures Ltd</t>
  </si>
  <si>
    <t>ABHIINFRA</t>
  </si>
  <si>
    <t>Adarsh Mercantile Ltd</t>
  </si>
  <si>
    <t>ADARSH</t>
  </si>
  <si>
    <t>Ekam Leasing and Finance Co Ltd</t>
  </si>
  <si>
    <t>EKAMLEA</t>
  </si>
  <si>
    <t>JLA Infraville Shoppers Ltd</t>
  </si>
  <si>
    <t>JSHL</t>
  </si>
  <si>
    <t>Invesco India Nifty 50 ETF</t>
  </si>
  <si>
    <t>IVZINNIFTY</t>
  </si>
  <si>
    <t>Natura Hue Chem Ltd</t>
  </si>
  <si>
    <t>NATHUEC</t>
  </si>
  <si>
    <t>Decorous Investment and Trading Co Ltd</t>
  </si>
  <si>
    <t>DITCO</t>
  </si>
  <si>
    <t>Richa Industries Ltd</t>
  </si>
  <si>
    <t>RICHAIND</t>
  </si>
  <si>
    <t>Kuberan Global Edu Solutions Ltd</t>
  </si>
  <si>
    <t>KGES</t>
  </si>
  <si>
    <t>SSPN Finance Ltd</t>
  </si>
  <si>
    <t>SSPNFIN</t>
  </si>
  <si>
    <t>Manor Estates and Industries Ltd</t>
  </si>
  <si>
    <t>KARANWO</t>
  </si>
  <si>
    <t>Arcee Industries Ltd</t>
  </si>
  <si>
    <t>ARCEEIN</t>
  </si>
  <si>
    <t>Nippon India ETF Nifty Dividend Opportunities 50</t>
  </si>
  <si>
    <t>DIVOPPBEES</t>
  </si>
  <si>
    <t>CMM Infraprojects Ltd</t>
  </si>
  <si>
    <t>CMMIPL</t>
  </si>
  <si>
    <t>Shri Kalyan Holdings Ltd</t>
  </si>
  <si>
    <t>SHKALYN</t>
  </si>
  <si>
    <t>Oscar Global Ltd</t>
  </si>
  <si>
    <t>OSCARGLO</t>
  </si>
  <si>
    <t>SBL Infratech Ltd</t>
  </si>
  <si>
    <t>SBLI</t>
  </si>
  <si>
    <t>Nikki Global Finance Ltd</t>
  </si>
  <si>
    <t>NIKKIGL</t>
  </si>
  <si>
    <t>Capfin India Ltd</t>
  </si>
  <si>
    <t>CAPFIN</t>
  </si>
  <si>
    <t>Rajeswari Infrastructure Ltd</t>
  </si>
  <si>
    <t>RAJINFRA</t>
  </si>
  <si>
    <t>Shivansh Finserve Ltd</t>
  </si>
  <si>
    <t>SHIVA</t>
  </si>
  <si>
    <t>Kovalam Investment and Trading Co Ltd</t>
  </si>
  <si>
    <t>ZKOVALIN</t>
  </si>
  <si>
    <t>Kanel Industries Ltd</t>
  </si>
  <si>
    <t>KANELIND</t>
  </si>
  <si>
    <t>Source Industries (India) Ltd</t>
  </si>
  <si>
    <t>SOURCEIND</t>
  </si>
  <si>
    <t>Thakkers Group Limited</t>
  </si>
  <si>
    <t>THAKKERS</t>
  </si>
  <si>
    <t>Ahimsa Industries Ltd</t>
  </si>
  <si>
    <t>AHIMSA</t>
  </si>
  <si>
    <t>Tiaan Consumer Ltd</t>
  </si>
  <si>
    <t>TIAANC</t>
  </si>
  <si>
    <t>Krishna Filament Industries Ltd</t>
  </si>
  <si>
    <t>KRIFILIND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</si>
  <si>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</si>
  <si>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</si>
  <si>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</si>
  <si>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</si>
  <si>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</si>
  <si>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</si>
  <si>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Vasa Retail and Overseas Ltd</t>
  </si>
  <si>
    <t>VASA</t>
  </si>
  <si>
    <t>Gleam Fabmat Ltd</t>
  </si>
  <si>
    <t>GLEAM</t>
  </si>
  <si>
    <t>SPV Global Trading Ltd</t>
  </si>
  <si>
    <t>SPVGLOBAL</t>
  </si>
  <si>
    <t>SVA India Ltd</t>
  </si>
  <si>
    <t>SVAINDIA</t>
  </si>
  <si>
    <t>S R Industries Ltd</t>
  </si>
  <si>
    <t>SRIND</t>
  </si>
  <si>
    <t>Tricom Fruit Products Ltd</t>
  </si>
  <si>
    <t>TRICOMFRU</t>
  </si>
  <si>
    <t>Universal Arts Ltd</t>
  </si>
  <si>
    <t>UNIVARTS</t>
  </si>
  <si>
    <t>Euro Asia Exports Ltd</t>
  </si>
  <si>
    <t>EUROASIA</t>
  </si>
  <si>
    <t>G D L Leasing and Finance Ltd</t>
  </si>
  <si>
    <t>GDLLEAS</t>
  </si>
  <si>
    <t>Gaekwar Mills Ltd</t>
  </si>
  <si>
    <t>ZGAEKWAR</t>
  </si>
  <si>
    <t>Khyati Multimedia Entertainment Ltd</t>
  </si>
  <si>
    <t>KHYATI</t>
  </si>
  <si>
    <t>Transglobe Foods Ltd</t>
  </si>
  <si>
    <t>TRANSFD</t>
  </si>
  <si>
    <t>People's Investment Ltd</t>
  </si>
  <si>
    <t>PEOPLIN</t>
  </si>
  <si>
    <t>Jaihind Projects Ltd</t>
  </si>
  <si>
    <t>JAIHINDPRO</t>
  </si>
  <si>
    <t>Anand Projects Ltd</t>
  </si>
  <si>
    <t>ANANDPROJ</t>
  </si>
  <si>
    <t>Hindusthan Udyog Ltd</t>
  </si>
  <si>
    <t>ZHINUDYP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</si>
  <si>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</si>
  <si>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</si>
  <si>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</si>
  <si>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</si>
  <si>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</si>
  <si>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</si>
  <si>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Mudra Financial Services Ltd</t>
  </si>
  <si>
    <t>MUDRA</t>
  </si>
  <si>
    <t>ID Info Business Services Ltd</t>
  </si>
  <si>
    <t>IDINFO</t>
  </si>
  <si>
    <t>Sagar Systech Ltd</t>
  </si>
  <si>
    <t>SAGARSYST</t>
  </si>
  <si>
    <t>Powerful Technologies Ltd</t>
  </si>
  <si>
    <t>POWERFUL</t>
  </si>
  <si>
    <t>Darjeeling Ropeway Co Ltd</t>
  </si>
  <si>
    <t>DARJEELING</t>
  </si>
  <si>
    <t>TMT (India) Ltd</t>
  </si>
  <si>
    <t>TMTIND-B1</t>
  </si>
  <si>
    <t>Edelweiss ETF-Nifty Bank</t>
  </si>
  <si>
    <t>EBANK</t>
  </si>
  <si>
    <t>M Lakhamsi Industries Ltd</t>
  </si>
  <si>
    <t>MLINDLTD</t>
  </si>
  <si>
    <t>Tridev Infraestates Ltd</t>
  </si>
  <si>
    <t>ASHUTPM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</si>
  <si>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</si>
  <si>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</si>
  <si>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</si>
  <si>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</si>
  <si>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</si>
  <si>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</si>
  <si>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</si>
  <si>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</si>
  <si>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</si>
  <si>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</si>
  <si>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</si>
  <si>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</si>
  <si>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</si>
  <si>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</si>
  <si>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Pasupati Fincap Ltd</t>
  </si>
  <si>
    <t>PASUFIN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</si>
  <si>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</si>
  <si>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</si>
  <si>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</si>
  <si>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</si>
  <si>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</si>
  <si>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</si>
  <si>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</si>
  <si>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</si>
  <si>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Stellant Securities (India) Ltd</t>
  </si>
  <si>
    <t>STELLANT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</si>
  <si>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</si>
  <si>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</si>
  <si>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</si>
  <si>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</si>
  <si>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</si>
  <si>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</si>
  <si>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</si>
  <si>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</si>
  <si>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</si>
  <si>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</si>
  <si>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</si>
  <si>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</si>
  <si>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</si>
  <si>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</si>
  <si>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Ridhi Synthetics Ltd</t>
  </si>
  <si>
    <t>RIDHISYN</t>
  </si>
  <si>
    <t>Yash Trading and Finance Ltd</t>
  </si>
  <si>
    <t>YASTF</t>
  </si>
  <si>
    <t>Apollo Ingredients Ltd</t>
  </si>
  <si>
    <t>INDSOYA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</si>
  <si>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</si>
  <si>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</si>
  <si>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</si>
  <si>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</si>
  <si>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</si>
  <si>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</si>
  <si>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</si>
  <si>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</si>
  <si>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Dugar Housing Developments Ltd</t>
  </si>
  <si>
    <t>DUGARHOU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</si>
  <si>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</si>
  <si>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</si>
  <si>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</si>
  <si>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</si>
  <si>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</si>
  <si>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</si>
  <si>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</si>
  <si>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</si>
  <si>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G D Trading and Agencies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</si>
  <si>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</si>
  <si>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</si>
  <si>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</si>
  <si>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</si>
  <si>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</si>
  <si>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</si>
  <si>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</si>
  <si>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</si>
  <si>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</si>
  <si>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</si>
  <si>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</si>
  <si>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</si>
  <si>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</si>
  <si>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</si>
  <si>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</si>
  <si>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</si>
  <si>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</si>
  <si>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</si>
  <si>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</si>
  <si>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</si>
  <si>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</si>
  <si>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</si>
  <si>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</si>
  <si>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</si>
  <si>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</si>
  <si>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</si>
  <si>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</si>
  <si>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</si>
  <si>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</si>
  <si>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</si>
  <si>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</si>
  <si>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</si>
  <si>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</si>
  <si>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</si>
  <si>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</si>
  <si>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</si>
  <si>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</si>
  <si>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</si>
  <si>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</si>
  <si>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</si>
  <si>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</si>
  <si>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</si>
  <si>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</si>
  <si>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</si>
  <si>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</si>
  <si>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</si>
  <si>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</si>
  <si>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</si>
  <si>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</si>
  <si>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</si>
  <si>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</si>
  <si>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</si>
  <si>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</si>
  <si>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</si>
  <si>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</si>
  <si>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</si>
  <si>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</si>
  <si>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</si>
  <si>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</si>
  <si>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</si>
  <si>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</si>
  <si>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</si>
  <si>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</si>
  <si>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</si>
  <si>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</si>
  <si>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</si>
  <si>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</si>
  <si>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</si>
  <si>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</si>
  <si>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</si>
  <si>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</si>
  <si>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</si>
  <si>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</si>
  <si>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</si>
  <si>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</si>
  <si>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</si>
  <si>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</si>
  <si>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</si>
  <si>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</si>
  <si>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</si>
  <si>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</si>
  <si>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</si>
  <si>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</si>
  <si>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</si>
  <si>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</si>
  <si>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</si>
  <si>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</si>
  <si>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</si>
  <si>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</si>
  <si>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</si>
  <si>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</si>
  <si>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</si>
  <si>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</si>
  <si>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</si>
  <si>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</si>
  <si>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</si>
  <si>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</si>
  <si>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</si>
  <si>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</si>
  <si>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</si>
  <si>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</si>
  <si>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</si>
  <si>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</si>
  <si>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</si>
  <si>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</si>
  <si>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</si>
  <si>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</si>
  <si>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</si>
  <si>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</si>
  <si>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</si>
  <si>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</si>
  <si>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</si>
  <si>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</si>
  <si>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</si>
  <si>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</si>
  <si>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</si>
  <si>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</si>
  <si>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</si>
  <si>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</si>
  <si>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</si>
  <si>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</si>
  <si>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</si>
  <si>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</si>
  <si>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Sharp Investments Ltd</t>
  </si>
  <si>
    <t>SHARPINV</t>
  </si>
  <si>
    <t>SPA Capital Advisors Limited</t>
  </si>
  <si>
    <t>SPACAPS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</si>
  <si>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</si>
  <si>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</si>
  <si>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</si>
  <si>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</si>
  <si>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</si>
  <si>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</si>
  <si>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</si>
  <si>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</si>
  <si>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</si>
  <si>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</si>
  <si>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</si>
  <si>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</si>
  <si>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</si>
  <si>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</si>
  <si>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</si>
  <si>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</si>
  <si>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</si>
  <si>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</si>
  <si>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</si>
  <si>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</si>
  <si>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</si>
  <si>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</si>
  <si>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</si>
  <si>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</si>
  <si>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</si>
  <si>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</si>
  <si>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</si>
  <si>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</si>
  <si>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</si>
  <si>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</si>
  <si>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</si>
  <si>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</si>
  <si>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</si>
  <si>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</si>
  <si>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</si>
  <si>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</si>
  <si>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</si>
  <si>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</si>
  <si>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</si>
  <si>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</si>
  <si>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</si>
  <si>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</si>
  <si>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</si>
  <si>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</si>
  <si>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</si>
  <si>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</si>
  <si>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</si>
  <si>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</si>
  <si>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</si>
  <si>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</si>
  <si>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</si>
  <si>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</si>
  <si>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</si>
  <si>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</si>
  <si>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</si>
  <si>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</si>
  <si>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</si>
  <si>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</si>
  <si>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</si>
  <si>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</si>
  <si>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</si>
  <si>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</si>
  <si>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</si>
  <si>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</si>
  <si>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</si>
  <si>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</si>
  <si>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</si>
  <si>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</si>
  <si>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</si>
  <si>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</si>
  <si>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</si>
  <si>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</si>
  <si>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</si>
  <si>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</si>
  <si>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</si>
  <si>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</si>
  <si>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</si>
  <si>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</si>
  <si>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</si>
  <si>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</si>
  <si>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</si>
  <si>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</si>
  <si>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</si>
  <si>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</si>
  <si>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</si>
  <si>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</si>
  <si>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</si>
  <si>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</si>
  <si>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</si>
  <si>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</si>
  <si>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</si>
  <si>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</si>
  <si>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</si>
  <si>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</si>
  <si>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</si>
  <si>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</si>
  <si>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</si>
  <si>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</si>
  <si>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</si>
  <si>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</si>
  <si>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</si>
  <si>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</si>
  <si>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</si>
  <si>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</si>
  <si>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</si>
  <si>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</si>
  <si>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</si>
  <si>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</si>
  <si>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</si>
  <si>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</si>
  <si>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</si>
  <si>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</si>
  <si>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</si>
  <si>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</si>
  <si>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</si>
  <si>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</si>
  <si>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</si>
  <si>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</si>
  <si>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</si>
  <si>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</si>
  <si>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</si>
  <si>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</si>
  <si>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</si>
  <si>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</si>
  <si>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</si>
  <si>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</si>
  <si>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</si>
  <si>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</si>
  <si>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</si>
  <si>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</si>
  <si>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</si>
  <si>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</si>
  <si>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</si>
  <si>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</si>
  <si>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</si>
  <si>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</si>
  <si>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</si>
  <si>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</si>
  <si>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</si>
  <si>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</si>
  <si>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</si>
  <si>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</si>
  <si>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</si>
  <si>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</si>
  <si>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</si>
  <si>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</si>
  <si>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</si>
  <si>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</si>
  <si>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</si>
  <si>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</si>
  <si>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</si>
  <si>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</si>
  <si>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</si>
  <si>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</si>
  <si>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</si>
  <si>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</si>
  <si>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</si>
  <si>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</si>
  <si>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</si>
  <si>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</si>
  <si>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</si>
  <si>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</si>
  <si>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</si>
  <si>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</si>
  <si>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</si>
  <si>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</si>
  <si>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</si>
  <si>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</si>
  <si>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</si>
  <si>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</si>
  <si>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</si>
  <si>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</si>
  <si>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</si>
  <si>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</si>
  <si>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</si>
  <si>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</si>
  <si>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</si>
  <si>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</si>
  <si>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</si>
  <si>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</si>
  <si>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</si>
  <si>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</si>
  <si>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</si>
  <si>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</si>
  <si>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</si>
  <si>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</si>
  <si>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</si>
  <si>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</si>
  <si>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</si>
  <si>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</si>
  <si>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</si>
  <si>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</si>
  <si>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</si>
  <si>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</si>
  <si>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</si>
  <si>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</si>
  <si>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</si>
  <si>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</si>
  <si>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</si>
  <si>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</si>
  <si>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</si>
  <si>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</si>
  <si>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</si>
  <si>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</si>
  <si>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</si>
  <si>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</si>
  <si>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</si>
  <si>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</si>
  <si>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</si>
  <si>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</si>
  <si>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</si>
  <si>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</si>
  <si>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</si>
  <si>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</si>
  <si>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</si>
  <si>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</si>
  <si>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</si>
  <si>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</si>
  <si>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</si>
  <si>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</si>
  <si>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</si>
  <si>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</si>
  <si>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</si>
  <si>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</si>
  <si>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</si>
  <si>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</si>
  <si>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</si>
  <si>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</si>
  <si>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</si>
  <si>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</si>
  <si>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</si>
  <si>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</si>
  <si>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</si>
  <si>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Quest Softech (India) Ltd Partly Paidup</t>
  </si>
  <si>
    <t>QUESTPP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</si>
  <si>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</si>
  <si>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</si>
  <si>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</si>
  <si>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</si>
  <si>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</si>
  <si>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</si>
  <si>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</si>
  <si>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</si>
  <si>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</si>
  <si>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</si>
  <si>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</si>
  <si>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</si>
  <si>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</si>
  <si>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</si>
  <si>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</si>
  <si>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</si>
  <si>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</si>
  <si>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</si>
  <si>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</si>
  <si>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</si>
  <si>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</si>
  <si>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</si>
  <si>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</si>
  <si>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</si>
  <si>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</si>
  <si>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</si>
  <si>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</si>
  <si>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</si>
  <si>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</si>
  <si>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</si>
  <si>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</si>
  <si>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</si>
  <si>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GEM Enviro Management Ltd</t>
  </si>
  <si>
    <t>GEMENVIRO</t>
  </si>
  <si>
    <t>Falcon Technoprojects India Ltd</t>
  </si>
  <si>
    <t>FALCONTECH</t>
  </si>
  <si>
    <t>Durlax Top Surface Ltd</t>
  </si>
  <si>
    <t>DURLAX</t>
  </si>
  <si>
    <t>JHS Svendgaard Retail Ventures Ltd</t>
  </si>
  <si>
    <t>RETAIL</t>
  </si>
  <si>
    <t>Akme Fintrade (India) Ltd</t>
  </si>
  <si>
    <t>AFIL</t>
  </si>
  <si>
    <t>DEE Development Engineers Ltd</t>
  </si>
  <si>
    <t>DEEDEV</t>
  </si>
  <si>
    <t>Solara Active Pharma Sciences Ltd Partly Paidup</t>
  </si>
  <si>
    <t>SOLARAPP</t>
  </si>
  <si>
    <t>Winny Immigration &amp; Education Services Ltd</t>
  </si>
  <si>
    <t>WINNY</t>
  </si>
  <si>
    <t>Dindigul Farm Product Ltd</t>
  </si>
  <si>
    <t>DFPL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</si>
  <si>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</si>
  <si>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</si>
  <si>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</si>
  <si>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</si>
  <si>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</si>
  <si>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</si>
  <si>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</si>
  <si>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</si>
  <si>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</si>
  <si>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Metals &amp; Mining</t>
  </si>
  <si>
    <t>Power</t>
  </si>
  <si>
    <t>Capital Goods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</si>
  <si>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</si>
  <si>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</si>
  <si>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</si>
  <si>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</si>
  <si>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</si>
  <si>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</si>
  <si>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</si>
  <si>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</si>
  <si>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</si>
  <si>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</si>
  <si>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</si>
  <si>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</si>
  <si>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</si>
  <si>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</si>
  <si>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</si>
  <si>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</si>
  <si>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</si>
  <si>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</si>
  <si>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</si>
  <si>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</si>
  <si>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</si>
  <si>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</si>
  <si>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</si>
  <si>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</si>
  <si>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</si>
  <si>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</si>
  <si>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</si>
  <si>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</si>
  <si>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</si>
  <si>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</si>
  <si>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</si>
  <si>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</si>
  <si>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</si>
  <si>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</si>
  <si>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</si>
  <si>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</si>
  <si>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Neutral</t>
  </si>
  <si>
    <t>Positive</t>
  </si>
  <si>
    <t>Negative</t>
  </si>
  <si>
    <t>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</si>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</sst>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10" fontId="13" fillId="33" borderId="10" xfId="0" applyNumberFormat="1" applyFont="1" applyFill="1" applyBorder="1"/>
    <xf numFmtId="10" fontId="13" fillId="33" borderId="11" xfId="0" applyNumberFormat="1" applyFont="1" applyFill="1" applyBorder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E0782-D6BD-444E-81E9-A2B465629091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552DC7FB-B24D-4F86-9CC2-CEF38ABC883B}" name="Sub-Sector"/>
    <tableColumn id="2" xr3:uid="{423DF368-28A0-4BE4-97D2-F7FC3F73F9CE}" name="Count" dataDxfId="56">
      <calculatedColumnFormula>COUNTIFS(Table2[Sub-Sector],Table3[[#This Row],[Sub-Sector]])</calculatedColumnFormula>
    </tableColumn>
    <tableColumn id="3" xr3:uid="{3ABE4FAF-8036-4B68-93A7-8FC0BAF80E23}" name="Uptrend" dataDxfId="55">
      <calculatedColumnFormula>COUNTIFS(Table2[Sub-Sector],Table3[[#This Row],[Sub-Sector]],Table2[Uptrend],"Uptrend")/Table3[[#This Row],[Count]]</calculatedColumnFormula>
    </tableColumn>
    <tableColumn id="4" xr3:uid="{B24C6283-2DCC-468E-8104-71E081F40516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66025655-2EF8-44FA-8C40-E24592CE39B7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5F895D0A-54A5-4913-A724-F3BECD998D2E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52305510-D6AC-4234-8FDA-125609762952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0BD8E427-3389-4BBB-BEE6-C34A6EA4AD94}" name="RSI" dataDxfId="50">
      <calculatedColumnFormula>COUNTIFS(Table2[Sub-Sector],Table3[[#This Row],[Sub-Sector]],Table2[RSI Exponential â€“ 14D],"&gt;=50")/Table3[[#This Row],[Count]]</calculatedColumnFormula>
    </tableColumn>
    <tableColumn id="9" xr3:uid="{871490AB-518C-4BA6-84BB-051BA520F47A}" name="Relative Volume" dataDxfId="49">
      <calculatedColumnFormula>COUNTIFS(Table2[Sub-Sector],Table3[[#This Row],[Sub-Sector]],Table2[Relative Volume],"&gt;=1")/Table3[[#This Row],[Count]]</calculatedColumnFormula>
    </tableColumn>
    <tableColumn id="10" xr3:uid="{B49DC3E5-D1EB-4062-AAC2-4D60D490A82C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76B569FC-3688-482A-AEA0-9A589EFDB554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CAAF0BFA-3398-4CDE-9768-57A95DAFCCAD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867E2B3-2C3B-465B-8BFE-017C055CB716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2030CD3B-6950-402F-A447-6E8BA023604C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48FFA4CF-224E-4AB8-8587-E78612082DC8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91E6CBAF-D850-4B08-A87C-C2C58F5A492A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14FE859E-D02B-4E95-800C-1C6A1982C089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1FF50439-94F3-48AE-8E0D-DD7DE091AE37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513BB8E8-023B-4579-81C7-DFE49E4C3BE0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354FDF61-5364-468A-8AEF-7B869778D52D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A045057-8363-45C2-A47F-0F3C260034B1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668BBEDB-5CE5-4F8A-A74D-473468A58A54}" name="Sharpe Ratio" dataDxfId="36">
      <calculatedColumnFormula>COUNTIFS(Table2[Sub-Sector],Table3[[#This Row],[Sub-Sector]],Table2[Sharpe Ratio],"&gt;=0.10")/Table3[[#This Row],[Count]]</calculatedColumnFormula>
    </tableColumn>
    <tableColumn id="23" xr3:uid="{0CC25935-C096-43F8-AAE2-71ED8756047C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6FA9639D-5CE6-4E06-B55B-041844D9B1E6}" name="Rank" dataDxfId="34">
      <calculatedColumnFormula>_xlfn.RANK.AVG(Table3[[#This Row],[Score]],Table3[Score],1)</calculatedColumnFormula>
    </tableColumn>
    <tableColumn id="25" xr3:uid="{C58FAE96-32C5-4F26-8B0D-EEF5A6496D75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3AB64D3A-69AD-4C2F-96EA-6FD135E3ED98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9796B-F2C3-4B7F-B0D1-62DB47BA43CE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BED1D28E-553A-42F3-B441-F0E30D3AA12D}" name="Name"/>
    <tableColumn id="2" xr3:uid="{C217CE49-8320-41E3-BD62-4F78790CA7DE}" name="Ticker"/>
    <tableColumn id="3" xr3:uid="{EA0193D5-3466-4528-8816-53E21D174C16}" name="Industry"/>
    <tableColumn id="4" xr3:uid="{B7C19793-4AF9-4689-A0CA-2DE4675E8AD4}" name="Sub-Sector"/>
    <tableColumn id="5" xr3:uid="{08A52460-65E2-44D5-A550-E06CA8664DBD}" name="Market Cap"/>
    <tableColumn id="6" xr3:uid="{029A5C18-A12F-48C5-BCA4-88080522F7DE}" name="Close Price"/>
    <tableColumn id="7" xr3:uid="{EB5E6378-7DA2-4468-8A5F-E1D89D801B54}" name="1Y Return vs Nifty"/>
    <tableColumn id="18" xr3:uid="{6C397095-A1F0-4F12-9838-B446A50EA0AA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602047EE-1297-4A01-8F72-2AD9AB33D3A0}" name="1M Return vs Nifty"/>
    <tableColumn id="19" xr3:uid="{C7FB2D44-A9B9-464F-91C5-8728A24125C9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07D80E82-EB09-4F28-BD4A-4854AE23B9D5}" name="6M Return vs Nifty"/>
    <tableColumn id="20" xr3:uid="{72D0CBC0-B71F-4E1B-8D9D-3FF6111ADC05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B1F7D8AB-A50C-4910-9C48-D7856F5B20C5}" name="1W Return vs Nifty"/>
    <tableColumn id="21" xr3:uid="{CCD8E2FD-F302-4B5D-9C20-AE5551FF3843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1BEBEDB1-2A4B-41E3-A45D-3B401C1ED7F1}" name="20D EMA" dataDxfId="27"/>
    <tableColumn id="11" xr3:uid="{FDA1C0B5-E7F3-450B-AFE6-AD04EB7EE9AB}" name="50D EMA"/>
    <tableColumn id="12" xr3:uid="{FD13F202-B810-4746-975A-7EA31D72E83B}" name="200D EMA"/>
    <tableColumn id="13" xr3:uid="{432FF655-4709-4C00-813A-26972CF7FC04}" name="RSI Exponential â€“ 14D"/>
    <tableColumn id="25" xr3:uid="{F65F3811-4D6E-469C-A6D1-41B70C00114E}" name="% Price above 20 EMA" dataDxfId="26">
      <calculatedColumnFormula>(Table2[[#This Row],[Close Price]]-Table2[[#This Row],[20D EMA]])/Table2[[#This Row],[20D EMA]]</calculatedColumnFormula>
    </tableColumn>
    <tableColumn id="24" xr3:uid="{5800C812-C755-4EA7-878C-8DEEC3608FEF}" name="% Price above 50 EMA" dataDxfId="25">
      <calculatedColumnFormula>(Table2[[#This Row],[Close Price]]-Table2[[#This Row],[50D EMA]])/Table2[[#This Row],[50D EMA]]</calculatedColumnFormula>
    </tableColumn>
    <tableColumn id="23" xr3:uid="{AA7A324C-67DC-4532-9219-E40B519E03CD}" name="% Price above 200 EMA" dataDxfId="24">
      <calculatedColumnFormula>(Table2[[#This Row],[Close Price]]-Table2[[#This Row],[200D EMA]])/Table2[[#This Row],[200D EMA]]</calculatedColumnFormula>
    </tableColumn>
    <tableColumn id="14" xr3:uid="{C24A845D-DB37-481A-BA1D-17CC01D1FD91}" name="Relative Volume"/>
    <tableColumn id="37" xr3:uid="{66B7C8E5-CE3A-4191-AA0D-9509B87E4529}" name="Day Low" dataDxfId="23"/>
    <tableColumn id="36" xr3:uid="{F32EBF67-9A0C-47F4-81ED-E6D08AF3725B}" name="Day High" dataDxfId="22"/>
    <tableColumn id="35" xr3:uid="{8A6655ED-946B-48E3-8632-BD76D179F5EB}" name="Current Week Low" dataDxfId="21"/>
    <tableColumn id="34" xr3:uid="{A12D5D88-6A1E-4DF1-850B-41DCB384335E}" name="Current Week High" dataDxfId="20"/>
    <tableColumn id="33" xr3:uid="{25C2E358-EE45-46AC-95FF-B8321271ACF0}" name="Current Month Low" dataDxfId="19"/>
    <tableColumn id="32" xr3:uid="{1AB2BC4C-6540-4036-A60E-F0A1FD5843D4}" name="Current Month High" dataDxfId="18"/>
    <tableColumn id="31" xr3:uid="{A2415829-8D8D-4D0A-B9E4-CA011CAA04FD}" name="% Away From Day Low" dataDxfId="17">
      <calculatedColumnFormula>(Table2[[#This Row],[Close Price]]/Table2[[#This Row],[Day Low]])-1</calculatedColumnFormula>
    </tableColumn>
    <tableColumn id="30" xr3:uid="{CC9CB3E2-228B-4EDF-9B40-E2C24F8F4CD8}" name="% Away From Day High" dataDxfId="16">
      <calculatedColumnFormula>(Table2[[#This Row],[Day High]]/Table2[[#This Row],[Close Price]])-1</calculatedColumnFormula>
    </tableColumn>
    <tableColumn id="29" xr3:uid="{175B27D6-3A76-4BF4-A032-D4F7F518DAB7}" name="% Away From Current Week Low" dataDxfId="15">
      <calculatedColumnFormula>(Table2[[#This Row],[Close Price]]/Table2[[#This Row],[Current Week Low]])-1</calculatedColumnFormula>
    </tableColumn>
    <tableColumn id="28" xr3:uid="{2C34C24B-8082-406D-A81A-69771F3E13E2}" name="% Away From Current Week High" dataDxfId="14">
      <calculatedColumnFormula>(Table2[[#This Row],[Current Week High]]/Table2[[#This Row],[Close Price]])-1</calculatedColumnFormula>
    </tableColumn>
    <tableColumn id="27" xr3:uid="{6721B2C1-586D-4D65-BFC6-5B829C8E0116}" name="% Away From Current Month Low" dataDxfId="13">
      <calculatedColumnFormula>(Table2[[#This Row],[Close Price]]/Table2[[#This Row],[Current Month Low]])-1</calculatedColumnFormula>
    </tableColumn>
    <tableColumn id="26" xr3:uid="{EBF63678-7E81-41F1-AFB4-7A13FF74DBCB}" name="% Away From Current Month High" dataDxfId="12">
      <calculatedColumnFormula>(Table2[[#This Row],[Current Month High]]/Table2[[#This Row],[Close Price]])-1</calculatedColumnFormula>
    </tableColumn>
    <tableColumn id="15" xr3:uid="{4DE7717E-AEDD-4477-BBA9-DAF3EBA03987}" name="% Away From 52W High"/>
    <tableColumn id="16" xr3:uid="{DB49264B-711A-4BDD-B374-0E3FBEFD7181}" name="% Away From 52W Low"/>
    <tableColumn id="38" xr3:uid="{543219F3-1293-4C2F-A86B-C36503F979BF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9853B006-959F-45AF-889C-07AA7FF45282}" name="Relative Strength Sector Index" dataDxfId="10"/>
    <tableColumn id="41" xr3:uid="{CA2B0279-141E-45A9-8283-B20E9A8F7898}" name="Relative Strength Sector Index - Zone" dataDxfId="9"/>
    <tableColumn id="40" xr3:uid="{405376AF-BB17-420E-925F-E04A1B6C203F}" name="Rate of Change" dataDxfId="8"/>
    <tableColumn id="39" xr3:uid="{77BA63E3-86C3-48B6-BB3A-8D43C5D476DB}" name="Rate of Change - Zone" dataDxfId="7"/>
    <tableColumn id="17" xr3:uid="{D6E85791-906E-45E2-9C77-2F374B89FCF7}" name="Sharpe Ratio"/>
    <tableColumn id="43" xr3:uid="{8694CE42-7890-485F-838F-9730D94ED608}" name="Sharpe Ratio Z-Score" dataDxfId="6">
      <calculatedColumnFormula>(Table2[[#This Row],[Sharpe Ratio]]-AVERAGE(Table2[Sharpe Ratio]))/_xlfn.STDEV.P(Table2[Sharpe Ratio])</calculatedColumnFormula>
    </tableColumn>
    <tableColumn id="44" xr3:uid="{6CE31285-5C34-4F7C-B6B3-0ACCA0C9C39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E910C25-85D9-444C-B9AD-83DD46C52BDE}" name="Rank 1Y" dataDxfId="4">
      <calculatedColumnFormula>_xlfn.RANK.AVG(Table2[[#This Row],[1Y Return vs Nifty Z-Score]],Table2[1Y Return vs Nifty Z-Score])</calculatedColumnFormula>
    </tableColumn>
    <tableColumn id="46" xr3:uid="{E18FA9D0-A0AF-4201-B6AF-C284A7455925}" name="Rank 6M" dataDxfId="3">
      <calculatedColumnFormula>_xlfn.RANK.AVG(Table2[[#This Row],[6M Return vs Nifty Z-Score]],Table2[6M Return vs Nifty Z-Score])</calculatedColumnFormula>
    </tableColumn>
    <tableColumn id="47" xr3:uid="{B17229B3-69E3-47BE-8566-643BD5FB4AF5}" name="Rank Sharpe" dataDxfId="2">
      <calculatedColumnFormula>_xlfn.RANK.AVG(Table2[[#This Row],[Sharpe Ratio Z-Score]],Table2[Sharpe Ratio Z-Score])</calculatedColumnFormula>
    </tableColumn>
    <tableColumn id="48" xr3:uid="{B9C9A7C6-F3A7-46E2-A0A3-1E33CE6B277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20890-B48E-415D-A715-9C47F3DAD9B4}" name="Table1" displayName="Table1" ref="A1:Q4955" totalsRowShown="0">
  <autoFilter ref="A1:Q4955" xr:uid="{93F20890-B48E-415D-A715-9C47F3DAD9B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8E02FFA-018C-4A68-9FEE-A502CC49DC81}" name="Name"/>
    <tableColumn id="2" xr3:uid="{0669326F-EC12-432A-9F3B-6BC645FAF067}" name="Ticker"/>
    <tableColumn id="17" xr3:uid="{B73776A8-9038-4FA6-BF39-E5F5AE78ACEB}" name="Industry" dataDxfId="0">
      <calculatedColumnFormula>IFERROR(VLOOKUP(Table1[[#This Row],[Ticker]],[1]!Table1[[Symbol]:[Industry]],2,FALSE),"-")</calculatedColumnFormula>
    </tableColumn>
    <tableColumn id="3" xr3:uid="{C70308BE-C9D8-4859-9F87-03FC215454CB}" name="Sub-Sector"/>
    <tableColumn id="4" xr3:uid="{463F8CDA-BD1F-48E1-B248-9D330234AD80}" name="Market Cap"/>
    <tableColumn id="5" xr3:uid="{579B1E33-D5A7-4274-ABB3-049C12652D6E}" name="Close Price"/>
    <tableColumn id="6" xr3:uid="{25F0B530-25A4-4A30-931F-7D069C3CCA01}" name="1Y Return vs Nifty"/>
    <tableColumn id="7" xr3:uid="{60F9B316-A9EB-4198-96E2-67449AA2AE46}" name="1M Return vs Nifty"/>
    <tableColumn id="8" xr3:uid="{5CADC621-E50A-44E2-8489-12F5BA4B23A0}" name="6M Return vs Nifty"/>
    <tableColumn id="9" xr3:uid="{9DE496D0-78E5-4EF2-A304-F4C57AAB24C9}" name="1W Return vs Nifty"/>
    <tableColumn id="10" xr3:uid="{6309E47A-C038-4331-9FA1-952DB0A0C4C2}" name="50D EMA"/>
    <tableColumn id="11" xr3:uid="{6845512B-034D-44C9-BB19-21A78D2AE963}" name="200D EMA"/>
    <tableColumn id="12" xr3:uid="{0312E3F7-2895-4275-812F-0F6A2A98CFE9}" name="RSI Exponential â€“ 14D"/>
    <tableColumn id="13" xr3:uid="{A17D4F72-F45B-4123-9C19-ABC5BE35038F}" name="Relative Volume"/>
    <tableColumn id="14" xr3:uid="{3A360203-F3DB-4F5E-AA8B-1AA4E7D45D11}" name="% Away From 52W High"/>
    <tableColumn id="15" xr3:uid="{A21043F6-0707-4A9F-9DCD-DA92F1C8C0FD}" name="% Away From 52W Low"/>
    <tableColumn id="16" xr3:uid="{DC83CA57-95DC-4C8A-A76A-A5CDBCDC561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68B8-5895-4EE6-9867-CA45885A8417}">
  <dimension ref="A1:Z122"/>
  <sheetViews>
    <sheetView workbookViewId="0">
      <selection activeCell="B9" sqref="B9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6640625" bestFit="1" customWidth="1"/>
    <col min="7" max="7" width="16" bestFit="1" customWidth="1"/>
    <col min="8" max="8" width="8" bestFit="1" customWidth="1"/>
    <col min="9" max="9" width="14.664062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664062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6640625" bestFit="1" customWidth="1"/>
    <col min="20" max="20" width="20.6640625" bestFit="1" customWidth="1"/>
    <col min="21" max="21" width="19.6640625" bestFit="1" customWidth="1"/>
    <col min="22" max="22" width="11.6640625" bestFit="1" customWidth="1"/>
  </cols>
  <sheetData>
    <row r="1" spans="1:26" x14ac:dyDescent="0.3">
      <c r="A1" t="s">
        <v>2</v>
      </c>
      <c r="B1" s="2" t="s">
        <v>10119</v>
      </c>
      <c r="C1" s="3" t="s">
        <v>10109</v>
      </c>
      <c r="D1" s="3" t="s">
        <v>10120</v>
      </c>
      <c r="E1" s="3" t="s">
        <v>10121</v>
      </c>
      <c r="F1" s="3" t="s">
        <v>7</v>
      </c>
      <c r="G1" s="3" t="s">
        <v>5</v>
      </c>
      <c r="H1" s="3" t="s">
        <v>10122</v>
      </c>
      <c r="I1" s="3" t="s">
        <v>12</v>
      </c>
      <c r="J1" s="3" t="s">
        <v>10103</v>
      </c>
      <c r="K1" s="3" t="s">
        <v>10104</v>
      </c>
      <c r="L1" s="3" t="s">
        <v>10105</v>
      </c>
      <c r="M1" s="3" t="s">
        <v>10106</v>
      </c>
      <c r="N1" s="3" t="s">
        <v>10107</v>
      </c>
      <c r="O1" s="3" t="s">
        <v>10108</v>
      </c>
      <c r="P1" s="3" t="s">
        <v>13</v>
      </c>
      <c r="Q1" s="3" t="s">
        <v>14</v>
      </c>
      <c r="R1" s="3" t="s">
        <v>10123</v>
      </c>
      <c r="S1" s="3" t="s">
        <v>10095</v>
      </c>
      <c r="T1" s="3" t="s">
        <v>10096</v>
      </c>
      <c r="U1" s="3" t="s">
        <v>10113</v>
      </c>
      <c r="V1" s="4" t="s">
        <v>15</v>
      </c>
      <c r="W1" s="3" t="s">
        <v>10118</v>
      </c>
      <c r="X1" s="3" t="s">
        <v>10124</v>
      </c>
      <c r="Y1" t="s">
        <v>10125</v>
      </c>
      <c r="Z1" t="s">
        <v>10126</v>
      </c>
    </row>
    <row r="2" spans="1:26" x14ac:dyDescent="0.3">
      <c r="A2" t="s">
        <v>1143</v>
      </c>
      <c r="B2">
        <f>COUNTIFS(Table2[Sub-Sector],Table3[[#This Row],[Sub-Sector]])</f>
        <v>1</v>
      </c>
      <c r="C2" s="5">
        <f>COUNTIFS(Table2[Sub-Sector],Table3[[#This Row],[Sub-Sector]],Table2[Uptrend],"Uptrend")/Table3[[#This Row],[Count]]</f>
        <v>1</v>
      </c>
      <c r="D2" s="5">
        <f>COUNTIFS(Table2[Sub-Sector],Table3[[#This Row],[Sub-Sector]],Table2[1W Return vs Nifty],"&gt;=5")/Table3[[#This Row],[Count]]</f>
        <v>0</v>
      </c>
      <c r="E2" s="5">
        <f>COUNTIFS(Table2[Sub-Sector],Table3[[#This Row],[Sub-Sector]],Table2[1M Return vs Nifty],"&gt;=5")/Table3[[#This Row],[Count]]</f>
        <v>1</v>
      </c>
      <c r="F2" s="5">
        <f>COUNTIFS(Table2[Sub-Sector],Table3[[#This Row],[Sub-Sector]],Table2[6M Return vs Nifty],"&gt;=10")/Table3[[#This Row],[Count]]</f>
        <v>1</v>
      </c>
      <c r="G2" s="5">
        <f>COUNTIFS(Table2[Sub-Sector],Table3[[#This Row],[Sub-Sector]],Table2[1Y Return vs Nifty],"&gt;=10")/Table3[[#This Row],[Count]]</f>
        <v>1</v>
      </c>
      <c r="H2" s="5">
        <f>COUNTIFS(Table2[Sub-Sector],Table3[[#This Row],[Sub-Sector]],Table2[RSI Exponential â€“ 14D],"&gt;=50")/Table3[[#This Row],[Count]]</f>
        <v>1</v>
      </c>
      <c r="I2" s="5">
        <f>COUNTIFS(Table2[Sub-Sector],Table3[[#This Row],[Sub-Sector]],Table2[Relative Volume],"&gt;=1")/Table3[[#This Row],[Count]]</f>
        <v>1</v>
      </c>
      <c r="J2" s="5">
        <f>COUNTIFS(Table2[Sub-Sector],Table3[[#This Row],[Sub-Sector]],Table2[% Away From Day Low],"&gt;=0.05")/Table3[[#This Row],[Count]]</f>
        <v>0</v>
      </c>
      <c r="K2" s="5">
        <f>COUNTIFS(Table2[Sub-Sector],Table3[[#This Row],[Sub-Sector]],Table2[% Away From Day High],"&lt;=0.05")/Table3[[#This Row],[Count]]</f>
        <v>1</v>
      </c>
      <c r="L2" s="5">
        <f>COUNTIFS(Table2[Sub-Sector],Table3[[#This Row],[Sub-Sector]],Table2[% Away From Current Week Low],"&gt;=0.05")/Table3[[#This Row],[Count]]</f>
        <v>0</v>
      </c>
      <c r="M2" s="5">
        <f>COUNTIFS(Table2[Sub-Sector],Table3[[#This Row],[Sub-Sector]],Table2[% Away From Current Week High],"&lt;=0.05")/Table3[[#This Row],[Count]]</f>
        <v>0</v>
      </c>
      <c r="N2" s="5">
        <f>COUNTIFS(Table2[Sub-Sector],Table3[[#This Row],[Sub-Sector]],Table2[% Away From Current Month Low],"&gt;=0.05")/Table3[[#This Row],[Count]]</f>
        <v>1</v>
      </c>
      <c r="O2" s="5">
        <f>COUNTIFS(Table2[Sub-Sector],Table3[[#This Row],[Sub-Sector]],Table2[% Away From Current Month High],"&lt;=0.05")/Table3[[#This Row],[Count]]</f>
        <v>0</v>
      </c>
      <c r="P2" s="5">
        <f>COUNTIFS(Table2[Sub-Sector],Table3[[#This Row],[Sub-Sector]],Table2[% Away From 52W High],"&lt;=10")/Table3[[#This Row],[Count]]</f>
        <v>0</v>
      </c>
      <c r="Q2" s="5">
        <f>COUNTIFS(Table2[Sub-Sector],Table3[[#This Row],[Sub-Sector]],Table2[% Away From 52W Low],"&gt;=10")/Table3[[#This Row],[Count]]</f>
        <v>1</v>
      </c>
      <c r="R2" s="5">
        <f>COUNTIFS(Table2[Sub-Sector],Table3[[#This Row],[Sub-Sector]],Table2[% Price above 20 EMA],"&gt;=0")/Table3[[#This Row],[Count]]</f>
        <v>1</v>
      </c>
      <c r="S2" s="5">
        <f>COUNTIFS(Table2[Sub-Sector],Table3[[#This Row],[Sub-Sector]],Table2[% Price above 50 EMA],"&gt;=0")/Table3[[#This Row],[Count]]</f>
        <v>1</v>
      </c>
      <c r="T2" s="5">
        <f>COUNTIFS(Table2[Sub-Sector],Table3[[#This Row],[Sub-Sector]],Table2[% Price above 200 EMA],"&gt;=0")/Table3[[#This Row],[Count]]</f>
        <v>1</v>
      </c>
      <c r="U2" s="5">
        <f>COUNTIFS(Table2[Sub-Sector],Table3[[#This Row],[Sub-Sector]],Table2[Rate of Change - Zone],"Positive")/Table3[[#This Row],[Count]]</f>
        <v>1</v>
      </c>
      <c r="V2" s="5">
        <f>COUNTIFS(Table2[Sub-Sector],Table3[[#This Row],[Sub-Sector]],Table2[Sharpe Ratio],"&gt;=0.10")/Table3[[#This Row],[Count]]</f>
        <v>1</v>
      </c>
      <c r="W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2" s="6">
        <f>_xlfn.RANK.AVG(Table3[[#This Row],[Score]],Table3[Score],1)</f>
        <v>5.5</v>
      </c>
      <c r="Y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2" s="6">
        <f>_xlfn.RANK.AVG(Table3[[#This Row],[Score 2 ]],Table3[[Score 2 ]],1)</f>
        <v>3.5</v>
      </c>
    </row>
    <row r="3" spans="1:26" x14ac:dyDescent="0.3">
      <c r="A3" t="s">
        <v>264</v>
      </c>
      <c r="B3">
        <f>COUNTIFS(Table2[Sub-Sector],Table3[[#This Row],[Sub-Sector]])</f>
        <v>1</v>
      </c>
      <c r="C3" s="5">
        <f>COUNTIFS(Table2[Sub-Sector],Table3[[#This Row],[Sub-Sector]],Table2[Uptrend],"Uptrend")/Table3[[#This Row],[Count]]</f>
        <v>1</v>
      </c>
      <c r="D3" s="5">
        <f>COUNTIFS(Table2[Sub-Sector],Table3[[#This Row],[Sub-Sector]],Table2[1W Return vs Nifty],"&gt;=5")/Table3[[#This Row],[Count]]</f>
        <v>0</v>
      </c>
      <c r="E3" s="5">
        <f>COUNTIFS(Table2[Sub-Sector],Table3[[#This Row],[Sub-Sector]],Table2[1M Return vs Nifty],"&gt;=5")/Table3[[#This Row],[Count]]</f>
        <v>0</v>
      </c>
      <c r="F3" s="5">
        <f>COUNTIFS(Table2[Sub-Sector],Table3[[#This Row],[Sub-Sector]],Table2[6M Return vs Nifty],"&gt;=10")/Table3[[#This Row],[Count]]</f>
        <v>1</v>
      </c>
      <c r="G3" s="5">
        <f>COUNTIFS(Table2[Sub-Sector],Table3[[#This Row],[Sub-Sector]],Table2[1Y Return vs Nifty],"&gt;=10")/Table3[[#This Row],[Count]]</f>
        <v>1</v>
      </c>
      <c r="H3" s="5">
        <f>COUNTIFS(Table2[Sub-Sector],Table3[[#This Row],[Sub-Sector]],Table2[RSI Exponential â€“ 14D],"&gt;=50")/Table3[[#This Row],[Count]]</f>
        <v>1</v>
      </c>
      <c r="I3" s="5">
        <f>COUNTIFS(Table2[Sub-Sector],Table3[[#This Row],[Sub-Sector]],Table2[Relative Volume],"&gt;=1")/Table3[[#This Row],[Count]]</f>
        <v>1</v>
      </c>
      <c r="J3" s="5">
        <f>COUNTIFS(Table2[Sub-Sector],Table3[[#This Row],[Sub-Sector]],Table2[% Away From Day Low],"&gt;=0.05")/Table3[[#This Row],[Count]]</f>
        <v>0</v>
      </c>
      <c r="K3" s="5">
        <f>COUNTIFS(Table2[Sub-Sector],Table3[[#This Row],[Sub-Sector]],Table2[% Away From Day High],"&lt;=0.05")/Table3[[#This Row],[Count]]</f>
        <v>1</v>
      </c>
      <c r="L3" s="5">
        <f>COUNTIFS(Table2[Sub-Sector],Table3[[#This Row],[Sub-Sector]],Table2[% Away From Current Week Low],"&gt;=0.05")/Table3[[#This Row],[Count]]</f>
        <v>1</v>
      </c>
      <c r="M3" s="5">
        <f>COUNTIFS(Table2[Sub-Sector],Table3[[#This Row],[Sub-Sector]],Table2[% Away From Current Week High],"&lt;=0.05")/Table3[[#This Row],[Count]]</f>
        <v>1</v>
      </c>
      <c r="N3" s="5">
        <f>COUNTIFS(Table2[Sub-Sector],Table3[[#This Row],[Sub-Sector]],Table2[% Away From Current Month Low],"&gt;=0.05")/Table3[[#This Row],[Count]]</f>
        <v>1</v>
      </c>
      <c r="O3" s="5">
        <f>COUNTIFS(Table2[Sub-Sector],Table3[[#This Row],[Sub-Sector]],Table2[% Away From Current Month High],"&lt;=0.05")/Table3[[#This Row],[Count]]</f>
        <v>1</v>
      </c>
      <c r="P3" s="5">
        <f>COUNTIFS(Table2[Sub-Sector],Table3[[#This Row],[Sub-Sector]],Table2[% Away From 52W High],"&lt;=10")/Table3[[#This Row],[Count]]</f>
        <v>1</v>
      </c>
      <c r="Q3" s="5">
        <f>COUNTIFS(Table2[Sub-Sector],Table3[[#This Row],[Sub-Sector]],Table2[% Away From 52W Low],"&gt;=10")/Table3[[#This Row],[Count]]</f>
        <v>1</v>
      </c>
      <c r="R3" s="5">
        <f>COUNTIFS(Table2[Sub-Sector],Table3[[#This Row],[Sub-Sector]],Table2[% Price above 20 EMA],"&gt;=0")/Table3[[#This Row],[Count]]</f>
        <v>1</v>
      </c>
      <c r="S3" s="5">
        <f>COUNTIFS(Table2[Sub-Sector],Table3[[#This Row],[Sub-Sector]],Table2[% Price above 50 EMA],"&gt;=0")/Table3[[#This Row],[Count]]</f>
        <v>1</v>
      </c>
      <c r="T3" s="5">
        <f>COUNTIFS(Table2[Sub-Sector],Table3[[#This Row],[Sub-Sector]],Table2[% Price above 200 EMA],"&gt;=0")/Table3[[#This Row],[Count]]</f>
        <v>1</v>
      </c>
      <c r="U3" s="5">
        <f>COUNTIFS(Table2[Sub-Sector],Table3[[#This Row],[Sub-Sector]],Table2[Rate of Change - Zone],"Positive")/Table3[[#This Row],[Count]]</f>
        <v>1</v>
      </c>
      <c r="V3" s="5">
        <f>COUNTIFS(Table2[Sub-Sector],Table3[[#This Row],[Sub-Sector]],Table2[Sharpe Ratio],"&gt;=0.10")/Table3[[#This Row],[Count]]</f>
        <v>0</v>
      </c>
      <c r="W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3" s="6">
        <f>_xlfn.RANK.AVG(Table3[[#This Row],[Score]],Table3[Score],1)</f>
        <v>13.5</v>
      </c>
      <c r="Y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3" s="6">
        <f>_xlfn.RANK.AVG(Table3[[#This Row],[Score 2 ]],Table3[[Score 2 ]],1)</f>
        <v>3.5</v>
      </c>
    </row>
    <row r="4" spans="1:26" x14ac:dyDescent="0.3">
      <c r="A4" t="s">
        <v>926</v>
      </c>
      <c r="B4">
        <f>COUNTIFS(Table2[Sub-Sector],Table3[[#This Row],[Sub-Sector]])</f>
        <v>2</v>
      </c>
      <c r="C4" s="5">
        <f>COUNTIFS(Table2[Sub-Sector],Table3[[#This Row],[Sub-Sector]],Table2[Uptrend],"Uptrend")/Table3[[#This Row],[Count]]</f>
        <v>1</v>
      </c>
      <c r="D4" s="5">
        <f>COUNTIFS(Table2[Sub-Sector],Table3[[#This Row],[Sub-Sector]],Table2[1W Return vs Nifty],"&gt;=5")/Table3[[#This Row],[Count]]</f>
        <v>0.5</v>
      </c>
      <c r="E4" s="5">
        <f>COUNTIFS(Table2[Sub-Sector],Table3[[#This Row],[Sub-Sector]],Table2[1M Return vs Nifty],"&gt;=5")/Table3[[#This Row],[Count]]</f>
        <v>0.5</v>
      </c>
      <c r="F4" s="5">
        <f>COUNTIFS(Table2[Sub-Sector],Table3[[#This Row],[Sub-Sector]],Table2[6M Return vs Nifty],"&gt;=10")/Table3[[#This Row],[Count]]</f>
        <v>1</v>
      </c>
      <c r="G4" s="5">
        <f>COUNTIFS(Table2[Sub-Sector],Table3[[#This Row],[Sub-Sector]],Table2[1Y Return vs Nifty],"&gt;=10")/Table3[[#This Row],[Count]]</f>
        <v>1</v>
      </c>
      <c r="H4" s="5">
        <f>COUNTIFS(Table2[Sub-Sector],Table3[[#This Row],[Sub-Sector]],Table2[RSI Exponential â€“ 14D],"&gt;=50")/Table3[[#This Row],[Count]]</f>
        <v>1</v>
      </c>
      <c r="I4" s="5">
        <f>COUNTIFS(Table2[Sub-Sector],Table3[[#This Row],[Sub-Sector]],Table2[Relative Volume],"&gt;=1")/Table3[[#This Row],[Count]]</f>
        <v>1</v>
      </c>
      <c r="J4" s="5">
        <f>COUNTIFS(Table2[Sub-Sector],Table3[[#This Row],[Sub-Sector]],Table2[% Away From Day Low],"&gt;=0.05")/Table3[[#This Row],[Count]]</f>
        <v>0</v>
      </c>
      <c r="K4" s="5">
        <f>COUNTIFS(Table2[Sub-Sector],Table3[[#This Row],[Sub-Sector]],Table2[% Away From Day High],"&lt;=0.05")/Table3[[#This Row],[Count]]</f>
        <v>1</v>
      </c>
      <c r="L4" s="5">
        <f>COUNTIFS(Table2[Sub-Sector],Table3[[#This Row],[Sub-Sector]],Table2[% Away From Current Week Low],"&gt;=0.05")/Table3[[#This Row],[Count]]</f>
        <v>0</v>
      </c>
      <c r="M4" s="5">
        <f>COUNTIFS(Table2[Sub-Sector],Table3[[#This Row],[Sub-Sector]],Table2[% Away From Current Week High],"&lt;=0.05")/Table3[[#This Row],[Count]]</f>
        <v>0.5</v>
      </c>
      <c r="N4" s="5">
        <f>COUNTIFS(Table2[Sub-Sector],Table3[[#This Row],[Sub-Sector]],Table2[% Away From Current Month Low],"&gt;=0.05")/Table3[[#This Row],[Count]]</f>
        <v>1</v>
      </c>
      <c r="O4" s="5">
        <f>COUNTIFS(Table2[Sub-Sector],Table3[[#This Row],[Sub-Sector]],Table2[% Away From Current Month High],"&lt;=0.05")/Table3[[#This Row],[Count]]</f>
        <v>0</v>
      </c>
      <c r="P4" s="5">
        <f>COUNTIFS(Table2[Sub-Sector],Table3[[#This Row],[Sub-Sector]],Table2[% Away From 52W High],"&lt;=10")/Table3[[#This Row],[Count]]</f>
        <v>0</v>
      </c>
      <c r="Q4" s="5">
        <f>COUNTIFS(Table2[Sub-Sector],Table3[[#This Row],[Sub-Sector]],Table2[% Away From 52W Low],"&gt;=10")/Table3[[#This Row],[Count]]</f>
        <v>1</v>
      </c>
      <c r="R4" s="5">
        <f>COUNTIFS(Table2[Sub-Sector],Table3[[#This Row],[Sub-Sector]],Table2[% Price above 20 EMA],"&gt;=0")/Table3[[#This Row],[Count]]</f>
        <v>1</v>
      </c>
      <c r="S4" s="5">
        <f>COUNTIFS(Table2[Sub-Sector],Table3[[#This Row],[Sub-Sector]],Table2[% Price above 50 EMA],"&gt;=0")/Table3[[#This Row],[Count]]</f>
        <v>1</v>
      </c>
      <c r="T4" s="5">
        <f>COUNTIFS(Table2[Sub-Sector],Table3[[#This Row],[Sub-Sector]],Table2[% Price above 200 EMA],"&gt;=0")/Table3[[#This Row],[Count]]</f>
        <v>1</v>
      </c>
      <c r="U4" s="5">
        <f>COUNTIFS(Table2[Sub-Sector],Table3[[#This Row],[Sub-Sector]],Table2[Rate of Change - Zone],"Positive")/Table3[[#This Row],[Count]]</f>
        <v>1</v>
      </c>
      <c r="V4" s="5">
        <f>COUNTIFS(Table2[Sub-Sector],Table3[[#This Row],[Sub-Sector]],Table2[Sharpe Ratio],"&gt;=0.10")/Table3[[#This Row],[Count]]</f>
        <v>1</v>
      </c>
      <c r="W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122.5</v>
      </c>
      <c r="X4" s="6">
        <f>_xlfn.RANK.AVG(Table3[[#This Row],[Score]],Table3[Score],1)</f>
        <v>3</v>
      </c>
      <c r="Y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4" s="6">
        <f>_xlfn.RANK.AVG(Table3[[#This Row],[Score 2 ]],Table3[[Score 2 ]],1)</f>
        <v>3.5</v>
      </c>
    </row>
    <row r="5" spans="1:26" x14ac:dyDescent="0.3">
      <c r="A5" t="s">
        <v>1304</v>
      </c>
      <c r="B5">
        <f>COUNTIFS(Table2[Sub-Sector],Table3[[#This Row],[Sub-Sector]])</f>
        <v>1</v>
      </c>
      <c r="C5" s="5">
        <f>COUNTIFS(Table2[Sub-Sector],Table3[[#This Row],[Sub-Sector]],Table2[Uptrend],"Uptrend")/Table3[[#This Row],[Count]]</f>
        <v>1</v>
      </c>
      <c r="D5" s="5">
        <f>COUNTIFS(Table2[Sub-Sector],Table3[[#This Row],[Sub-Sector]],Table2[1W Return vs Nifty],"&gt;=5")/Table3[[#This Row],[Count]]</f>
        <v>1</v>
      </c>
      <c r="E5" s="5">
        <f>COUNTIFS(Table2[Sub-Sector],Table3[[#This Row],[Sub-Sector]],Table2[1M Return vs Nifty],"&gt;=5")/Table3[[#This Row],[Count]]</f>
        <v>1</v>
      </c>
      <c r="F5" s="5">
        <f>COUNTIFS(Table2[Sub-Sector],Table3[[#This Row],[Sub-Sector]],Table2[6M Return vs Nifty],"&gt;=10")/Table3[[#This Row],[Count]]</f>
        <v>1</v>
      </c>
      <c r="G5" s="5">
        <f>COUNTIFS(Table2[Sub-Sector],Table3[[#This Row],[Sub-Sector]],Table2[1Y Return vs Nifty],"&gt;=10")/Table3[[#This Row],[Count]]</f>
        <v>1</v>
      </c>
      <c r="H5" s="5">
        <f>COUNTIFS(Table2[Sub-Sector],Table3[[#This Row],[Sub-Sector]],Table2[RSI Exponential â€“ 14D],"&gt;=50")/Table3[[#This Row],[Count]]</f>
        <v>1</v>
      </c>
      <c r="I5" s="5">
        <f>COUNTIFS(Table2[Sub-Sector],Table3[[#This Row],[Sub-Sector]],Table2[Relative Volume],"&gt;=1")/Table3[[#This Row],[Count]]</f>
        <v>1</v>
      </c>
      <c r="J5" s="5">
        <f>COUNTIFS(Table2[Sub-Sector],Table3[[#This Row],[Sub-Sector]],Table2[% Away From Day Low],"&gt;=0.05")/Table3[[#This Row],[Count]]</f>
        <v>0</v>
      </c>
      <c r="K5" s="5">
        <f>COUNTIFS(Table2[Sub-Sector],Table3[[#This Row],[Sub-Sector]],Table2[% Away From Day High],"&lt;=0.05")/Table3[[#This Row],[Count]]</f>
        <v>1</v>
      </c>
      <c r="L5" s="5">
        <f>COUNTIFS(Table2[Sub-Sector],Table3[[#This Row],[Sub-Sector]],Table2[% Away From Current Week Low],"&gt;=0.05")/Table3[[#This Row],[Count]]</f>
        <v>1</v>
      </c>
      <c r="M5" s="5">
        <f>COUNTIFS(Table2[Sub-Sector],Table3[[#This Row],[Sub-Sector]],Table2[% Away From Current Week High],"&lt;=0.05")/Table3[[#This Row],[Count]]</f>
        <v>0</v>
      </c>
      <c r="N5" s="5">
        <f>COUNTIFS(Table2[Sub-Sector],Table3[[#This Row],[Sub-Sector]],Table2[% Away From Current Month Low],"&gt;=0.05")/Table3[[#This Row],[Count]]</f>
        <v>1</v>
      </c>
      <c r="O5" s="5">
        <f>COUNTIFS(Table2[Sub-Sector],Table3[[#This Row],[Sub-Sector]],Table2[% Away From Current Month High],"&lt;=0.05")/Table3[[#This Row],[Count]]</f>
        <v>0</v>
      </c>
      <c r="P5" s="5">
        <f>COUNTIFS(Table2[Sub-Sector],Table3[[#This Row],[Sub-Sector]],Table2[% Away From 52W High],"&lt;=10")/Table3[[#This Row],[Count]]</f>
        <v>1</v>
      </c>
      <c r="Q5" s="5">
        <f>COUNTIFS(Table2[Sub-Sector],Table3[[#This Row],[Sub-Sector]],Table2[% Away From 52W Low],"&gt;=10")/Table3[[#This Row],[Count]]</f>
        <v>1</v>
      </c>
      <c r="R5" s="5">
        <f>COUNTIFS(Table2[Sub-Sector],Table3[[#This Row],[Sub-Sector]],Table2[% Price above 20 EMA],"&gt;=0")/Table3[[#This Row],[Count]]</f>
        <v>1</v>
      </c>
      <c r="S5" s="5">
        <f>COUNTIFS(Table2[Sub-Sector],Table3[[#This Row],[Sub-Sector]],Table2[% Price above 50 EMA],"&gt;=0")/Table3[[#This Row],[Count]]</f>
        <v>1</v>
      </c>
      <c r="T5" s="5">
        <f>COUNTIFS(Table2[Sub-Sector],Table3[[#This Row],[Sub-Sector]],Table2[% Price above 200 EMA],"&gt;=0")/Table3[[#This Row],[Count]]</f>
        <v>1</v>
      </c>
      <c r="U5" s="5">
        <f>COUNTIFS(Table2[Sub-Sector],Table3[[#This Row],[Sub-Sector]],Table2[Rate of Change - Zone],"Positive")/Table3[[#This Row],[Count]]</f>
        <v>1</v>
      </c>
      <c r="V5" s="5">
        <f>COUNTIFS(Table2[Sub-Sector],Table3[[#This Row],[Sub-Sector]],Table2[Sharpe Ratio],"&gt;=0.10")/Table3[[#This Row],[Count]]</f>
        <v>1</v>
      </c>
      <c r="W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95</v>
      </c>
      <c r="X5" s="6">
        <f>_xlfn.RANK.AVG(Table3[[#This Row],[Score]],Table3[Score],1)</f>
        <v>1</v>
      </c>
      <c r="Y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5" s="6">
        <f>_xlfn.RANK.AVG(Table3[[#This Row],[Score 2 ]],Table3[[Score 2 ]],1)</f>
        <v>3.5</v>
      </c>
    </row>
    <row r="6" spans="1:26" x14ac:dyDescent="0.3">
      <c r="A6" t="s">
        <v>1659</v>
      </c>
      <c r="B6">
        <f>COUNTIFS(Table2[Sub-Sector],Table3[[#This Row],[Sub-Sector]])</f>
        <v>1</v>
      </c>
      <c r="C6" s="5">
        <f>COUNTIFS(Table2[Sub-Sector],Table3[[#This Row],[Sub-Sector]],Table2[Uptrend],"Uptrend")/Table3[[#This Row],[Count]]</f>
        <v>1</v>
      </c>
      <c r="D6" s="5">
        <f>COUNTIFS(Table2[Sub-Sector],Table3[[#This Row],[Sub-Sector]],Table2[1W Return vs Nifty],"&gt;=5")/Table3[[#This Row],[Count]]</f>
        <v>0</v>
      </c>
      <c r="E6" s="5">
        <f>COUNTIFS(Table2[Sub-Sector],Table3[[#This Row],[Sub-Sector]],Table2[1M Return vs Nifty],"&gt;=5")/Table3[[#This Row],[Count]]</f>
        <v>1</v>
      </c>
      <c r="F6" s="5">
        <f>COUNTIFS(Table2[Sub-Sector],Table3[[#This Row],[Sub-Sector]],Table2[6M Return vs Nifty],"&gt;=10")/Table3[[#This Row],[Count]]</f>
        <v>1</v>
      </c>
      <c r="G6" s="5">
        <f>COUNTIFS(Table2[Sub-Sector],Table3[[#This Row],[Sub-Sector]],Table2[1Y Return vs Nifty],"&gt;=10")/Table3[[#This Row],[Count]]</f>
        <v>1</v>
      </c>
      <c r="H6" s="5">
        <f>COUNTIFS(Table2[Sub-Sector],Table3[[#This Row],[Sub-Sector]],Table2[RSI Exponential â€“ 14D],"&gt;=50")/Table3[[#This Row],[Count]]</f>
        <v>0</v>
      </c>
      <c r="I6" s="5">
        <f>COUNTIFS(Table2[Sub-Sector],Table3[[#This Row],[Sub-Sector]],Table2[Relative Volume],"&gt;=1")/Table3[[#This Row],[Count]]</f>
        <v>1</v>
      </c>
      <c r="J6" s="5">
        <f>COUNTIFS(Table2[Sub-Sector],Table3[[#This Row],[Sub-Sector]],Table2[% Away From Day Low],"&gt;=0.05")/Table3[[#This Row],[Count]]</f>
        <v>0</v>
      </c>
      <c r="K6" s="5">
        <f>COUNTIFS(Table2[Sub-Sector],Table3[[#This Row],[Sub-Sector]],Table2[% Away From Day High],"&lt;=0.05")/Table3[[#This Row],[Count]]</f>
        <v>1</v>
      </c>
      <c r="L6" s="5">
        <f>COUNTIFS(Table2[Sub-Sector],Table3[[#This Row],[Sub-Sector]],Table2[% Away From Current Week Low],"&gt;=0.05")/Table3[[#This Row],[Count]]</f>
        <v>0</v>
      </c>
      <c r="M6" s="5">
        <f>COUNTIFS(Table2[Sub-Sector],Table3[[#This Row],[Sub-Sector]],Table2[% Away From Current Week High],"&lt;=0.05")/Table3[[#This Row],[Count]]</f>
        <v>0</v>
      </c>
      <c r="N6" s="5">
        <f>COUNTIFS(Table2[Sub-Sector],Table3[[#This Row],[Sub-Sector]],Table2[% Away From Current Month Low],"&gt;=0.05")/Table3[[#This Row],[Count]]</f>
        <v>1</v>
      </c>
      <c r="O6" s="5">
        <f>COUNTIFS(Table2[Sub-Sector],Table3[[#This Row],[Sub-Sector]],Table2[% Away From Current Month High],"&lt;=0.05")/Table3[[#This Row],[Count]]</f>
        <v>0</v>
      </c>
      <c r="P6" s="5">
        <f>COUNTIFS(Table2[Sub-Sector],Table3[[#This Row],[Sub-Sector]],Table2[% Away From 52W High],"&lt;=10")/Table3[[#This Row],[Count]]</f>
        <v>1</v>
      </c>
      <c r="Q6" s="5">
        <f>COUNTIFS(Table2[Sub-Sector],Table3[[#This Row],[Sub-Sector]],Table2[% Away From 52W Low],"&gt;=10")/Table3[[#This Row],[Count]]</f>
        <v>1</v>
      </c>
      <c r="R6" s="5">
        <f>COUNTIFS(Table2[Sub-Sector],Table3[[#This Row],[Sub-Sector]],Table2[% Price above 20 EMA],"&gt;=0")/Table3[[#This Row],[Count]]</f>
        <v>1</v>
      </c>
      <c r="S6" s="5">
        <f>COUNTIFS(Table2[Sub-Sector],Table3[[#This Row],[Sub-Sector]],Table2[% Price above 50 EMA],"&gt;=0")/Table3[[#This Row],[Count]]</f>
        <v>1</v>
      </c>
      <c r="T6" s="5">
        <f>COUNTIFS(Table2[Sub-Sector],Table3[[#This Row],[Sub-Sector]],Table2[% Price above 200 EMA],"&gt;=0")/Table3[[#This Row],[Count]]</f>
        <v>1</v>
      </c>
      <c r="U6" s="5">
        <f>COUNTIFS(Table2[Sub-Sector],Table3[[#This Row],[Sub-Sector]],Table2[Rate of Change - Zone],"Positive")/Table3[[#This Row],[Count]]</f>
        <v>1</v>
      </c>
      <c r="V6" s="5">
        <f>COUNTIFS(Table2[Sub-Sector],Table3[[#This Row],[Sub-Sector]],Table2[Sharpe Ratio],"&gt;=0.10")/Table3[[#This Row],[Count]]</f>
        <v>0</v>
      </c>
      <c r="W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</v>
      </c>
      <c r="X6" s="6">
        <f>_xlfn.RANK.AVG(Table3[[#This Row],[Score]],Table3[Score],1)</f>
        <v>5.5</v>
      </c>
      <c r="Y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6" s="6">
        <f>_xlfn.RANK.AVG(Table3[[#This Row],[Score 2 ]],Table3[[Score 2 ]],1)</f>
        <v>3.5</v>
      </c>
    </row>
    <row r="7" spans="1:26" x14ac:dyDescent="0.3">
      <c r="A7" t="s">
        <v>83</v>
      </c>
      <c r="B7">
        <f>COUNTIFS(Table2[Sub-Sector],Table3[[#This Row],[Sub-Sector]])</f>
        <v>2</v>
      </c>
      <c r="C7" s="5">
        <f>COUNTIFS(Table2[Sub-Sector],Table3[[#This Row],[Sub-Sector]],Table2[Uptrend],"Uptrend")/Table3[[#This Row],[Count]]</f>
        <v>1</v>
      </c>
      <c r="D7" s="5">
        <f>COUNTIFS(Table2[Sub-Sector],Table3[[#This Row],[Sub-Sector]],Table2[1W Return vs Nifty],"&gt;=5")/Table3[[#This Row],[Count]]</f>
        <v>0</v>
      </c>
      <c r="E7" s="5">
        <f>COUNTIFS(Table2[Sub-Sector],Table3[[#This Row],[Sub-Sector]],Table2[1M Return vs Nifty],"&gt;=5")/Table3[[#This Row],[Count]]</f>
        <v>0</v>
      </c>
      <c r="F7" s="5">
        <f>COUNTIFS(Table2[Sub-Sector],Table3[[#This Row],[Sub-Sector]],Table2[6M Return vs Nifty],"&gt;=10")/Table3[[#This Row],[Count]]</f>
        <v>1</v>
      </c>
      <c r="G7" s="5">
        <f>COUNTIFS(Table2[Sub-Sector],Table3[[#This Row],[Sub-Sector]],Table2[1Y Return vs Nifty],"&gt;=10")/Table3[[#This Row],[Count]]</f>
        <v>1</v>
      </c>
      <c r="H7" s="5">
        <f>COUNTIFS(Table2[Sub-Sector],Table3[[#This Row],[Sub-Sector]],Table2[RSI Exponential â€“ 14D],"&gt;=50")/Table3[[#This Row],[Count]]</f>
        <v>1</v>
      </c>
      <c r="I7" s="5">
        <f>COUNTIFS(Table2[Sub-Sector],Table3[[#This Row],[Sub-Sector]],Table2[Relative Volume],"&gt;=1")/Table3[[#This Row],[Count]]</f>
        <v>1</v>
      </c>
      <c r="J7" s="5">
        <f>COUNTIFS(Table2[Sub-Sector],Table3[[#This Row],[Sub-Sector]],Table2[% Away From Day Low],"&gt;=0.05")/Table3[[#This Row],[Count]]</f>
        <v>0</v>
      </c>
      <c r="K7" s="5">
        <f>COUNTIFS(Table2[Sub-Sector],Table3[[#This Row],[Sub-Sector]],Table2[% Away From Day High],"&lt;=0.05")/Table3[[#This Row],[Count]]</f>
        <v>1</v>
      </c>
      <c r="L7" s="5">
        <f>COUNTIFS(Table2[Sub-Sector],Table3[[#This Row],[Sub-Sector]],Table2[% Away From Current Week Low],"&gt;=0.05")/Table3[[#This Row],[Count]]</f>
        <v>0</v>
      </c>
      <c r="M7" s="5">
        <f>COUNTIFS(Table2[Sub-Sector],Table3[[#This Row],[Sub-Sector]],Table2[% Away From Current Week High],"&lt;=0.05")/Table3[[#This Row],[Count]]</f>
        <v>0.5</v>
      </c>
      <c r="N7" s="5">
        <f>COUNTIFS(Table2[Sub-Sector],Table3[[#This Row],[Sub-Sector]],Table2[% Away From Current Month Low],"&gt;=0.05")/Table3[[#This Row],[Count]]</f>
        <v>1</v>
      </c>
      <c r="O7" s="5">
        <f>COUNTIFS(Table2[Sub-Sector],Table3[[#This Row],[Sub-Sector]],Table2[% Away From Current Month High],"&lt;=0.05")/Table3[[#This Row],[Count]]</f>
        <v>0</v>
      </c>
      <c r="P7" s="5">
        <f>COUNTIFS(Table2[Sub-Sector],Table3[[#This Row],[Sub-Sector]],Table2[% Away From 52W High],"&lt;=10")/Table3[[#This Row],[Count]]</f>
        <v>1</v>
      </c>
      <c r="Q7" s="5">
        <f>COUNTIFS(Table2[Sub-Sector],Table3[[#This Row],[Sub-Sector]],Table2[% Away From 52W Low],"&gt;=10")/Table3[[#This Row],[Count]]</f>
        <v>1</v>
      </c>
      <c r="R7" s="5">
        <f>COUNTIFS(Table2[Sub-Sector],Table3[[#This Row],[Sub-Sector]],Table2[% Price above 20 EMA],"&gt;=0")/Table3[[#This Row],[Count]]</f>
        <v>1</v>
      </c>
      <c r="S7" s="5">
        <f>COUNTIFS(Table2[Sub-Sector],Table3[[#This Row],[Sub-Sector]],Table2[% Price above 50 EMA],"&gt;=0")/Table3[[#This Row],[Count]]</f>
        <v>1</v>
      </c>
      <c r="T7" s="5">
        <f>COUNTIFS(Table2[Sub-Sector],Table3[[#This Row],[Sub-Sector]],Table2[% Price above 200 EMA],"&gt;=0")/Table3[[#This Row],[Count]]</f>
        <v>1</v>
      </c>
      <c r="U7" s="5">
        <f>COUNTIFS(Table2[Sub-Sector],Table3[[#This Row],[Sub-Sector]],Table2[Rate of Change - Zone],"Positive")/Table3[[#This Row],[Count]]</f>
        <v>1</v>
      </c>
      <c r="V7" s="5">
        <f>COUNTIFS(Table2[Sub-Sector],Table3[[#This Row],[Sub-Sector]],Table2[Sharpe Ratio],"&gt;=0.10")/Table3[[#This Row],[Count]]</f>
        <v>0</v>
      </c>
      <c r="W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7" s="6">
        <f>_xlfn.RANK.AVG(Table3[[#This Row],[Score]],Table3[Score],1)</f>
        <v>13.5</v>
      </c>
      <c r="Y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7" s="6">
        <f>_xlfn.RANK.AVG(Table3[[#This Row],[Score 2 ]],Table3[[Score 2 ]],1)</f>
        <v>3.5</v>
      </c>
    </row>
    <row r="8" spans="1:26" x14ac:dyDescent="0.3">
      <c r="A8" t="s">
        <v>642</v>
      </c>
      <c r="B8">
        <f>COUNTIFS(Table2[Sub-Sector],Table3[[#This Row],[Sub-Sector]])</f>
        <v>5</v>
      </c>
      <c r="C8" s="5">
        <f>COUNTIFS(Table2[Sub-Sector],Table3[[#This Row],[Sub-Sector]],Table2[Uptrend],"Uptrend")/Table3[[#This Row],[Count]]</f>
        <v>1</v>
      </c>
      <c r="D8" s="5">
        <f>COUNTIFS(Table2[Sub-Sector],Table3[[#This Row],[Sub-Sector]],Table2[1W Return vs Nifty],"&gt;=5")/Table3[[#This Row],[Count]]</f>
        <v>0.4</v>
      </c>
      <c r="E8" s="5">
        <f>COUNTIFS(Table2[Sub-Sector],Table3[[#This Row],[Sub-Sector]],Table2[1M Return vs Nifty],"&gt;=5")/Table3[[#This Row],[Count]]</f>
        <v>0.8</v>
      </c>
      <c r="F8" s="5">
        <f>COUNTIFS(Table2[Sub-Sector],Table3[[#This Row],[Sub-Sector]],Table2[6M Return vs Nifty],"&gt;=10")/Table3[[#This Row],[Count]]</f>
        <v>1</v>
      </c>
      <c r="G8" s="5">
        <f>COUNTIFS(Table2[Sub-Sector],Table3[[#This Row],[Sub-Sector]],Table2[1Y Return vs Nifty],"&gt;=10")/Table3[[#This Row],[Count]]</f>
        <v>1</v>
      </c>
      <c r="H8" s="5">
        <f>COUNTIFS(Table2[Sub-Sector],Table3[[#This Row],[Sub-Sector]],Table2[RSI Exponential â€“ 14D],"&gt;=50")/Table3[[#This Row],[Count]]</f>
        <v>1</v>
      </c>
      <c r="I8" s="5">
        <f>COUNTIFS(Table2[Sub-Sector],Table3[[#This Row],[Sub-Sector]],Table2[Relative Volume],"&gt;=1")/Table3[[#This Row],[Count]]</f>
        <v>0.8</v>
      </c>
      <c r="J8" s="5">
        <f>COUNTIFS(Table2[Sub-Sector],Table3[[#This Row],[Sub-Sector]],Table2[% Away From Day Low],"&gt;=0.05")/Table3[[#This Row],[Count]]</f>
        <v>0.2</v>
      </c>
      <c r="K8" s="5">
        <f>COUNTIFS(Table2[Sub-Sector],Table3[[#This Row],[Sub-Sector]],Table2[% Away From Day High],"&lt;=0.05")/Table3[[#This Row],[Count]]</f>
        <v>1</v>
      </c>
      <c r="L8" s="5">
        <f>COUNTIFS(Table2[Sub-Sector],Table3[[#This Row],[Sub-Sector]],Table2[% Away From Current Week Low],"&gt;=0.05")/Table3[[#This Row],[Count]]</f>
        <v>0.4</v>
      </c>
      <c r="M8" s="5">
        <f>COUNTIFS(Table2[Sub-Sector],Table3[[#This Row],[Sub-Sector]],Table2[% Away From Current Week High],"&lt;=0.05")/Table3[[#This Row],[Count]]</f>
        <v>0.8</v>
      </c>
      <c r="N8" s="5">
        <f>COUNTIFS(Table2[Sub-Sector],Table3[[#This Row],[Sub-Sector]],Table2[% Away From Current Month Low],"&gt;=0.05")/Table3[[#This Row],[Count]]</f>
        <v>1</v>
      </c>
      <c r="O8" s="5">
        <f>COUNTIFS(Table2[Sub-Sector],Table3[[#This Row],[Sub-Sector]],Table2[% Away From Current Month High],"&lt;=0.05")/Table3[[#This Row],[Count]]</f>
        <v>0.4</v>
      </c>
      <c r="P8" s="5">
        <f>COUNTIFS(Table2[Sub-Sector],Table3[[#This Row],[Sub-Sector]],Table2[% Away From 52W High],"&lt;=10")/Table3[[#This Row],[Count]]</f>
        <v>1</v>
      </c>
      <c r="Q8" s="5">
        <f>COUNTIFS(Table2[Sub-Sector],Table3[[#This Row],[Sub-Sector]],Table2[% Away From 52W Low],"&gt;=10")/Table3[[#This Row],[Count]]</f>
        <v>1</v>
      </c>
      <c r="R8" s="5">
        <f>COUNTIFS(Table2[Sub-Sector],Table3[[#This Row],[Sub-Sector]],Table2[% Price above 20 EMA],"&gt;=0")/Table3[[#This Row],[Count]]</f>
        <v>1</v>
      </c>
      <c r="S8" s="5">
        <f>COUNTIFS(Table2[Sub-Sector],Table3[[#This Row],[Sub-Sector]],Table2[% Price above 50 EMA],"&gt;=0")/Table3[[#This Row],[Count]]</f>
        <v>1</v>
      </c>
      <c r="T8" s="5">
        <f>COUNTIFS(Table2[Sub-Sector],Table3[[#This Row],[Sub-Sector]],Table2[% Price above 200 EMA],"&gt;=0")/Table3[[#This Row],[Count]]</f>
        <v>1</v>
      </c>
      <c r="U8" s="5">
        <f>COUNTIFS(Table2[Sub-Sector],Table3[[#This Row],[Sub-Sector]],Table2[Rate of Change - Zone],"Positive")/Table3[[#This Row],[Count]]</f>
        <v>1</v>
      </c>
      <c r="V8" s="5">
        <f>COUNTIFS(Table2[Sub-Sector],Table3[[#This Row],[Sub-Sector]],Table2[Sharpe Ratio],"&gt;=0.10")/Table3[[#This Row],[Count]]</f>
        <v>1</v>
      </c>
      <c r="W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122</v>
      </c>
      <c r="X8" s="6">
        <f>_xlfn.RANK.AVG(Table3[[#This Row],[Score]],Table3[Score],1)</f>
        <v>2</v>
      </c>
      <c r="Y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79.5</v>
      </c>
      <c r="Z8" s="6">
        <f>_xlfn.RANK.AVG(Table3[[#This Row],[Score 2 ]],Table3[[Score 2 ]],1)</f>
        <v>7</v>
      </c>
    </row>
    <row r="9" spans="1:26" x14ac:dyDescent="0.3">
      <c r="A9" t="s">
        <v>303</v>
      </c>
      <c r="B9">
        <f>COUNTIFS(Table2[Sub-Sector],Table3[[#This Row],[Sub-Sector]])</f>
        <v>3</v>
      </c>
      <c r="C9" s="5">
        <f>COUNTIFS(Table2[Sub-Sector],Table3[[#This Row],[Sub-Sector]],Table2[Uptrend],"Uptrend")/Table3[[#This Row],[Count]]</f>
        <v>1</v>
      </c>
      <c r="D9" s="5">
        <f>COUNTIFS(Table2[Sub-Sector],Table3[[#This Row],[Sub-Sector]],Table2[1W Return vs Nifty],"&gt;=5")/Table3[[#This Row],[Count]]</f>
        <v>0.33333333333333331</v>
      </c>
      <c r="E9" s="5">
        <f>COUNTIFS(Table2[Sub-Sector],Table3[[#This Row],[Sub-Sector]],Table2[1M Return vs Nifty],"&gt;=5")/Table3[[#This Row],[Count]]</f>
        <v>0.66666666666666663</v>
      </c>
      <c r="F9" s="5">
        <f>COUNTIFS(Table2[Sub-Sector],Table3[[#This Row],[Sub-Sector]],Table2[6M Return vs Nifty],"&gt;=10")/Table3[[#This Row],[Count]]</f>
        <v>1</v>
      </c>
      <c r="G9" s="5">
        <f>COUNTIFS(Table2[Sub-Sector],Table3[[#This Row],[Sub-Sector]],Table2[1Y Return vs Nifty],"&gt;=10")/Table3[[#This Row],[Count]]</f>
        <v>1</v>
      </c>
      <c r="H9" s="5">
        <f>COUNTIFS(Table2[Sub-Sector],Table3[[#This Row],[Sub-Sector]],Table2[RSI Exponential â€“ 14D],"&gt;=50")/Table3[[#This Row],[Count]]</f>
        <v>1</v>
      </c>
      <c r="I9" s="5">
        <f>COUNTIFS(Table2[Sub-Sector],Table3[[#This Row],[Sub-Sector]],Table2[Relative Volume],"&gt;=1")/Table3[[#This Row],[Count]]</f>
        <v>0.66666666666666663</v>
      </c>
      <c r="J9" s="5">
        <f>COUNTIFS(Table2[Sub-Sector],Table3[[#This Row],[Sub-Sector]],Table2[% Away From Day Low],"&gt;=0.05")/Table3[[#This Row],[Count]]</f>
        <v>0.33333333333333331</v>
      </c>
      <c r="K9" s="5">
        <f>COUNTIFS(Table2[Sub-Sector],Table3[[#This Row],[Sub-Sector]],Table2[% Away From Day High],"&lt;=0.05")/Table3[[#This Row],[Count]]</f>
        <v>1</v>
      </c>
      <c r="L9" s="5">
        <f>COUNTIFS(Table2[Sub-Sector],Table3[[#This Row],[Sub-Sector]],Table2[% Away From Current Week Low],"&gt;=0.05")/Table3[[#This Row],[Count]]</f>
        <v>1</v>
      </c>
      <c r="M9" s="5">
        <f>COUNTIFS(Table2[Sub-Sector],Table3[[#This Row],[Sub-Sector]],Table2[% Away From Current Week High],"&lt;=0.05")/Table3[[#This Row],[Count]]</f>
        <v>1</v>
      </c>
      <c r="N9" s="5">
        <f>COUNTIFS(Table2[Sub-Sector],Table3[[#This Row],[Sub-Sector]],Table2[% Away From Current Month Low],"&gt;=0.05")/Table3[[#This Row],[Count]]</f>
        <v>1</v>
      </c>
      <c r="O9" s="5">
        <f>COUNTIFS(Table2[Sub-Sector],Table3[[#This Row],[Sub-Sector]],Table2[% Away From Current Month High],"&lt;=0.05")/Table3[[#This Row],[Count]]</f>
        <v>0.66666666666666663</v>
      </c>
      <c r="P9" s="5">
        <f>COUNTIFS(Table2[Sub-Sector],Table3[[#This Row],[Sub-Sector]],Table2[% Away From 52W High],"&lt;=10")/Table3[[#This Row],[Count]]</f>
        <v>1</v>
      </c>
      <c r="Q9" s="5">
        <f>COUNTIFS(Table2[Sub-Sector],Table3[[#This Row],[Sub-Sector]],Table2[% Away From 52W Low],"&gt;=10")/Table3[[#This Row],[Count]]</f>
        <v>1</v>
      </c>
      <c r="R9" s="5">
        <f>COUNTIFS(Table2[Sub-Sector],Table3[[#This Row],[Sub-Sector]],Table2[% Price above 20 EMA],"&gt;=0")/Table3[[#This Row],[Count]]</f>
        <v>1</v>
      </c>
      <c r="S9" s="5">
        <f>COUNTIFS(Table2[Sub-Sector],Table3[[#This Row],[Sub-Sector]],Table2[% Price above 50 EMA],"&gt;=0")/Table3[[#This Row],[Count]]</f>
        <v>1</v>
      </c>
      <c r="T9" s="5">
        <f>COUNTIFS(Table2[Sub-Sector],Table3[[#This Row],[Sub-Sector]],Table2[% Price above 200 EMA],"&gt;=0")/Table3[[#This Row],[Count]]</f>
        <v>1</v>
      </c>
      <c r="U9" s="5">
        <f>COUNTIFS(Table2[Sub-Sector],Table3[[#This Row],[Sub-Sector]],Table2[Rate of Change - Zone],"Positive")/Table3[[#This Row],[Count]]</f>
        <v>1</v>
      </c>
      <c r="V9" s="5">
        <f>COUNTIFS(Table2[Sub-Sector],Table3[[#This Row],[Sub-Sector]],Table2[Sharpe Ratio],"&gt;=0.10")/Table3[[#This Row],[Count]]</f>
        <v>1</v>
      </c>
      <c r="W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147</v>
      </c>
      <c r="X9" s="6">
        <f>_xlfn.RANK.AVG(Table3[[#This Row],[Score]],Table3[Score],1)</f>
        <v>4</v>
      </c>
      <c r="Y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96.5</v>
      </c>
      <c r="Z9" s="6">
        <f>_xlfn.RANK.AVG(Table3[[#This Row],[Score 2 ]],Table3[[Score 2 ]],1)</f>
        <v>8</v>
      </c>
    </row>
    <row r="10" spans="1:26" x14ac:dyDescent="0.3">
      <c r="A10" t="s">
        <v>70</v>
      </c>
      <c r="B10">
        <f>COUNTIFS(Table2[Sub-Sector],Table3[[#This Row],[Sub-Sector]])</f>
        <v>5</v>
      </c>
      <c r="C10" s="5">
        <f>COUNTIFS(Table2[Sub-Sector],Table3[[#This Row],[Sub-Sector]],Table2[Uptrend],"Uptrend")/Table3[[#This Row],[Count]]</f>
        <v>0.8</v>
      </c>
      <c r="D10" s="5">
        <f>COUNTIFS(Table2[Sub-Sector],Table3[[#This Row],[Sub-Sector]],Table2[1W Return vs Nifty],"&gt;=5")/Table3[[#This Row],[Count]]</f>
        <v>0</v>
      </c>
      <c r="E10" s="5">
        <f>COUNTIFS(Table2[Sub-Sector],Table3[[#This Row],[Sub-Sector]],Table2[1M Return vs Nifty],"&gt;=5")/Table3[[#This Row],[Count]]</f>
        <v>0.4</v>
      </c>
      <c r="F10" s="5">
        <f>COUNTIFS(Table2[Sub-Sector],Table3[[#This Row],[Sub-Sector]],Table2[6M Return vs Nifty],"&gt;=10")/Table3[[#This Row],[Count]]</f>
        <v>0.8</v>
      </c>
      <c r="G10" s="5">
        <f>COUNTIFS(Table2[Sub-Sector],Table3[[#This Row],[Sub-Sector]],Table2[1Y Return vs Nifty],"&gt;=10")/Table3[[#This Row],[Count]]</f>
        <v>0.8</v>
      </c>
      <c r="H10" s="5">
        <f>COUNTIFS(Table2[Sub-Sector],Table3[[#This Row],[Sub-Sector]],Table2[RSI Exponential â€“ 14D],"&gt;=50")/Table3[[#This Row],[Count]]</f>
        <v>1</v>
      </c>
      <c r="I10" s="5">
        <f>COUNTIFS(Table2[Sub-Sector],Table3[[#This Row],[Sub-Sector]],Table2[Relative Volume],"&gt;=1")/Table3[[#This Row],[Count]]</f>
        <v>1</v>
      </c>
      <c r="J10" s="5">
        <f>COUNTIFS(Table2[Sub-Sector],Table3[[#This Row],[Sub-Sector]],Table2[% Away From Day Low],"&gt;=0.05")/Table3[[#This Row],[Count]]</f>
        <v>0</v>
      </c>
      <c r="K10" s="5">
        <f>COUNTIFS(Table2[Sub-Sector],Table3[[#This Row],[Sub-Sector]],Table2[% Away From Day High],"&lt;=0.05")/Table3[[#This Row],[Count]]</f>
        <v>1</v>
      </c>
      <c r="L10" s="5">
        <f>COUNTIFS(Table2[Sub-Sector],Table3[[#This Row],[Sub-Sector]],Table2[% Away From Current Week Low],"&gt;=0.05")/Table3[[#This Row],[Count]]</f>
        <v>0.4</v>
      </c>
      <c r="M10" s="5">
        <f>COUNTIFS(Table2[Sub-Sector],Table3[[#This Row],[Sub-Sector]],Table2[% Away From Current Week High],"&lt;=0.05")/Table3[[#This Row],[Count]]</f>
        <v>0.8</v>
      </c>
      <c r="N10" s="5">
        <f>COUNTIFS(Table2[Sub-Sector],Table3[[#This Row],[Sub-Sector]],Table2[% Away From Current Month Low],"&gt;=0.05")/Table3[[#This Row],[Count]]</f>
        <v>1</v>
      </c>
      <c r="O10" s="5">
        <f>COUNTIFS(Table2[Sub-Sector],Table3[[#This Row],[Sub-Sector]],Table2[% Away From Current Month High],"&lt;=0.05")/Table3[[#This Row],[Count]]</f>
        <v>0.4</v>
      </c>
      <c r="P10" s="5">
        <f>COUNTIFS(Table2[Sub-Sector],Table3[[#This Row],[Sub-Sector]],Table2[% Away From 52W High],"&lt;=10")/Table3[[#This Row],[Count]]</f>
        <v>0.6</v>
      </c>
      <c r="Q10" s="5">
        <f>COUNTIFS(Table2[Sub-Sector],Table3[[#This Row],[Sub-Sector]],Table2[% Away From 52W Low],"&gt;=10")/Table3[[#This Row],[Count]]</f>
        <v>1</v>
      </c>
      <c r="R10" s="5">
        <f>COUNTIFS(Table2[Sub-Sector],Table3[[#This Row],[Sub-Sector]],Table2[% Price above 20 EMA],"&gt;=0")/Table3[[#This Row],[Count]]</f>
        <v>1</v>
      </c>
      <c r="S10" s="5">
        <f>COUNTIFS(Table2[Sub-Sector],Table3[[#This Row],[Sub-Sector]],Table2[% Price above 50 EMA],"&gt;=0")/Table3[[#This Row],[Count]]</f>
        <v>1</v>
      </c>
      <c r="T10" s="5">
        <f>COUNTIFS(Table2[Sub-Sector],Table3[[#This Row],[Sub-Sector]],Table2[% Price above 200 EMA],"&gt;=0")/Table3[[#This Row],[Count]]</f>
        <v>0.8</v>
      </c>
      <c r="U10" s="5">
        <f>COUNTIFS(Table2[Sub-Sector],Table3[[#This Row],[Sub-Sector]],Table2[Rate of Change - Zone],"Positive")/Table3[[#This Row],[Count]]</f>
        <v>1</v>
      </c>
      <c r="V10" s="5">
        <f>COUNTIFS(Table2[Sub-Sector],Table3[[#This Row],[Sub-Sector]],Table2[Sharpe Ratio],"&gt;=0.10")/Table3[[#This Row],[Count]]</f>
        <v>0.6</v>
      </c>
      <c r="W1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10" s="6">
        <f>_xlfn.RANK.AVG(Table3[[#This Row],[Score]],Table3[Score],1)</f>
        <v>18</v>
      </c>
      <c r="Y1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105.5</v>
      </c>
      <c r="Z10" s="6">
        <f>_xlfn.RANK.AVG(Table3[[#This Row],[Score 2 ]],Table3[[Score 2 ]],1)</f>
        <v>9</v>
      </c>
    </row>
    <row r="11" spans="1:26" x14ac:dyDescent="0.3">
      <c r="A11" t="s">
        <v>832</v>
      </c>
      <c r="B11">
        <f>COUNTIFS(Table2[Sub-Sector],Table3[[#This Row],[Sub-Sector]])</f>
        <v>2</v>
      </c>
      <c r="C11" s="5">
        <f>COUNTIFS(Table2[Sub-Sector],Table3[[#This Row],[Sub-Sector]],Table2[Uptrend],"Uptrend")/Table3[[#This Row],[Count]]</f>
        <v>1</v>
      </c>
      <c r="D11" s="5">
        <f>COUNTIFS(Table2[Sub-Sector],Table3[[#This Row],[Sub-Sector]],Table2[1W Return vs Nifty],"&gt;=5")/Table3[[#This Row],[Count]]</f>
        <v>0</v>
      </c>
      <c r="E11" s="5">
        <f>COUNTIFS(Table2[Sub-Sector],Table3[[#This Row],[Sub-Sector]],Table2[1M Return vs Nifty],"&gt;=5")/Table3[[#This Row],[Count]]</f>
        <v>0</v>
      </c>
      <c r="F11" s="5">
        <f>COUNTIFS(Table2[Sub-Sector],Table3[[#This Row],[Sub-Sector]],Table2[6M Return vs Nifty],"&gt;=10")/Table3[[#This Row],[Count]]</f>
        <v>1</v>
      </c>
      <c r="G11" s="5">
        <f>COUNTIFS(Table2[Sub-Sector],Table3[[#This Row],[Sub-Sector]],Table2[1Y Return vs Nifty],"&gt;=10")/Table3[[#This Row],[Count]]</f>
        <v>1</v>
      </c>
      <c r="H11" s="5">
        <f>COUNTIFS(Table2[Sub-Sector],Table3[[#This Row],[Sub-Sector]],Table2[RSI Exponential â€“ 14D],"&gt;=50")/Table3[[#This Row],[Count]]</f>
        <v>1</v>
      </c>
      <c r="I11" s="5">
        <f>COUNTIFS(Table2[Sub-Sector],Table3[[#This Row],[Sub-Sector]],Table2[Relative Volume],"&gt;=1")/Table3[[#This Row],[Count]]</f>
        <v>0.5</v>
      </c>
      <c r="J11" s="5">
        <f>COUNTIFS(Table2[Sub-Sector],Table3[[#This Row],[Sub-Sector]],Table2[% Away From Day Low],"&gt;=0.05")/Table3[[#This Row],[Count]]</f>
        <v>0.5</v>
      </c>
      <c r="K11" s="5">
        <f>COUNTIFS(Table2[Sub-Sector],Table3[[#This Row],[Sub-Sector]],Table2[% Away From Day High],"&lt;=0.05")/Table3[[#This Row],[Count]]</f>
        <v>1</v>
      </c>
      <c r="L11" s="5">
        <f>COUNTIFS(Table2[Sub-Sector],Table3[[#This Row],[Sub-Sector]],Table2[% Away From Current Week Low],"&gt;=0.05")/Table3[[#This Row],[Count]]</f>
        <v>0.5</v>
      </c>
      <c r="M11" s="5">
        <f>COUNTIFS(Table2[Sub-Sector],Table3[[#This Row],[Sub-Sector]],Table2[% Away From Current Week High],"&lt;=0.05")/Table3[[#This Row],[Count]]</f>
        <v>1</v>
      </c>
      <c r="N11" s="5">
        <f>COUNTIFS(Table2[Sub-Sector],Table3[[#This Row],[Sub-Sector]],Table2[% Away From Current Month Low],"&gt;=0.05")/Table3[[#This Row],[Count]]</f>
        <v>1</v>
      </c>
      <c r="O11" s="5">
        <f>COUNTIFS(Table2[Sub-Sector],Table3[[#This Row],[Sub-Sector]],Table2[% Away From Current Month High],"&lt;=0.05")/Table3[[#This Row],[Count]]</f>
        <v>1</v>
      </c>
      <c r="P11" s="5">
        <f>COUNTIFS(Table2[Sub-Sector],Table3[[#This Row],[Sub-Sector]],Table2[% Away From 52W High],"&lt;=10")/Table3[[#This Row],[Count]]</f>
        <v>0.5</v>
      </c>
      <c r="Q11" s="5">
        <f>COUNTIFS(Table2[Sub-Sector],Table3[[#This Row],[Sub-Sector]],Table2[% Away From 52W Low],"&gt;=10")/Table3[[#This Row],[Count]]</f>
        <v>1</v>
      </c>
      <c r="R11" s="5">
        <f>COUNTIFS(Table2[Sub-Sector],Table3[[#This Row],[Sub-Sector]],Table2[% Price above 20 EMA],"&gt;=0")/Table3[[#This Row],[Count]]</f>
        <v>1</v>
      </c>
      <c r="S11" s="5">
        <f>COUNTIFS(Table2[Sub-Sector],Table3[[#This Row],[Sub-Sector]],Table2[% Price above 50 EMA],"&gt;=0")/Table3[[#This Row],[Count]]</f>
        <v>1</v>
      </c>
      <c r="T11" s="5">
        <f>COUNTIFS(Table2[Sub-Sector],Table3[[#This Row],[Sub-Sector]],Table2[% Price above 200 EMA],"&gt;=0")/Table3[[#This Row],[Count]]</f>
        <v>1</v>
      </c>
      <c r="U11" s="5">
        <f>COUNTIFS(Table2[Sub-Sector],Table3[[#This Row],[Sub-Sector]],Table2[Rate of Change - Zone],"Positive")/Table3[[#This Row],[Count]]</f>
        <v>1</v>
      </c>
      <c r="V11" s="5">
        <f>COUNTIFS(Table2[Sub-Sector],Table3[[#This Row],[Sub-Sector]],Table2[Sharpe Ratio],"&gt;=0.10")/Table3[[#This Row],[Count]]</f>
        <v>0.5</v>
      </c>
      <c r="W1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11" s="6">
        <f>_xlfn.RANK.AVG(Table3[[#This Row],[Score]],Table3[Score],1)</f>
        <v>28.5</v>
      </c>
      <c r="Y1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123.5</v>
      </c>
      <c r="Z11" s="6">
        <f>_xlfn.RANK.AVG(Table3[[#This Row],[Score 2 ]],Table3[[Score 2 ]],1)</f>
        <v>10.5</v>
      </c>
    </row>
    <row r="12" spans="1:26" x14ac:dyDescent="0.3">
      <c r="A12" t="s">
        <v>1122</v>
      </c>
      <c r="B12">
        <f>COUNTIFS(Table2[Sub-Sector],Table3[[#This Row],[Sub-Sector]])</f>
        <v>2</v>
      </c>
      <c r="C12" s="5">
        <f>COUNTIFS(Table2[Sub-Sector],Table3[[#This Row],[Sub-Sector]],Table2[Uptrend],"Uptrend")/Table3[[#This Row],[Count]]</f>
        <v>1</v>
      </c>
      <c r="D12" s="5">
        <f>COUNTIFS(Table2[Sub-Sector],Table3[[#This Row],[Sub-Sector]],Table2[1W Return vs Nifty],"&gt;=5")/Table3[[#This Row],[Count]]</f>
        <v>0</v>
      </c>
      <c r="E12" s="5">
        <f>COUNTIFS(Table2[Sub-Sector],Table3[[#This Row],[Sub-Sector]],Table2[1M Return vs Nifty],"&gt;=5")/Table3[[#This Row],[Count]]</f>
        <v>0</v>
      </c>
      <c r="F12" s="5">
        <f>COUNTIFS(Table2[Sub-Sector],Table3[[#This Row],[Sub-Sector]],Table2[6M Return vs Nifty],"&gt;=10")/Table3[[#This Row],[Count]]</f>
        <v>1</v>
      </c>
      <c r="G12" s="5">
        <f>COUNTIFS(Table2[Sub-Sector],Table3[[#This Row],[Sub-Sector]],Table2[1Y Return vs Nifty],"&gt;=10")/Table3[[#This Row],[Count]]</f>
        <v>1</v>
      </c>
      <c r="H12" s="5">
        <f>COUNTIFS(Table2[Sub-Sector],Table3[[#This Row],[Sub-Sector]],Table2[RSI Exponential â€“ 14D],"&gt;=50")/Table3[[#This Row],[Count]]</f>
        <v>0.5</v>
      </c>
      <c r="I12" s="5">
        <f>COUNTIFS(Table2[Sub-Sector],Table3[[#This Row],[Sub-Sector]],Table2[Relative Volume],"&gt;=1")/Table3[[#This Row],[Count]]</f>
        <v>0.5</v>
      </c>
      <c r="J12" s="5">
        <f>COUNTIFS(Table2[Sub-Sector],Table3[[#This Row],[Sub-Sector]],Table2[% Away From Day Low],"&gt;=0.05")/Table3[[#This Row],[Count]]</f>
        <v>0</v>
      </c>
      <c r="K12" s="5">
        <f>COUNTIFS(Table2[Sub-Sector],Table3[[#This Row],[Sub-Sector]],Table2[% Away From Day High],"&lt;=0.05")/Table3[[#This Row],[Count]]</f>
        <v>1</v>
      </c>
      <c r="L12" s="5">
        <f>COUNTIFS(Table2[Sub-Sector],Table3[[#This Row],[Sub-Sector]],Table2[% Away From Current Week Low],"&gt;=0.05")/Table3[[#This Row],[Count]]</f>
        <v>0</v>
      </c>
      <c r="M12" s="5">
        <f>COUNTIFS(Table2[Sub-Sector],Table3[[#This Row],[Sub-Sector]],Table2[% Away From Current Week High],"&lt;=0.05")/Table3[[#This Row],[Count]]</f>
        <v>0</v>
      </c>
      <c r="N12" s="5">
        <f>COUNTIFS(Table2[Sub-Sector],Table3[[#This Row],[Sub-Sector]],Table2[% Away From Current Month Low],"&gt;=0.05")/Table3[[#This Row],[Count]]</f>
        <v>1</v>
      </c>
      <c r="O12" s="5">
        <f>COUNTIFS(Table2[Sub-Sector],Table3[[#This Row],[Sub-Sector]],Table2[% Away From Current Month High],"&lt;=0.05")/Table3[[#This Row],[Count]]</f>
        <v>0</v>
      </c>
      <c r="P12" s="5">
        <f>COUNTIFS(Table2[Sub-Sector],Table3[[#This Row],[Sub-Sector]],Table2[% Away From 52W High],"&lt;=10")/Table3[[#This Row],[Count]]</f>
        <v>0</v>
      </c>
      <c r="Q12" s="5">
        <f>COUNTIFS(Table2[Sub-Sector],Table3[[#This Row],[Sub-Sector]],Table2[% Away From 52W Low],"&gt;=10")/Table3[[#This Row],[Count]]</f>
        <v>1</v>
      </c>
      <c r="R12" s="5">
        <f>COUNTIFS(Table2[Sub-Sector],Table3[[#This Row],[Sub-Sector]],Table2[% Price above 20 EMA],"&gt;=0")/Table3[[#This Row],[Count]]</f>
        <v>1</v>
      </c>
      <c r="S12" s="5">
        <f>COUNTIFS(Table2[Sub-Sector],Table3[[#This Row],[Sub-Sector]],Table2[% Price above 50 EMA],"&gt;=0")/Table3[[#This Row],[Count]]</f>
        <v>1</v>
      </c>
      <c r="T12" s="5">
        <f>COUNTIFS(Table2[Sub-Sector],Table3[[#This Row],[Sub-Sector]],Table2[% Price above 200 EMA],"&gt;=0")/Table3[[#This Row],[Count]]</f>
        <v>1</v>
      </c>
      <c r="U12" s="5">
        <f>COUNTIFS(Table2[Sub-Sector],Table3[[#This Row],[Sub-Sector]],Table2[Rate of Change - Zone],"Positive")/Table3[[#This Row],[Count]]</f>
        <v>1</v>
      </c>
      <c r="V12" s="5">
        <f>COUNTIFS(Table2[Sub-Sector],Table3[[#This Row],[Sub-Sector]],Table2[Sharpe Ratio],"&gt;=0.10")/Table3[[#This Row],[Count]]</f>
        <v>0</v>
      </c>
      <c r="W1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12" s="6">
        <f>_xlfn.RANK.AVG(Table3[[#This Row],[Score]],Table3[Score],1)</f>
        <v>28.5</v>
      </c>
      <c r="Y1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123.5</v>
      </c>
      <c r="Z12" s="6">
        <f>_xlfn.RANK.AVG(Table3[[#This Row],[Score 2 ]],Table3[[Score 2 ]],1)</f>
        <v>10.5</v>
      </c>
    </row>
    <row r="13" spans="1:26" x14ac:dyDescent="0.3">
      <c r="A13" t="s">
        <v>267</v>
      </c>
      <c r="B13">
        <f>COUNTIFS(Table2[Sub-Sector],Table3[[#This Row],[Sub-Sector]])</f>
        <v>7</v>
      </c>
      <c r="C13" s="5">
        <f>COUNTIFS(Table2[Sub-Sector],Table3[[#This Row],[Sub-Sector]],Table2[Uptrend],"Uptrend")/Table3[[#This Row],[Count]]</f>
        <v>1</v>
      </c>
      <c r="D13" s="5">
        <f>COUNTIFS(Table2[Sub-Sector],Table3[[#This Row],[Sub-Sector]],Table2[1W Return vs Nifty],"&gt;=5")/Table3[[#This Row],[Count]]</f>
        <v>0</v>
      </c>
      <c r="E13" s="5">
        <f>COUNTIFS(Table2[Sub-Sector],Table3[[#This Row],[Sub-Sector]],Table2[1M Return vs Nifty],"&gt;=5")/Table3[[#This Row],[Count]]</f>
        <v>0</v>
      </c>
      <c r="F13" s="5">
        <f>COUNTIFS(Table2[Sub-Sector],Table3[[#This Row],[Sub-Sector]],Table2[6M Return vs Nifty],"&gt;=10")/Table3[[#This Row],[Count]]</f>
        <v>0.7142857142857143</v>
      </c>
      <c r="G13" s="5">
        <f>COUNTIFS(Table2[Sub-Sector],Table3[[#This Row],[Sub-Sector]],Table2[1Y Return vs Nifty],"&gt;=10")/Table3[[#This Row],[Count]]</f>
        <v>0.8571428571428571</v>
      </c>
      <c r="H13" s="5">
        <f>COUNTIFS(Table2[Sub-Sector],Table3[[#This Row],[Sub-Sector]],Table2[RSI Exponential â€“ 14D],"&gt;=50")/Table3[[#This Row],[Count]]</f>
        <v>0.8571428571428571</v>
      </c>
      <c r="I13" s="5">
        <f>COUNTIFS(Table2[Sub-Sector],Table3[[#This Row],[Sub-Sector]],Table2[Relative Volume],"&gt;=1")/Table3[[#This Row],[Count]]</f>
        <v>0.5714285714285714</v>
      </c>
      <c r="J13" s="5">
        <f>COUNTIFS(Table2[Sub-Sector],Table3[[#This Row],[Sub-Sector]],Table2[% Away From Day Low],"&gt;=0.05")/Table3[[#This Row],[Count]]</f>
        <v>0</v>
      </c>
      <c r="K13" s="5">
        <f>COUNTIFS(Table2[Sub-Sector],Table3[[#This Row],[Sub-Sector]],Table2[% Away From Day High],"&lt;=0.05")/Table3[[#This Row],[Count]]</f>
        <v>1</v>
      </c>
      <c r="L13" s="5">
        <f>COUNTIFS(Table2[Sub-Sector],Table3[[#This Row],[Sub-Sector]],Table2[% Away From Current Week Low],"&gt;=0.05")/Table3[[#This Row],[Count]]</f>
        <v>0.14285714285714285</v>
      </c>
      <c r="M13" s="5">
        <f>COUNTIFS(Table2[Sub-Sector],Table3[[#This Row],[Sub-Sector]],Table2[% Away From Current Week High],"&lt;=0.05")/Table3[[#This Row],[Count]]</f>
        <v>0.5714285714285714</v>
      </c>
      <c r="N13" s="5">
        <f>COUNTIFS(Table2[Sub-Sector],Table3[[#This Row],[Sub-Sector]],Table2[% Away From Current Month Low],"&gt;=0.05")/Table3[[#This Row],[Count]]</f>
        <v>1</v>
      </c>
      <c r="O13" s="5">
        <f>COUNTIFS(Table2[Sub-Sector],Table3[[#This Row],[Sub-Sector]],Table2[% Away From Current Month High],"&lt;=0.05")/Table3[[#This Row],[Count]]</f>
        <v>0.2857142857142857</v>
      </c>
      <c r="P13" s="5">
        <f>COUNTIFS(Table2[Sub-Sector],Table3[[#This Row],[Sub-Sector]],Table2[% Away From 52W High],"&lt;=10")/Table3[[#This Row],[Count]]</f>
        <v>0.42857142857142855</v>
      </c>
      <c r="Q13" s="5">
        <f>COUNTIFS(Table2[Sub-Sector],Table3[[#This Row],[Sub-Sector]],Table2[% Away From 52W Low],"&gt;=10")/Table3[[#This Row],[Count]]</f>
        <v>1</v>
      </c>
      <c r="R13" s="5">
        <f>COUNTIFS(Table2[Sub-Sector],Table3[[#This Row],[Sub-Sector]],Table2[% Price above 20 EMA],"&gt;=0")/Table3[[#This Row],[Count]]</f>
        <v>0.7142857142857143</v>
      </c>
      <c r="S13" s="5">
        <f>COUNTIFS(Table2[Sub-Sector],Table3[[#This Row],[Sub-Sector]],Table2[% Price above 50 EMA],"&gt;=0")/Table3[[#This Row],[Count]]</f>
        <v>0.7142857142857143</v>
      </c>
      <c r="T13" s="5">
        <f>COUNTIFS(Table2[Sub-Sector],Table3[[#This Row],[Sub-Sector]],Table2[% Price above 200 EMA],"&gt;=0")/Table3[[#This Row],[Count]]</f>
        <v>1</v>
      </c>
      <c r="U13" s="5">
        <f>COUNTIFS(Table2[Sub-Sector],Table3[[#This Row],[Sub-Sector]],Table2[Rate of Change - Zone],"Positive")/Table3[[#This Row],[Count]]</f>
        <v>1</v>
      </c>
      <c r="V13" s="5">
        <f>COUNTIFS(Table2[Sub-Sector],Table3[[#This Row],[Sub-Sector]],Table2[Sharpe Ratio],"&gt;=0.10")/Table3[[#This Row],[Count]]</f>
        <v>0.2857142857142857</v>
      </c>
      <c r="W1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13" s="6">
        <f>_xlfn.RANK.AVG(Table3[[#This Row],[Score]],Table3[Score],1)</f>
        <v>33</v>
      </c>
      <c r="Y1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13" s="6">
        <f>_xlfn.RANK.AVG(Table3[[#This Row],[Score 2 ]],Table3[[Score 2 ]],1)</f>
        <v>12</v>
      </c>
    </row>
    <row r="14" spans="1:26" x14ac:dyDescent="0.3">
      <c r="A14" t="s">
        <v>454</v>
      </c>
      <c r="B14">
        <f>COUNTIFS(Table2[Sub-Sector],Table3[[#This Row],[Sub-Sector]])</f>
        <v>4</v>
      </c>
      <c r="C14" s="5">
        <f>COUNTIFS(Table2[Sub-Sector],Table3[[#This Row],[Sub-Sector]],Table2[Uptrend],"Uptrend")/Table3[[#This Row],[Count]]</f>
        <v>0.75</v>
      </c>
      <c r="D14" s="5">
        <f>COUNTIFS(Table2[Sub-Sector],Table3[[#This Row],[Sub-Sector]],Table2[1W Return vs Nifty],"&gt;=5")/Table3[[#This Row],[Count]]</f>
        <v>0.25</v>
      </c>
      <c r="E14" s="5">
        <f>COUNTIFS(Table2[Sub-Sector],Table3[[#This Row],[Sub-Sector]],Table2[1M Return vs Nifty],"&gt;=5")/Table3[[#This Row],[Count]]</f>
        <v>0.5</v>
      </c>
      <c r="F14" s="5">
        <f>COUNTIFS(Table2[Sub-Sector],Table3[[#This Row],[Sub-Sector]],Table2[6M Return vs Nifty],"&gt;=10")/Table3[[#This Row],[Count]]</f>
        <v>0.5</v>
      </c>
      <c r="G14" s="5">
        <f>COUNTIFS(Table2[Sub-Sector],Table3[[#This Row],[Sub-Sector]],Table2[1Y Return vs Nifty],"&gt;=10")/Table3[[#This Row],[Count]]</f>
        <v>0.75</v>
      </c>
      <c r="H14" s="5">
        <f>COUNTIFS(Table2[Sub-Sector],Table3[[#This Row],[Sub-Sector]],Table2[RSI Exponential â€“ 14D],"&gt;=50")/Table3[[#This Row],[Count]]</f>
        <v>1</v>
      </c>
      <c r="I14" s="5">
        <f>COUNTIFS(Table2[Sub-Sector],Table3[[#This Row],[Sub-Sector]],Table2[Relative Volume],"&gt;=1")/Table3[[#This Row],[Count]]</f>
        <v>0.75</v>
      </c>
      <c r="J14" s="5">
        <f>COUNTIFS(Table2[Sub-Sector],Table3[[#This Row],[Sub-Sector]],Table2[% Away From Day Low],"&gt;=0.05")/Table3[[#This Row],[Count]]</f>
        <v>0</v>
      </c>
      <c r="K14" s="5">
        <f>COUNTIFS(Table2[Sub-Sector],Table3[[#This Row],[Sub-Sector]],Table2[% Away From Day High],"&lt;=0.05")/Table3[[#This Row],[Count]]</f>
        <v>1</v>
      </c>
      <c r="L14" s="5">
        <f>COUNTIFS(Table2[Sub-Sector],Table3[[#This Row],[Sub-Sector]],Table2[% Away From Current Week Low],"&gt;=0.05")/Table3[[#This Row],[Count]]</f>
        <v>0.25</v>
      </c>
      <c r="M14" s="5">
        <f>COUNTIFS(Table2[Sub-Sector],Table3[[#This Row],[Sub-Sector]],Table2[% Away From Current Week High],"&lt;=0.05")/Table3[[#This Row],[Count]]</f>
        <v>0.25</v>
      </c>
      <c r="N14" s="5">
        <f>COUNTIFS(Table2[Sub-Sector],Table3[[#This Row],[Sub-Sector]],Table2[% Away From Current Month Low],"&gt;=0.05")/Table3[[#This Row],[Count]]</f>
        <v>1</v>
      </c>
      <c r="O14" s="5">
        <f>COUNTIFS(Table2[Sub-Sector],Table3[[#This Row],[Sub-Sector]],Table2[% Away From Current Month High],"&lt;=0.05")/Table3[[#This Row],[Count]]</f>
        <v>0</v>
      </c>
      <c r="P14" s="5">
        <f>COUNTIFS(Table2[Sub-Sector],Table3[[#This Row],[Sub-Sector]],Table2[% Away From 52W High],"&lt;=10")/Table3[[#This Row],[Count]]</f>
        <v>0.25</v>
      </c>
      <c r="Q14" s="5">
        <f>COUNTIFS(Table2[Sub-Sector],Table3[[#This Row],[Sub-Sector]],Table2[% Away From 52W Low],"&gt;=10")/Table3[[#This Row],[Count]]</f>
        <v>1</v>
      </c>
      <c r="R14" s="5">
        <f>COUNTIFS(Table2[Sub-Sector],Table3[[#This Row],[Sub-Sector]],Table2[% Price above 20 EMA],"&gt;=0")/Table3[[#This Row],[Count]]</f>
        <v>1</v>
      </c>
      <c r="S14" s="5">
        <f>COUNTIFS(Table2[Sub-Sector],Table3[[#This Row],[Sub-Sector]],Table2[% Price above 50 EMA],"&gt;=0")/Table3[[#This Row],[Count]]</f>
        <v>1</v>
      </c>
      <c r="T14" s="5">
        <f>COUNTIFS(Table2[Sub-Sector],Table3[[#This Row],[Sub-Sector]],Table2[% Price above 200 EMA],"&gt;=0")/Table3[[#This Row],[Count]]</f>
        <v>1</v>
      </c>
      <c r="U14" s="5">
        <f>COUNTIFS(Table2[Sub-Sector],Table3[[#This Row],[Sub-Sector]],Table2[Rate of Change - Zone],"Positive")/Table3[[#This Row],[Count]]</f>
        <v>1</v>
      </c>
      <c r="V14" s="5">
        <f>COUNTIFS(Table2[Sub-Sector],Table3[[#This Row],[Sub-Sector]],Table2[Sharpe Ratio],"&gt;=0.10")/Table3[[#This Row],[Count]]</f>
        <v>0.5</v>
      </c>
      <c r="W1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</v>
      </c>
      <c r="X14" s="6">
        <f>_xlfn.RANK.AVG(Table3[[#This Row],[Score]],Table3[Score],1)</f>
        <v>12</v>
      </c>
      <c r="Y1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14" s="6">
        <f>_xlfn.RANK.AVG(Table3[[#This Row],[Score 2 ]],Table3[[Score 2 ]],1)</f>
        <v>13</v>
      </c>
    </row>
    <row r="15" spans="1:26" x14ac:dyDescent="0.3">
      <c r="A15" t="s">
        <v>157</v>
      </c>
      <c r="B15">
        <f>COUNTIFS(Table2[Sub-Sector],Table3[[#This Row],[Sub-Sector]])</f>
        <v>1</v>
      </c>
      <c r="C15" s="5">
        <f>COUNTIFS(Table2[Sub-Sector],Table3[[#This Row],[Sub-Sector]],Table2[Uptrend],"Uptrend")/Table3[[#This Row],[Count]]</f>
        <v>1</v>
      </c>
      <c r="D15" s="5">
        <f>COUNTIFS(Table2[Sub-Sector],Table3[[#This Row],[Sub-Sector]],Table2[1W Return vs Nifty],"&gt;=5")/Table3[[#This Row],[Count]]</f>
        <v>0</v>
      </c>
      <c r="E15" s="5">
        <f>COUNTIFS(Table2[Sub-Sector],Table3[[#This Row],[Sub-Sector]],Table2[1M Return vs Nifty],"&gt;=5")/Table3[[#This Row],[Count]]</f>
        <v>0</v>
      </c>
      <c r="F15" s="5">
        <f>COUNTIFS(Table2[Sub-Sector],Table3[[#This Row],[Sub-Sector]],Table2[6M Return vs Nifty],"&gt;=10")/Table3[[#This Row],[Count]]</f>
        <v>1</v>
      </c>
      <c r="G15" s="5">
        <f>COUNTIFS(Table2[Sub-Sector],Table3[[#This Row],[Sub-Sector]],Table2[1Y Return vs Nifty],"&gt;=10")/Table3[[#This Row],[Count]]</f>
        <v>1</v>
      </c>
      <c r="H15" s="5">
        <f>COUNTIFS(Table2[Sub-Sector],Table3[[#This Row],[Sub-Sector]],Table2[RSI Exponential â€“ 14D],"&gt;=50")/Table3[[#This Row],[Count]]</f>
        <v>0</v>
      </c>
      <c r="I15" s="5">
        <f>COUNTIFS(Table2[Sub-Sector],Table3[[#This Row],[Sub-Sector]],Table2[Relative Volume],"&gt;=1")/Table3[[#This Row],[Count]]</f>
        <v>1</v>
      </c>
      <c r="J15" s="5">
        <f>COUNTIFS(Table2[Sub-Sector],Table3[[#This Row],[Sub-Sector]],Table2[% Away From Day Low],"&gt;=0.05")/Table3[[#This Row],[Count]]</f>
        <v>0</v>
      </c>
      <c r="K15" s="5">
        <f>COUNTIFS(Table2[Sub-Sector],Table3[[#This Row],[Sub-Sector]],Table2[% Away From Day High],"&lt;=0.05")/Table3[[#This Row],[Count]]</f>
        <v>1</v>
      </c>
      <c r="L15" s="5">
        <f>COUNTIFS(Table2[Sub-Sector],Table3[[#This Row],[Sub-Sector]],Table2[% Away From Current Week Low],"&gt;=0.05")/Table3[[#This Row],[Count]]</f>
        <v>0</v>
      </c>
      <c r="M15" s="5">
        <f>COUNTIFS(Table2[Sub-Sector],Table3[[#This Row],[Sub-Sector]],Table2[% Away From Current Week High],"&lt;=0.05")/Table3[[#This Row],[Count]]</f>
        <v>1</v>
      </c>
      <c r="N15" s="5">
        <f>COUNTIFS(Table2[Sub-Sector],Table3[[#This Row],[Sub-Sector]],Table2[% Away From Current Month Low],"&gt;=0.05")/Table3[[#This Row],[Count]]</f>
        <v>1</v>
      </c>
      <c r="O15" s="5">
        <f>COUNTIFS(Table2[Sub-Sector],Table3[[#This Row],[Sub-Sector]],Table2[% Away From Current Month High],"&lt;=0.05")/Table3[[#This Row],[Count]]</f>
        <v>0</v>
      </c>
      <c r="P15" s="5">
        <f>COUNTIFS(Table2[Sub-Sector],Table3[[#This Row],[Sub-Sector]],Table2[% Away From 52W High],"&lt;=10")/Table3[[#This Row],[Count]]</f>
        <v>1</v>
      </c>
      <c r="Q15" s="5">
        <f>COUNTIFS(Table2[Sub-Sector],Table3[[#This Row],[Sub-Sector]],Table2[% Away From 52W Low],"&gt;=10")/Table3[[#This Row],[Count]]</f>
        <v>1</v>
      </c>
      <c r="R15" s="5">
        <f>COUNTIFS(Table2[Sub-Sector],Table3[[#This Row],[Sub-Sector]],Table2[% Price above 20 EMA],"&gt;=0")/Table3[[#This Row],[Count]]</f>
        <v>0</v>
      </c>
      <c r="S15" s="5">
        <f>COUNTIFS(Table2[Sub-Sector],Table3[[#This Row],[Sub-Sector]],Table2[% Price above 50 EMA],"&gt;=0")/Table3[[#This Row],[Count]]</f>
        <v>1</v>
      </c>
      <c r="T15" s="5">
        <f>COUNTIFS(Table2[Sub-Sector],Table3[[#This Row],[Sub-Sector]],Table2[% Price above 200 EMA],"&gt;=0")/Table3[[#This Row],[Count]]</f>
        <v>1</v>
      </c>
      <c r="U15" s="5">
        <f>COUNTIFS(Table2[Sub-Sector],Table3[[#This Row],[Sub-Sector]],Table2[Rate of Change - Zone],"Positive")/Table3[[#This Row],[Count]]</f>
        <v>0</v>
      </c>
      <c r="V15" s="5">
        <f>COUNTIFS(Table2[Sub-Sector],Table3[[#This Row],[Sub-Sector]],Table2[Sharpe Ratio],"&gt;=0.10")/Table3[[#This Row],[Count]]</f>
        <v>1</v>
      </c>
      <c r="W1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15" s="6">
        <f>_xlfn.RANK.AVG(Table3[[#This Row],[Score]],Table3[Score],1)</f>
        <v>35</v>
      </c>
      <c r="Y1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15" s="6">
        <f>_xlfn.RANK.AVG(Table3[[#This Row],[Score 2 ]],Table3[[Score 2 ]],1)</f>
        <v>14</v>
      </c>
    </row>
    <row r="16" spans="1:26" x14ac:dyDescent="0.3">
      <c r="A16" t="s">
        <v>1453</v>
      </c>
      <c r="B16">
        <f>COUNTIFS(Table2[Sub-Sector],Table3[[#This Row],[Sub-Sector]])</f>
        <v>1</v>
      </c>
      <c r="C16" s="5">
        <f>COUNTIFS(Table2[Sub-Sector],Table3[[#This Row],[Sub-Sector]],Table2[Uptrend],"Uptrend")/Table3[[#This Row],[Count]]</f>
        <v>1</v>
      </c>
      <c r="D16" s="5">
        <f>COUNTIFS(Table2[Sub-Sector],Table3[[#This Row],[Sub-Sector]],Table2[1W Return vs Nifty],"&gt;=5")/Table3[[#This Row],[Count]]</f>
        <v>0</v>
      </c>
      <c r="E16" s="5">
        <f>COUNTIFS(Table2[Sub-Sector],Table3[[#This Row],[Sub-Sector]],Table2[1M Return vs Nifty],"&gt;=5")/Table3[[#This Row],[Count]]</f>
        <v>0</v>
      </c>
      <c r="F16" s="5">
        <f>COUNTIFS(Table2[Sub-Sector],Table3[[#This Row],[Sub-Sector]],Table2[6M Return vs Nifty],"&gt;=10")/Table3[[#This Row],[Count]]</f>
        <v>0</v>
      </c>
      <c r="G16" s="5">
        <f>COUNTIFS(Table2[Sub-Sector],Table3[[#This Row],[Sub-Sector]],Table2[1Y Return vs Nifty],"&gt;=10")/Table3[[#This Row],[Count]]</f>
        <v>1</v>
      </c>
      <c r="H16" s="5">
        <f>COUNTIFS(Table2[Sub-Sector],Table3[[#This Row],[Sub-Sector]],Table2[RSI Exponential â€“ 14D],"&gt;=50")/Table3[[#This Row],[Count]]</f>
        <v>1</v>
      </c>
      <c r="I16" s="5">
        <f>COUNTIFS(Table2[Sub-Sector],Table3[[#This Row],[Sub-Sector]],Table2[Relative Volume],"&gt;=1")/Table3[[#This Row],[Count]]</f>
        <v>1</v>
      </c>
      <c r="J16" s="5">
        <f>COUNTIFS(Table2[Sub-Sector],Table3[[#This Row],[Sub-Sector]],Table2[% Away From Day Low],"&gt;=0.05")/Table3[[#This Row],[Count]]</f>
        <v>0</v>
      </c>
      <c r="K16" s="5">
        <f>COUNTIFS(Table2[Sub-Sector],Table3[[#This Row],[Sub-Sector]],Table2[% Away From Day High],"&lt;=0.05")/Table3[[#This Row],[Count]]</f>
        <v>1</v>
      </c>
      <c r="L16" s="5">
        <f>COUNTIFS(Table2[Sub-Sector],Table3[[#This Row],[Sub-Sector]],Table2[% Away From Current Week Low],"&gt;=0.05")/Table3[[#This Row],[Count]]</f>
        <v>1</v>
      </c>
      <c r="M16" s="5">
        <f>COUNTIFS(Table2[Sub-Sector],Table3[[#This Row],[Sub-Sector]],Table2[% Away From Current Week High],"&lt;=0.05")/Table3[[#This Row],[Count]]</f>
        <v>1</v>
      </c>
      <c r="N16" s="5">
        <f>COUNTIFS(Table2[Sub-Sector],Table3[[#This Row],[Sub-Sector]],Table2[% Away From Current Month Low],"&gt;=0.05")/Table3[[#This Row],[Count]]</f>
        <v>1</v>
      </c>
      <c r="O16" s="5">
        <f>COUNTIFS(Table2[Sub-Sector],Table3[[#This Row],[Sub-Sector]],Table2[% Away From Current Month High],"&lt;=0.05")/Table3[[#This Row],[Count]]</f>
        <v>1</v>
      </c>
      <c r="P16" s="5">
        <f>COUNTIFS(Table2[Sub-Sector],Table3[[#This Row],[Sub-Sector]],Table2[% Away From 52W High],"&lt;=10")/Table3[[#This Row],[Count]]</f>
        <v>0</v>
      </c>
      <c r="Q16" s="5">
        <f>COUNTIFS(Table2[Sub-Sector],Table3[[#This Row],[Sub-Sector]],Table2[% Away From 52W Low],"&gt;=10")/Table3[[#This Row],[Count]]</f>
        <v>1</v>
      </c>
      <c r="R16" s="5">
        <f>COUNTIFS(Table2[Sub-Sector],Table3[[#This Row],[Sub-Sector]],Table2[% Price above 20 EMA],"&gt;=0")/Table3[[#This Row],[Count]]</f>
        <v>1</v>
      </c>
      <c r="S16" s="5">
        <f>COUNTIFS(Table2[Sub-Sector],Table3[[#This Row],[Sub-Sector]],Table2[% Price above 50 EMA],"&gt;=0")/Table3[[#This Row],[Count]]</f>
        <v>1</v>
      </c>
      <c r="T16" s="5">
        <f>COUNTIFS(Table2[Sub-Sector],Table3[[#This Row],[Sub-Sector]],Table2[% Price above 200 EMA],"&gt;=0")/Table3[[#This Row],[Count]]</f>
        <v>1</v>
      </c>
      <c r="U16" s="5">
        <f>COUNTIFS(Table2[Sub-Sector],Table3[[#This Row],[Sub-Sector]],Table2[Rate of Change - Zone],"Positive")/Table3[[#This Row],[Count]]</f>
        <v>1</v>
      </c>
      <c r="V16" s="5">
        <f>COUNTIFS(Table2[Sub-Sector],Table3[[#This Row],[Sub-Sector]],Table2[Sharpe Ratio],"&gt;=0.10")/Table3[[#This Row],[Count]]</f>
        <v>1</v>
      </c>
      <c r="W1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16" s="6">
        <f>_xlfn.RANK.AVG(Table3[[#This Row],[Score]],Table3[Score],1)</f>
        <v>39</v>
      </c>
      <c r="Y1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16" s="6">
        <f>_xlfn.RANK.AVG(Table3[[#This Row],[Score 2 ]],Table3[[Score 2 ]],1)</f>
        <v>15</v>
      </c>
    </row>
    <row r="17" spans="1:26" x14ac:dyDescent="0.3">
      <c r="A17" t="s">
        <v>672</v>
      </c>
      <c r="B17">
        <f>COUNTIFS(Table2[Sub-Sector],Table3[[#This Row],[Sub-Sector]])</f>
        <v>3</v>
      </c>
      <c r="C17" s="5">
        <f>COUNTIFS(Table2[Sub-Sector],Table3[[#This Row],[Sub-Sector]],Table2[Uptrend],"Uptrend")/Table3[[#This Row],[Count]]</f>
        <v>1</v>
      </c>
      <c r="D17" s="5">
        <f>COUNTIFS(Table2[Sub-Sector],Table3[[#This Row],[Sub-Sector]],Table2[1W Return vs Nifty],"&gt;=5")/Table3[[#This Row],[Count]]</f>
        <v>0.33333333333333331</v>
      </c>
      <c r="E17" s="5">
        <f>COUNTIFS(Table2[Sub-Sector],Table3[[#This Row],[Sub-Sector]],Table2[1M Return vs Nifty],"&gt;=5")/Table3[[#This Row],[Count]]</f>
        <v>0.33333333333333331</v>
      </c>
      <c r="F17" s="5">
        <f>COUNTIFS(Table2[Sub-Sector],Table3[[#This Row],[Sub-Sector]],Table2[6M Return vs Nifty],"&gt;=10")/Table3[[#This Row],[Count]]</f>
        <v>0.66666666666666663</v>
      </c>
      <c r="G17" s="5">
        <f>COUNTIFS(Table2[Sub-Sector],Table3[[#This Row],[Sub-Sector]],Table2[1Y Return vs Nifty],"&gt;=10")/Table3[[#This Row],[Count]]</f>
        <v>0.66666666666666663</v>
      </c>
      <c r="H17" s="5">
        <f>COUNTIFS(Table2[Sub-Sector],Table3[[#This Row],[Sub-Sector]],Table2[RSI Exponential â€“ 14D],"&gt;=50")/Table3[[#This Row],[Count]]</f>
        <v>1</v>
      </c>
      <c r="I17" s="5">
        <f>COUNTIFS(Table2[Sub-Sector],Table3[[#This Row],[Sub-Sector]],Table2[Relative Volume],"&gt;=1")/Table3[[#This Row],[Count]]</f>
        <v>0.66666666666666663</v>
      </c>
      <c r="J17" s="5">
        <f>COUNTIFS(Table2[Sub-Sector],Table3[[#This Row],[Sub-Sector]],Table2[% Away From Day Low],"&gt;=0.05")/Table3[[#This Row],[Count]]</f>
        <v>0</v>
      </c>
      <c r="K17" s="5">
        <f>COUNTIFS(Table2[Sub-Sector],Table3[[#This Row],[Sub-Sector]],Table2[% Away From Day High],"&lt;=0.05")/Table3[[#This Row],[Count]]</f>
        <v>1</v>
      </c>
      <c r="L17" s="5">
        <f>COUNTIFS(Table2[Sub-Sector],Table3[[#This Row],[Sub-Sector]],Table2[% Away From Current Week Low],"&gt;=0.05")/Table3[[#This Row],[Count]]</f>
        <v>0.33333333333333331</v>
      </c>
      <c r="M17" s="5">
        <f>COUNTIFS(Table2[Sub-Sector],Table3[[#This Row],[Sub-Sector]],Table2[% Away From Current Week High],"&lt;=0.05")/Table3[[#This Row],[Count]]</f>
        <v>0.66666666666666663</v>
      </c>
      <c r="N17" s="5">
        <f>COUNTIFS(Table2[Sub-Sector],Table3[[#This Row],[Sub-Sector]],Table2[% Away From Current Month Low],"&gt;=0.05")/Table3[[#This Row],[Count]]</f>
        <v>1</v>
      </c>
      <c r="O17" s="5">
        <f>COUNTIFS(Table2[Sub-Sector],Table3[[#This Row],[Sub-Sector]],Table2[% Away From Current Month High],"&lt;=0.05")/Table3[[#This Row],[Count]]</f>
        <v>0.33333333333333331</v>
      </c>
      <c r="P17" s="5">
        <f>COUNTIFS(Table2[Sub-Sector],Table3[[#This Row],[Sub-Sector]],Table2[% Away From 52W High],"&lt;=10")/Table3[[#This Row],[Count]]</f>
        <v>0.66666666666666663</v>
      </c>
      <c r="Q17" s="5">
        <f>COUNTIFS(Table2[Sub-Sector],Table3[[#This Row],[Sub-Sector]],Table2[% Away From 52W Low],"&gt;=10")/Table3[[#This Row],[Count]]</f>
        <v>1</v>
      </c>
      <c r="R17" s="5">
        <f>COUNTIFS(Table2[Sub-Sector],Table3[[#This Row],[Sub-Sector]],Table2[% Price above 20 EMA],"&gt;=0")/Table3[[#This Row],[Count]]</f>
        <v>1</v>
      </c>
      <c r="S17" s="5">
        <f>COUNTIFS(Table2[Sub-Sector],Table3[[#This Row],[Sub-Sector]],Table2[% Price above 50 EMA],"&gt;=0")/Table3[[#This Row],[Count]]</f>
        <v>1</v>
      </c>
      <c r="T17" s="5">
        <f>COUNTIFS(Table2[Sub-Sector],Table3[[#This Row],[Sub-Sector]],Table2[% Price above 200 EMA],"&gt;=0")/Table3[[#This Row],[Count]]</f>
        <v>1</v>
      </c>
      <c r="U17" s="5">
        <f>COUNTIFS(Table2[Sub-Sector],Table3[[#This Row],[Sub-Sector]],Table2[Rate of Change - Zone],"Positive")/Table3[[#This Row],[Count]]</f>
        <v>1</v>
      </c>
      <c r="V17" s="5">
        <f>COUNTIFS(Table2[Sub-Sector],Table3[[#This Row],[Sub-Sector]],Table2[Sharpe Ratio],"&gt;=0.10")/Table3[[#This Row],[Count]]</f>
        <v>0.33333333333333331</v>
      </c>
      <c r="W1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</v>
      </c>
      <c r="X17" s="6">
        <f>_xlfn.RANK.AVG(Table3[[#This Row],[Score]],Table3[Score],1)</f>
        <v>8</v>
      </c>
      <c r="Y1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17" s="6">
        <f>_xlfn.RANK.AVG(Table3[[#This Row],[Score 2 ]],Table3[[Score 2 ]],1)</f>
        <v>17</v>
      </c>
    </row>
    <row r="18" spans="1:26" x14ac:dyDescent="0.3">
      <c r="A18" t="s">
        <v>796</v>
      </c>
      <c r="B18">
        <f>COUNTIFS(Table2[Sub-Sector],Table3[[#This Row],[Sub-Sector]])</f>
        <v>2</v>
      </c>
      <c r="C18" s="5">
        <f>COUNTIFS(Table2[Sub-Sector],Table3[[#This Row],[Sub-Sector]],Table2[Uptrend],"Uptrend")/Table3[[#This Row],[Count]]</f>
        <v>0.5</v>
      </c>
      <c r="D18" s="5">
        <f>COUNTIFS(Table2[Sub-Sector],Table3[[#This Row],[Sub-Sector]],Table2[1W Return vs Nifty],"&gt;=5")/Table3[[#This Row],[Count]]</f>
        <v>0</v>
      </c>
      <c r="E18" s="5">
        <f>COUNTIFS(Table2[Sub-Sector],Table3[[#This Row],[Sub-Sector]],Table2[1M Return vs Nifty],"&gt;=5")/Table3[[#This Row],[Count]]</f>
        <v>1</v>
      </c>
      <c r="F18" s="5">
        <f>COUNTIFS(Table2[Sub-Sector],Table3[[#This Row],[Sub-Sector]],Table2[6M Return vs Nifty],"&gt;=10")/Table3[[#This Row],[Count]]</f>
        <v>0.5</v>
      </c>
      <c r="G18" s="5">
        <f>COUNTIFS(Table2[Sub-Sector],Table3[[#This Row],[Sub-Sector]],Table2[1Y Return vs Nifty],"&gt;=10")/Table3[[#This Row],[Count]]</f>
        <v>0.5</v>
      </c>
      <c r="H18" s="5">
        <f>COUNTIFS(Table2[Sub-Sector],Table3[[#This Row],[Sub-Sector]],Table2[RSI Exponential â€“ 14D],"&gt;=50")/Table3[[#This Row],[Count]]</f>
        <v>1</v>
      </c>
      <c r="I18" s="5">
        <f>COUNTIFS(Table2[Sub-Sector],Table3[[#This Row],[Sub-Sector]],Table2[Relative Volume],"&gt;=1")/Table3[[#This Row],[Count]]</f>
        <v>1</v>
      </c>
      <c r="J18" s="5">
        <f>COUNTIFS(Table2[Sub-Sector],Table3[[#This Row],[Sub-Sector]],Table2[% Away From Day Low],"&gt;=0.05")/Table3[[#This Row],[Count]]</f>
        <v>0</v>
      </c>
      <c r="K18" s="5">
        <f>COUNTIFS(Table2[Sub-Sector],Table3[[#This Row],[Sub-Sector]],Table2[% Away From Day High],"&lt;=0.05")/Table3[[#This Row],[Count]]</f>
        <v>1</v>
      </c>
      <c r="L18" s="5">
        <f>COUNTIFS(Table2[Sub-Sector],Table3[[#This Row],[Sub-Sector]],Table2[% Away From Current Week Low],"&gt;=0.05")/Table3[[#This Row],[Count]]</f>
        <v>0</v>
      </c>
      <c r="M18" s="5">
        <f>COUNTIFS(Table2[Sub-Sector],Table3[[#This Row],[Sub-Sector]],Table2[% Away From Current Week High],"&lt;=0.05")/Table3[[#This Row],[Count]]</f>
        <v>0.5</v>
      </c>
      <c r="N18" s="5">
        <f>COUNTIFS(Table2[Sub-Sector],Table3[[#This Row],[Sub-Sector]],Table2[% Away From Current Month Low],"&gt;=0.05")/Table3[[#This Row],[Count]]</f>
        <v>1</v>
      </c>
      <c r="O18" s="5">
        <f>COUNTIFS(Table2[Sub-Sector],Table3[[#This Row],[Sub-Sector]],Table2[% Away From Current Month High],"&lt;=0.05")/Table3[[#This Row],[Count]]</f>
        <v>0</v>
      </c>
      <c r="P18" s="5">
        <f>COUNTIFS(Table2[Sub-Sector],Table3[[#This Row],[Sub-Sector]],Table2[% Away From 52W High],"&lt;=10")/Table3[[#This Row],[Count]]</f>
        <v>0.5</v>
      </c>
      <c r="Q18" s="5">
        <f>COUNTIFS(Table2[Sub-Sector],Table3[[#This Row],[Sub-Sector]],Table2[% Away From 52W Low],"&gt;=10")/Table3[[#This Row],[Count]]</f>
        <v>1</v>
      </c>
      <c r="R18" s="5">
        <f>COUNTIFS(Table2[Sub-Sector],Table3[[#This Row],[Sub-Sector]],Table2[% Price above 20 EMA],"&gt;=0")/Table3[[#This Row],[Count]]</f>
        <v>1</v>
      </c>
      <c r="S18" s="5">
        <f>COUNTIFS(Table2[Sub-Sector],Table3[[#This Row],[Sub-Sector]],Table2[% Price above 50 EMA],"&gt;=0")/Table3[[#This Row],[Count]]</f>
        <v>1</v>
      </c>
      <c r="T18" s="5">
        <f>COUNTIFS(Table2[Sub-Sector],Table3[[#This Row],[Sub-Sector]],Table2[% Price above 200 EMA],"&gt;=0")/Table3[[#This Row],[Count]]</f>
        <v>1</v>
      </c>
      <c r="U18" s="5">
        <f>COUNTIFS(Table2[Sub-Sector],Table3[[#This Row],[Sub-Sector]],Table2[Rate of Change - Zone],"Positive")/Table3[[#This Row],[Count]]</f>
        <v>1</v>
      </c>
      <c r="V18" s="5">
        <f>COUNTIFS(Table2[Sub-Sector],Table3[[#This Row],[Sub-Sector]],Table2[Sharpe Ratio],"&gt;=0.10")/Table3[[#This Row],[Count]]</f>
        <v>0</v>
      </c>
      <c r="W1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18" s="6">
        <f>_xlfn.RANK.AVG(Table3[[#This Row],[Score]],Table3[Score],1)</f>
        <v>32</v>
      </c>
      <c r="Y1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18" s="6">
        <f>_xlfn.RANK.AVG(Table3[[#This Row],[Score 2 ]],Table3[[Score 2 ]],1)</f>
        <v>17</v>
      </c>
    </row>
    <row r="19" spans="1:26" x14ac:dyDescent="0.3">
      <c r="A19" t="s">
        <v>1566</v>
      </c>
      <c r="B19">
        <f>COUNTIFS(Table2[Sub-Sector],Table3[[#This Row],[Sub-Sector]])</f>
        <v>2</v>
      </c>
      <c r="C19" s="5">
        <f>COUNTIFS(Table2[Sub-Sector],Table3[[#This Row],[Sub-Sector]],Table2[Uptrend],"Uptrend")/Table3[[#This Row],[Count]]</f>
        <v>1</v>
      </c>
      <c r="D19" s="5">
        <f>COUNTIFS(Table2[Sub-Sector],Table3[[#This Row],[Sub-Sector]],Table2[1W Return vs Nifty],"&gt;=5")/Table3[[#This Row],[Count]]</f>
        <v>0</v>
      </c>
      <c r="E19" s="5">
        <f>COUNTIFS(Table2[Sub-Sector],Table3[[#This Row],[Sub-Sector]],Table2[1M Return vs Nifty],"&gt;=5")/Table3[[#This Row],[Count]]</f>
        <v>0.5</v>
      </c>
      <c r="F19" s="5">
        <f>COUNTIFS(Table2[Sub-Sector],Table3[[#This Row],[Sub-Sector]],Table2[6M Return vs Nifty],"&gt;=10")/Table3[[#This Row],[Count]]</f>
        <v>0.5</v>
      </c>
      <c r="G19" s="5">
        <f>COUNTIFS(Table2[Sub-Sector],Table3[[#This Row],[Sub-Sector]],Table2[1Y Return vs Nifty],"&gt;=10")/Table3[[#This Row],[Count]]</f>
        <v>0.5</v>
      </c>
      <c r="H19" s="5">
        <f>COUNTIFS(Table2[Sub-Sector],Table3[[#This Row],[Sub-Sector]],Table2[RSI Exponential â€“ 14D],"&gt;=50")/Table3[[#This Row],[Count]]</f>
        <v>1</v>
      </c>
      <c r="I19" s="5">
        <f>COUNTIFS(Table2[Sub-Sector],Table3[[#This Row],[Sub-Sector]],Table2[Relative Volume],"&gt;=1")/Table3[[#This Row],[Count]]</f>
        <v>1</v>
      </c>
      <c r="J19" s="5">
        <f>COUNTIFS(Table2[Sub-Sector],Table3[[#This Row],[Sub-Sector]],Table2[% Away From Day Low],"&gt;=0.05")/Table3[[#This Row],[Count]]</f>
        <v>0</v>
      </c>
      <c r="K19" s="5">
        <f>COUNTIFS(Table2[Sub-Sector],Table3[[#This Row],[Sub-Sector]],Table2[% Away From Day High],"&lt;=0.05")/Table3[[#This Row],[Count]]</f>
        <v>1</v>
      </c>
      <c r="L19" s="5">
        <f>COUNTIFS(Table2[Sub-Sector],Table3[[#This Row],[Sub-Sector]],Table2[% Away From Current Week Low],"&gt;=0.05")/Table3[[#This Row],[Count]]</f>
        <v>0.5</v>
      </c>
      <c r="M19" s="5">
        <f>COUNTIFS(Table2[Sub-Sector],Table3[[#This Row],[Sub-Sector]],Table2[% Away From Current Week High],"&lt;=0.05")/Table3[[#This Row],[Count]]</f>
        <v>1</v>
      </c>
      <c r="N19" s="5">
        <f>COUNTIFS(Table2[Sub-Sector],Table3[[#This Row],[Sub-Sector]],Table2[% Away From Current Month Low],"&gt;=0.05")/Table3[[#This Row],[Count]]</f>
        <v>1</v>
      </c>
      <c r="O19" s="5">
        <f>COUNTIFS(Table2[Sub-Sector],Table3[[#This Row],[Sub-Sector]],Table2[% Away From Current Month High],"&lt;=0.05")/Table3[[#This Row],[Count]]</f>
        <v>1</v>
      </c>
      <c r="P19" s="5">
        <f>COUNTIFS(Table2[Sub-Sector],Table3[[#This Row],[Sub-Sector]],Table2[% Away From 52W High],"&lt;=10")/Table3[[#This Row],[Count]]</f>
        <v>0</v>
      </c>
      <c r="Q19" s="5">
        <f>COUNTIFS(Table2[Sub-Sector],Table3[[#This Row],[Sub-Sector]],Table2[% Away From 52W Low],"&gt;=10")/Table3[[#This Row],[Count]]</f>
        <v>1</v>
      </c>
      <c r="R19" s="5">
        <f>COUNTIFS(Table2[Sub-Sector],Table3[[#This Row],[Sub-Sector]],Table2[% Price above 20 EMA],"&gt;=0")/Table3[[#This Row],[Count]]</f>
        <v>0.5</v>
      </c>
      <c r="S19" s="5">
        <f>COUNTIFS(Table2[Sub-Sector],Table3[[#This Row],[Sub-Sector]],Table2[% Price above 50 EMA],"&gt;=0")/Table3[[#This Row],[Count]]</f>
        <v>0.5</v>
      </c>
      <c r="T19" s="5">
        <f>COUNTIFS(Table2[Sub-Sector],Table3[[#This Row],[Sub-Sector]],Table2[% Price above 200 EMA],"&gt;=0")/Table3[[#This Row],[Count]]</f>
        <v>1</v>
      </c>
      <c r="U19" s="5">
        <f>COUNTIFS(Table2[Sub-Sector],Table3[[#This Row],[Sub-Sector]],Table2[Rate of Change - Zone],"Positive")/Table3[[#This Row],[Count]]</f>
        <v>1</v>
      </c>
      <c r="V19" s="5">
        <f>COUNTIFS(Table2[Sub-Sector],Table3[[#This Row],[Sub-Sector]],Table2[Sharpe Ratio],"&gt;=0.10")/Table3[[#This Row],[Count]]</f>
        <v>0.5</v>
      </c>
      <c r="W1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19" s="6">
        <f>_xlfn.RANK.AVG(Table3[[#This Row],[Score]],Table3[Score],1)</f>
        <v>20</v>
      </c>
      <c r="Y1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19" s="6">
        <f>_xlfn.RANK.AVG(Table3[[#This Row],[Score 2 ]],Table3[[Score 2 ]],1)</f>
        <v>17</v>
      </c>
    </row>
    <row r="20" spans="1:26" x14ac:dyDescent="0.3">
      <c r="A20" t="s">
        <v>495</v>
      </c>
      <c r="B20">
        <f>COUNTIFS(Table2[Sub-Sector],Table3[[#This Row],[Sub-Sector]])</f>
        <v>1</v>
      </c>
      <c r="C20" s="5">
        <f>COUNTIFS(Table2[Sub-Sector],Table3[[#This Row],[Sub-Sector]],Table2[Uptrend],"Uptrend")/Table3[[#This Row],[Count]]</f>
        <v>1</v>
      </c>
      <c r="D20" s="5">
        <f>COUNTIFS(Table2[Sub-Sector],Table3[[#This Row],[Sub-Sector]],Table2[1W Return vs Nifty],"&gt;=5")/Table3[[#This Row],[Count]]</f>
        <v>0</v>
      </c>
      <c r="E20" s="5">
        <f>COUNTIFS(Table2[Sub-Sector],Table3[[#This Row],[Sub-Sector]],Table2[1M Return vs Nifty],"&gt;=5")/Table3[[#This Row],[Count]]</f>
        <v>1</v>
      </c>
      <c r="F20" s="5">
        <f>COUNTIFS(Table2[Sub-Sector],Table3[[#This Row],[Sub-Sector]],Table2[6M Return vs Nifty],"&gt;=10")/Table3[[#This Row],[Count]]</f>
        <v>1</v>
      </c>
      <c r="G20" s="5">
        <f>COUNTIFS(Table2[Sub-Sector],Table3[[#This Row],[Sub-Sector]],Table2[1Y Return vs Nifty],"&gt;=10")/Table3[[#This Row],[Count]]</f>
        <v>1</v>
      </c>
      <c r="H20" s="5">
        <f>COUNTIFS(Table2[Sub-Sector],Table3[[#This Row],[Sub-Sector]],Table2[RSI Exponential â€“ 14D],"&gt;=50")/Table3[[#This Row],[Count]]</f>
        <v>1</v>
      </c>
      <c r="I20" s="5">
        <f>COUNTIFS(Table2[Sub-Sector],Table3[[#This Row],[Sub-Sector]],Table2[Relative Volume],"&gt;=1")/Table3[[#This Row],[Count]]</f>
        <v>0</v>
      </c>
      <c r="J20" s="5">
        <f>COUNTIFS(Table2[Sub-Sector],Table3[[#This Row],[Sub-Sector]],Table2[% Away From Day Low],"&gt;=0.05")/Table3[[#This Row],[Count]]</f>
        <v>0</v>
      </c>
      <c r="K20" s="5">
        <f>COUNTIFS(Table2[Sub-Sector],Table3[[#This Row],[Sub-Sector]],Table2[% Away From Day High],"&lt;=0.05")/Table3[[#This Row],[Count]]</f>
        <v>1</v>
      </c>
      <c r="L20" s="5">
        <f>COUNTIFS(Table2[Sub-Sector],Table3[[#This Row],[Sub-Sector]],Table2[% Away From Current Week Low],"&gt;=0.05")/Table3[[#This Row],[Count]]</f>
        <v>0</v>
      </c>
      <c r="M20" s="5">
        <f>COUNTIFS(Table2[Sub-Sector],Table3[[#This Row],[Sub-Sector]],Table2[% Away From Current Week High],"&lt;=0.05")/Table3[[#This Row],[Count]]</f>
        <v>1</v>
      </c>
      <c r="N20" s="5">
        <f>COUNTIFS(Table2[Sub-Sector],Table3[[#This Row],[Sub-Sector]],Table2[% Away From Current Month Low],"&gt;=0.05")/Table3[[#This Row],[Count]]</f>
        <v>1</v>
      </c>
      <c r="O20" s="5">
        <f>COUNTIFS(Table2[Sub-Sector],Table3[[#This Row],[Sub-Sector]],Table2[% Away From Current Month High],"&lt;=0.05")/Table3[[#This Row],[Count]]</f>
        <v>1</v>
      </c>
      <c r="P20" s="5">
        <f>COUNTIFS(Table2[Sub-Sector],Table3[[#This Row],[Sub-Sector]],Table2[% Away From 52W High],"&lt;=10")/Table3[[#This Row],[Count]]</f>
        <v>1</v>
      </c>
      <c r="Q20" s="5">
        <f>COUNTIFS(Table2[Sub-Sector],Table3[[#This Row],[Sub-Sector]],Table2[% Away From 52W Low],"&gt;=10")/Table3[[#This Row],[Count]]</f>
        <v>1</v>
      </c>
      <c r="R20" s="5">
        <f>COUNTIFS(Table2[Sub-Sector],Table3[[#This Row],[Sub-Sector]],Table2[% Price above 20 EMA],"&gt;=0")/Table3[[#This Row],[Count]]</f>
        <v>1</v>
      </c>
      <c r="S20" s="5">
        <f>COUNTIFS(Table2[Sub-Sector],Table3[[#This Row],[Sub-Sector]],Table2[% Price above 50 EMA],"&gt;=0")/Table3[[#This Row],[Count]]</f>
        <v>1</v>
      </c>
      <c r="T20" s="5">
        <f>COUNTIFS(Table2[Sub-Sector],Table3[[#This Row],[Sub-Sector]],Table2[% Price above 200 EMA],"&gt;=0")/Table3[[#This Row],[Count]]</f>
        <v>1</v>
      </c>
      <c r="U20" s="5">
        <f>COUNTIFS(Table2[Sub-Sector],Table3[[#This Row],[Sub-Sector]],Table2[Rate of Change - Zone],"Positive")/Table3[[#This Row],[Count]]</f>
        <v>1</v>
      </c>
      <c r="V20" s="5">
        <f>COUNTIFS(Table2[Sub-Sector],Table3[[#This Row],[Sub-Sector]],Table2[Sharpe Ratio],"&gt;=0.10")/Table3[[#This Row],[Count]]</f>
        <v>0</v>
      </c>
      <c r="W2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20" s="6">
        <f>_xlfn.RANK.AVG(Table3[[#This Row],[Score]],Table3[Score],1)</f>
        <v>15</v>
      </c>
      <c r="Y2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0" s="6">
        <f>_xlfn.RANK.AVG(Table3[[#This Row],[Score 2 ]],Table3[[Score 2 ]],1)</f>
        <v>19.5</v>
      </c>
    </row>
    <row r="21" spans="1:26" x14ac:dyDescent="0.3">
      <c r="A21" t="s">
        <v>137</v>
      </c>
      <c r="B21">
        <f>COUNTIFS(Table2[Sub-Sector],Table3[[#This Row],[Sub-Sector]])</f>
        <v>1</v>
      </c>
      <c r="C21" s="5">
        <f>COUNTIFS(Table2[Sub-Sector],Table3[[#This Row],[Sub-Sector]],Table2[Uptrend],"Uptrend")/Table3[[#This Row],[Count]]</f>
        <v>1</v>
      </c>
      <c r="D21" s="5">
        <f>COUNTIFS(Table2[Sub-Sector],Table3[[#This Row],[Sub-Sector]],Table2[1W Return vs Nifty],"&gt;=5")/Table3[[#This Row],[Count]]</f>
        <v>0</v>
      </c>
      <c r="E21" s="5">
        <f>COUNTIFS(Table2[Sub-Sector],Table3[[#This Row],[Sub-Sector]],Table2[1M Return vs Nifty],"&gt;=5")/Table3[[#This Row],[Count]]</f>
        <v>0</v>
      </c>
      <c r="F21" s="5">
        <f>COUNTIFS(Table2[Sub-Sector],Table3[[#This Row],[Sub-Sector]],Table2[6M Return vs Nifty],"&gt;=10")/Table3[[#This Row],[Count]]</f>
        <v>1</v>
      </c>
      <c r="G21" s="5">
        <f>COUNTIFS(Table2[Sub-Sector],Table3[[#This Row],[Sub-Sector]],Table2[1Y Return vs Nifty],"&gt;=10")/Table3[[#This Row],[Count]]</f>
        <v>1</v>
      </c>
      <c r="H21" s="5">
        <f>COUNTIFS(Table2[Sub-Sector],Table3[[#This Row],[Sub-Sector]],Table2[RSI Exponential â€“ 14D],"&gt;=50")/Table3[[#This Row],[Count]]</f>
        <v>1</v>
      </c>
      <c r="I21" s="5">
        <f>COUNTIFS(Table2[Sub-Sector],Table3[[#This Row],[Sub-Sector]],Table2[Relative Volume],"&gt;=1")/Table3[[#This Row],[Count]]</f>
        <v>0</v>
      </c>
      <c r="J21" s="5">
        <f>COUNTIFS(Table2[Sub-Sector],Table3[[#This Row],[Sub-Sector]],Table2[% Away From Day Low],"&gt;=0.05")/Table3[[#This Row],[Count]]</f>
        <v>0</v>
      </c>
      <c r="K21" s="5">
        <f>COUNTIFS(Table2[Sub-Sector],Table3[[#This Row],[Sub-Sector]],Table2[% Away From Day High],"&lt;=0.05")/Table3[[#This Row],[Count]]</f>
        <v>1</v>
      </c>
      <c r="L21" s="5">
        <f>COUNTIFS(Table2[Sub-Sector],Table3[[#This Row],[Sub-Sector]],Table2[% Away From Current Week Low],"&gt;=0.05")/Table3[[#This Row],[Count]]</f>
        <v>1</v>
      </c>
      <c r="M21" s="5">
        <f>COUNTIFS(Table2[Sub-Sector],Table3[[#This Row],[Sub-Sector]],Table2[% Away From Current Week High],"&lt;=0.05")/Table3[[#This Row],[Count]]</f>
        <v>1</v>
      </c>
      <c r="N21" s="5">
        <f>COUNTIFS(Table2[Sub-Sector],Table3[[#This Row],[Sub-Sector]],Table2[% Away From Current Month Low],"&gt;=0.05")/Table3[[#This Row],[Count]]</f>
        <v>1</v>
      </c>
      <c r="O21" s="5">
        <f>COUNTIFS(Table2[Sub-Sector],Table3[[#This Row],[Sub-Sector]],Table2[% Away From Current Month High],"&lt;=0.05")/Table3[[#This Row],[Count]]</f>
        <v>1</v>
      </c>
      <c r="P21" s="5">
        <f>COUNTIFS(Table2[Sub-Sector],Table3[[#This Row],[Sub-Sector]],Table2[% Away From 52W High],"&lt;=10")/Table3[[#This Row],[Count]]</f>
        <v>1</v>
      </c>
      <c r="Q21" s="5">
        <f>COUNTIFS(Table2[Sub-Sector],Table3[[#This Row],[Sub-Sector]],Table2[% Away From 52W Low],"&gt;=10")/Table3[[#This Row],[Count]]</f>
        <v>1</v>
      </c>
      <c r="R21" s="5">
        <f>COUNTIFS(Table2[Sub-Sector],Table3[[#This Row],[Sub-Sector]],Table2[% Price above 20 EMA],"&gt;=0")/Table3[[#This Row],[Count]]</f>
        <v>1</v>
      </c>
      <c r="S21" s="5">
        <f>COUNTIFS(Table2[Sub-Sector],Table3[[#This Row],[Sub-Sector]],Table2[% Price above 50 EMA],"&gt;=0")/Table3[[#This Row],[Count]]</f>
        <v>1</v>
      </c>
      <c r="T21" s="5">
        <f>COUNTIFS(Table2[Sub-Sector],Table3[[#This Row],[Sub-Sector]],Table2[% Price above 200 EMA],"&gt;=0")/Table3[[#This Row],[Count]]</f>
        <v>1</v>
      </c>
      <c r="U21" s="5">
        <f>COUNTIFS(Table2[Sub-Sector],Table3[[#This Row],[Sub-Sector]],Table2[Rate of Change - Zone],"Positive")/Table3[[#This Row],[Count]]</f>
        <v>1</v>
      </c>
      <c r="V21" s="5">
        <f>COUNTIFS(Table2[Sub-Sector],Table3[[#This Row],[Sub-Sector]],Table2[Sharpe Ratio],"&gt;=0.10")/Table3[[#This Row],[Count]]</f>
        <v>1</v>
      </c>
      <c r="W2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21" s="6">
        <f>_xlfn.RANK.AVG(Table3[[#This Row],[Score]],Table3[Score],1)</f>
        <v>43.5</v>
      </c>
      <c r="Y2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1" s="6">
        <f>_xlfn.RANK.AVG(Table3[[#This Row],[Score 2 ]],Table3[[Score 2 ]],1)</f>
        <v>19.5</v>
      </c>
    </row>
    <row r="22" spans="1:26" x14ac:dyDescent="0.3">
      <c r="A22" t="s">
        <v>462</v>
      </c>
      <c r="B22">
        <f>COUNTIFS(Table2[Sub-Sector],Table3[[#This Row],[Sub-Sector]])</f>
        <v>2</v>
      </c>
      <c r="C22" s="5">
        <f>COUNTIFS(Table2[Sub-Sector],Table3[[#This Row],[Sub-Sector]],Table2[Uptrend],"Uptrend")/Table3[[#This Row],[Count]]</f>
        <v>1</v>
      </c>
      <c r="D22" s="5">
        <f>COUNTIFS(Table2[Sub-Sector],Table3[[#This Row],[Sub-Sector]],Table2[1W Return vs Nifty],"&gt;=5")/Table3[[#This Row],[Count]]</f>
        <v>0</v>
      </c>
      <c r="E22" s="5">
        <f>COUNTIFS(Table2[Sub-Sector],Table3[[#This Row],[Sub-Sector]],Table2[1M Return vs Nifty],"&gt;=5")/Table3[[#This Row],[Count]]</f>
        <v>1</v>
      </c>
      <c r="F22" s="5">
        <f>COUNTIFS(Table2[Sub-Sector],Table3[[#This Row],[Sub-Sector]],Table2[6M Return vs Nifty],"&gt;=10")/Table3[[#This Row],[Count]]</f>
        <v>0.5</v>
      </c>
      <c r="G22" s="5">
        <f>COUNTIFS(Table2[Sub-Sector],Table3[[#This Row],[Sub-Sector]],Table2[1Y Return vs Nifty],"&gt;=10")/Table3[[#This Row],[Count]]</f>
        <v>1</v>
      </c>
      <c r="H22" s="5">
        <f>COUNTIFS(Table2[Sub-Sector],Table3[[#This Row],[Sub-Sector]],Table2[RSI Exponential â€“ 14D],"&gt;=50")/Table3[[#This Row],[Count]]</f>
        <v>1</v>
      </c>
      <c r="I22" s="5">
        <f>COUNTIFS(Table2[Sub-Sector],Table3[[#This Row],[Sub-Sector]],Table2[Relative Volume],"&gt;=1")/Table3[[#This Row],[Count]]</f>
        <v>0.5</v>
      </c>
      <c r="J22" s="5">
        <f>COUNTIFS(Table2[Sub-Sector],Table3[[#This Row],[Sub-Sector]],Table2[% Away From Day Low],"&gt;=0.05")/Table3[[#This Row],[Count]]</f>
        <v>0</v>
      </c>
      <c r="K22" s="5">
        <f>COUNTIFS(Table2[Sub-Sector],Table3[[#This Row],[Sub-Sector]],Table2[% Away From Day High],"&lt;=0.05")/Table3[[#This Row],[Count]]</f>
        <v>1</v>
      </c>
      <c r="L22" s="5">
        <f>COUNTIFS(Table2[Sub-Sector],Table3[[#This Row],[Sub-Sector]],Table2[% Away From Current Week Low],"&gt;=0.05")/Table3[[#This Row],[Count]]</f>
        <v>0</v>
      </c>
      <c r="M22" s="5">
        <f>COUNTIFS(Table2[Sub-Sector],Table3[[#This Row],[Sub-Sector]],Table2[% Away From Current Week High],"&lt;=0.05")/Table3[[#This Row],[Count]]</f>
        <v>0.5</v>
      </c>
      <c r="N22" s="5">
        <f>COUNTIFS(Table2[Sub-Sector],Table3[[#This Row],[Sub-Sector]],Table2[% Away From Current Month Low],"&gt;=0.05")/Table3[[#This Row],[Count]]</f>
        <v>1</v>
      </c>
      <c r="O22" s="5">
        <f>COUNTIFS(Table2[Sub-Sector],Table3[[#This Row],[Sub-Sector]],Table2[% Away From Current Month High],"&lt;=0.05")/Table3[[#This Row],[Count]]</f>
        <v>0.5</v>
      </c>
      <c r="P22" s="5">
        <f>COUNTIFS(Table2[Sub-Sector],Table3[[#This Row],[Sub-Sector]],Table2[% Away From 52W High],"&lt;=10")/Table3[[#This Row],[Count]]</f>
        <v>1</v>
      </c>
      <c r="Q22" s="5">
        <f>COUNTIFS(Table2[Sub-Sector],Table3[[#This Row],[Sub-Sector]],Table2[% Away From 52W Low],"&gt;=10")/Table3[[#This Row],[Count]]</f>
        <v>1</v>
      </c>
      <c r="R22" s="5">
        <f>COUNTIFS(Table2[Sub-Sector],Table3[[#This Row],[Sub-Sector]],Table2[% Price above 20 EMA],"&gt;=0")/Table3[[#This Row],[Count]]</f>
        <v>1</v>
      </c>
      <c r="S22" s="5">
        <f>COUNTIFS(Table2[Sub-Sector],Table3[[#This Row],[Sub-Sector]],Table2[% Price above 50 EMA],"&gt;=0")/Table3[[#This Row],[Count]]</f>
        <v>1</v>
      </c>
      <c r="T22" s="5">
        <f>COUNTIFS(Table2[Sub-Sector],Table3[[#This Row],[Sub-Sector]],Table2[% Price above 200 EMA],"&gt;=0")/Table3[[#This Row],[Count]]</f>
        <v>1</v>
      </c>
      <c r="U22" s="5">
        <f>COUNTIFS(Table2[Sub-Sector],Table3[[#This Row],[Sub-Sector]],Table2[Rate of Change - Zone],"Positive")/Table3[[#This Row],[Count]]</f>
        <v>1</v>
      </c>
      <c r="V22" s="5">
        <f>COUNTIFS(Table2[Sub-Sector],Table3[[#This Row],[Sub-Sector]],Table2[Sharpe Ratio],"&gt;=0.10")/Table3[[#This Row],[Count]]</f>
        <v>0.5</v>
      </c>
      <c r="W2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22" s="6">
        <f>_xlfn.RANK.AVG(Table3[[#This Row],[Score]],Table3[Score],1)</f>
        <v>16</v>
      </c>
      <c r="Y2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2" s="6">
        <f>_xlfn.RANK.AVG(Table3[[#This Row],[Score 2 ]],Table3[[Score 2 ]],1)</f>
        <v>21</v>
      </c>
    </row>
    <row r="23" spans="1:26" x14ac:dyDescent="0.3">
      <c r="A23" t="s">
        <v>62</v>
      </c>
      <c r="B23">
        <f>COUNTIFS(Table2[Sub-Sector],Table3[[#This Row],[Sub-Sector]])</f>
        <v>3</v>
      </c>
      <c r="C23" s="5">
        <f>COUNTIFS(Table2[Sub-Sector],Table3[[#This Row],[Sub-Sector]],Table2[Uptrend],"Uptrend")/Table3[[#This Row],[Count]]</f>
        <v>0.66666666666666663</v>
      </c>
      <c r="D23" s="5">
        <f>COUNTIFS(Table2[Sub-Sector],Table3[[#This Row],[Sub-Sector]],Table2[1W Return vs Nifty],"&gt;=5")/Table3[[#This Row],[Count]]</f>
        <v>0</v>
      </c>
      <c r="E23" s="5">
        <f>COUNTIFS(Table2[Sub-Sector],Table3[[#This Row],[Sub-Sector]],Table2[1M Return vs Nifty],"&gt;=5")/Table3[[#This Row],[Count]]</f>
        <v>0</v>
      </c>
      <c r="F23" s="5">
        <f>COUNTIFS(Table2[Sub-Sector],Table3[[#This Row],[Sub-Sector]],Table2[6M Return vs Nifty],"&gt;=10")/Table3[[#This Row],[Count]]</f>
        <v>0.66666666666666663</v>
      </c>
      <c r="G23" s="5">
        <f>COUNTIFS(Table2[Sub-Sector],Table3[[#This Row],[Sub-Sector]],Table2[1Y Return vs Nifty],"&gt;=10")/Table3[[#This Row],[Count]]</f>
        <v>1</v>
      </c>
      <c r="H23" s="5">
        <f>COUNTIFS(Table2[Sub-Sector],Table3[[#This Row],[Sub-Sector]],Table2[RSI Exponential â€“ 14D],"&gt;=50")/Table3[[#This Row],[Count]]</f>
        <v>0.66666666666666663</v>
      </c>
      <c r="I23" s="5">
        <f>COUNTIFS(Table2[Sub-Sector],Table3[[#This Row],[Sub-Sector]],Table2[Relative Volume],"&gt;=1")/Table3[[#This Row],[Count]]</f>
        <v>0.66666666666666663</v>
      </c>
      <c r="J23" s="5">
        <f>COUNTIFS(Table2[Sub-Sector],Table3[[#This Row],[Sub-Sector]],Table2[% Away From Day Low],"&gt;=0.05")/Table3[[#This Row],[Count]]</f>
        <v>0</v>
      </c>
      <c r="K23" s="5">
        <f>COUNTIFS(Table2[Sub-Sector],Table3[[#This Row],[Sub-Sector]],Table2[% Away From Day High],"&lt;=0.05")/Table3[[#This Row],[Count]]</f>
        <v>1</v>
      </c>
      <c r="L23" s="5">
        <f>COUNTIFS(Table2[Sub-Sector],Table3[[#This Row],[Sub-Sector]],Table2[% Away From Current Week Low],"&gt;=0.05")/Table3[[#This Row],[Count]]</f>
        <v>0</v>
      </c>
      <c r="M23" s="5">
        <f>COUNTIFS(Table2[Sub-Sector],Table3[[#This Row],[Sub-Sector]],Table2[% Away From Current Week High],"&lt;=0.05")/Table3[[#This Row],[Count]]</f>
        <v>0.66666666666666663</v>
      </c>
      <c r="N23" s="5">
        <f>COUNTIFS(Table2[Sub-Sector],Table3[[#This Row],[Sub-Sector]],Table2[% Away From Current Month Low],"&gt;=0.05")/Table3[[#This Row],[Count]]</f>
        <v>1</v>
      </c>
      <c r="O23" s="5">
        <f>COUNTIFS(Table2[Sub-Sector],Table3[[#This Row],[Sub-Sector]],Table2[% Away From Current Month High],"&lt;=0.05")/Table3[[#This Row],[Count]]</f>
        <v>0</v>
      </c>
      <c r="P23" s="5">
        <f>COUNTIFS(Table2[Sub-Sector],Table3[[#This Row],[Sub-Sector]],Table2[% Away From 52W High],"&lt;=10")/Table3[[#This Row],[Count]]</f>
        <v>0</v>
      </c>
      <c r="Q23" s="5">
        <f>COUNTIFS(Table2[Sub-Sector],Table3[[#This Row],[Sub-Sector]],Table2[% Away From 52W Low],"&gt;=10")/Table3[[#This Row],[Count]]</f>
        <v>1</v>
      </c>
      <c r="R23" s="5">
        <f>COUNTIFS(Table2[Sub-Sector],Table3[[#This Row],[Sub-Sector]],Table2[% Price above 20 EMA],"&gt;=0")/Table3[[#This Row],[Count]]</f>
        <v>0.33333333333333331</v>
      </c>
      <c r="S23" s="5">
        <f>COUNTIFS(Table2[Sub-Sector],Table3[[#This Row],[Sub-Sector]],Table2[% Price above 50 EMA],"&gt;=0")/Table3[[#This Row],[Count]]</f>
        <v>0.66666666666666663</v>
      </c>
      <c r="T23" s="5">
        <f>COUNTIFS(Table2[Sub-Sector],Table3[[#This Row],[Sub-Sector]],Table2[% Price above 200 EMA],"&gt;=0")/Table3[[#This Row],[Count]]</f>
        <v>1</v>
      </c>
      <c r="U23" s="5">
        <f>COUNTIFS(Table2[Sub-Sector],Table3[[#This Row],[Sub-Sector]],Table2[Rate of Change - Zone],"Positive")/Table3[[#This Row],[Count]]</f>
        <v>0.66666666666666663</v>
      </c>
      <c r="V23" s="5">
        <f>COUNTIFS(Table2[Sub-Sector],Table3[[#This Row],[Sub-Sector]],Table2[Sharpe Ratio],"&gt;=0.10")/Table3[[#This Row],[Count]]</f>
        <v>0.33333333333333331</v>
      </c>
      <c r="W2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23" s="6">
        <f>_xlfn.RANK.AVG(Table3[[#This Row],[Score]],Table3[Score],1)</f>
        <v>57</v>
      </c>
      <c r="Y2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3" s="6">
        <f>_xlfn.RANK.AVG(Table3[[#This Row],[Score 2 ]],Table3[[Score 2 ]],1)</f>
        <v>22</v>
      </c>
    </row>
    <row r="24" spans="1:26" x14ac:dyDescent="0.3">
      <c r="A24" t="s">
        <v>193</v>
      </c>
      <c r="B24">
        <f>COUNTIFS(Table2[Sub-Sector],Table3[[#This Row],[Sub-Sector]])</f>
        <v>25</v>
      </c>
      <c r="C24" s="5">
        <f>COUNTIFS(Table2[Sub-Sector],Table3[[#This Row],[Sub-Sector]],Table2[Uptrend],"Uptrend")/Table3[[#This Row],[Count]]</f>
        <v>0.92</v>
      </c>
      <c r="D24" s="5">
        <f>COUNTIFS(Table2[Sub-Sector],Table3[[#This Row],[Sub-Sector]],Table2[1W Return vs Nifty],"&gt;=5")/Table3[[#This Row],[Count]]</f>
        <v>0.2</v>
      </c>
      <c r="E24" s="5">
        <f>COUNTIFS(Table2[Sub-Sector],Table3[[#This Row],[Sub-Sector]],Table2[1M Return vs Nifty],"&gt;=5")/Table3[[#This Row],[Count]]</f>
        <v>0.64</v>
      </c>
      <c r="F24" s="5">
        <f>COUNTIFS(Table2[Sub-Sector],Table3[[#This Row],[Sub-Sector]],Table2[6M Return vs Nifty],"&gt;=10")/Table3[[#This Row],[Count]]</f>
        <v>0.64</v>
      </c>
      <c r="G24" s="5">
        <f>COUNTIFS(Table2[Sub-Sector],Table3[[#This Row],[Sub-Sector]],Table2[1Y Return vs Nifty],"&gt;=10")/Table3[[#This Row],[Count]]</f>
        <v>0.72</v>
      </c>
      <c r="H24" s="5">
        <f>COUNTIFS(Table2[Sub-Sector],Table3[[#This Row],[Sub-Sector]],Table2[RSI Exponential â€“ 14D],"&gt;=50")/Table3[[#This Row],[Count]]</f>
        <v>0.84</v>
      </c>
      <c r="I24" s="5">
        <f>COUNTIFS(Table2[Sub-Sector],Table3[[#This Row],[Sub-Sector]],Table2[Relative Volume],"&gt;=1")/Table3[[#This Row],[Count]]</f>
        <v>0.72</v>
      </c>
      <c r="J24" s="5">
        <f>COUNTIFS(Table2[Sub-Sector],Table3[[#This Row],[Sub-Sector]],Table2[% Away From Day Low],"&gt;=0.05")/Table3[[#This Row],[Count]]</f>
        <v>0.04</v>
      </c>
      <c r="K24" s="5">
        <f>COUNTIFS(Table2[Sub-Sector],Table3[[#This Row],[Sub-Sector]],Table2[% Away From Day High],"&lt;=0.05")/Table3[[#This Row],[Count]]</f>
        <v>0.88</v>
      </c>
      <c r="L24" s="5">
        <f>COUNTIFS(Table2[Sub-Sector],Table3[[#This Row],[Sub-Sector]],Table2[% Away From Current Week Low],"&gt;=0.05")/Table3[[#This Row],[Count]]</f>
        <v>0.28000000000000003</v>
      </c>
      <c r="M24" s="5">
        <f>COUNTIFS(Table2[Sub-Sector],Table3[[#This Row],[Sub-Sector]],Table2[% Away From Current Week High],"&lt;=0.05")/Table3[[#This Row],[Count]]</f>
        <v>0.68</v>
      </c>
      <c r="N24" s="5">
        <f>COUNTIFS(Table2[Sub-Sector],Table3[[#This Row],[Sub-Sector]],Table2[% Away From Current Month Low],"&gt;=0.05")/Table3[[#This Row],[Count]]</f>
        <v>0.96</v>
      </c>
      <c r="O24" s="5">
        <f>COUNTIFS(Table2[Sub-Sector],Table3[[#This Row],[Sub-Sector]],Table2[% Away From Current Month High],"&lt;=0.05")/Table3[[#This Row],[Count]]</f>
        <v>0.48</v>
      </c>
      <c r="P24" s="5">
        <f>COUNTIFS(Table2[Sub-Sector],Table3[[#This Row],[Sub-Sector]],Table2[% Away From 52W High],"&lt;=10")/Table3[[#This Row],[Count]]</f>
        <v>0.72</v>
      </c>
      <c r="Q24" s="5">
        <f>COUNTIFS(Table2[Sub-Sector],Table3[[#This Row],[Sub-Sector]],Table2[% Away From 52W Low],"&gt;=10")/Table3[[#This Row],[Count]]</f>
        <v>1</v>
      </c>
      <c r="R24" s="5">
        <f>COUNTIFS(Table2[Sub-Sector],Table3[[#This Row],[Sub-Sector]],Table2[% Price above 20 EMA],"&gt;=0")/Table3[[#This Row],[Count]]</f>
        <v>0.88</v>
      </c>
      <c r="S24" s="5">
        <f>COUNTIFS(Table2[Sub-Sector],Table3[[#This Row],[Sub-Sector]],Table2[% Price above 50 EMA],"&gt;=0")/Table3[[#This Row],[Count]]</f>
        <v>0.92</v>
      </c>
      <c r="T24" s="5">
        <f>COUNTIFS(Table2[Sub-Sector],Table3[[#This Row],[Sub-Sector]],Table2[% Price above 200 EMA],"&gt;=0")/Table3[[#This Row],[Count]]</f>
        <v>0.96</v>
      </c>
      <c r="U24" s="5">
        <f>COUNTIFS(Table2[Sub-Sector],Table3[[#This Row],[Sub-Sector]],Table2[Rate of Change - Zone],"Positive")/Table3[[#This Row],[Count]]</f>
        <v>0.88</v>
      </c>
      <c r="V24" s="5">
        <f>COUNTIFS(Table2[Sub-Sector],Table3[[#This Row],[Sub-Sector]],Table2[Sharpe Ratio],"&gt;=0.10")/Table3[[#This Row],[Count]]</f>
        <v>0.44</v>
      </c>
      <c r="W2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24" s="6">
        <f>_xlfn.RANK.AVG(Table3[[#This Row],[Score]],Table3[Score],1)</f>
        <v>10</v>
      </c>
      <c r="Y2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4" s="6">
        <f>_xlfn.RANK.AVG(Table3[[#This Row],[Score 2 ]],Table3[[Score 2 ]],1)</f>
        <v>23</v>
      </c>
    </row>
    <row r="25" spans="1:26" x14ac:dyDescent="0.3">
      <c r="A25" t="s">
        <v>146</v>
      </c>
      <c r="B25">
        <f>COUNTIFS(Table2[Sub-Sector],Table3[[#This Row],[Sub-Sector]])</f>
        <v>10</v>
      </c>
      <c r="C25" s="5">
        <f>COUNTIFS(Table2[Sub-Sector],Table3[[#This Row],[Sub-Sector]],Table2[Uptrend],"Uptrend")/Table3[[#This Row],[Count]]</f>
        <v>1</v>
      </c>
      <c r="D25" s="5">
        <f>COUNTIFS(Table2[Sub-Sector],Table3[[#This Row],[Sub-Sector]],Table2[1W Return vs Nifty],"&gt;=5")/Table3[[#This Row],[Count]]</f>
        <v>0.1</v>
      </c>
      <c r="E25" s="5">
        <f>COUNTIFS(Table2[Sub-Sector],Table3[[#This Row],[Sub-Sector]],Table2[1M Return vs Nifty],"&gt;=5")/Table3[[#This Row],[Count]]</f>
        <v>0.2</v>
      </c>
      <c r="F25" s="5">
        <f>COUNTIFS(Table2[Sub-Sector],Table3[[#This Row],[Sub-Sector]],Table2[6M Return vs Nifty],"&gt;=10")/Table3[[#This Row],[Count]]</f>
        <v>0.9</v>
      </c>
      <c r="G25" s="5">
        <f>COUNTIFS(Table2[Sub-Sector],Table3[[#This Row],[Sub-Sector]],Table2[1Y Return vs Nifty],"&gt;=10")/Table3[[#This Row],[Count]]</f>
        <v>1</v>
      </c>
      <c r="H25" s="5">
        <f>COUNTIFS(Table2[Sub-Sector],Table3[[#This Row],[Sub-Sector]],Table2[RSI Exponential â€“ 14D],"&gt;=50")/Table3[[#This Row],[Count]]</f>
        <v>0.6</v>
      </c>
      <c r="I25" s="5">
        <f>COUNTIFS(Table2[Sub-Sector],Table3[[#This Row],[Sub-Sector]],Table2[Relative Volume],"&gt;=1")/Table3[[#This Row],[Count]]</f>
        <v>0.4</v>
      </c>
      <c r="J25" s="5">
        <f>COUNTIFS(Table2[Sub-Sector],Table3[[#This Row],[Sub-Sector]],Table2[% Away From Day Low],"&gt;=0.05")/Table3[[#This Row],[Count]]</f>
        <v>0</v>
      </c>
      <c r="K25" s="5">
        <f>COUNTIFS(Table2[Sub-Sector],Table3[[#This Row],[Sub-Sector]],Table2[% Away From Day High],"&lt;=0.05")/Table3[[#This Row],[Count]]</f>
        <v>0.9</v>
      </c>
      <c r="L25" s="5">
        <f>COUNTIFS(Table2[Sub-Sector],Table3[[#This Row],[Sub-Sector]],Table2[% Away From Current Week Low],"&gt;=0.05")/Table3[[#This Row],[Count]]</f>
        <v>0.1</v>
      </c>
      <c r="M25" s="5">
        <f>COUNTIFS(Table2[Sub-Sector],Table3[[#This Row],[Sub-Sector]],Table2[% Away From Current Week High],"&lt;=0.05")/Table3[[#This Row],[Count]]</f>
        <v>0.7</v>
      </c>
      <c r="N25" s="5">
        <f>COUNTIFS(Table2[Sub-Sector],Table3[[#This Row],[Sub-Sector]],Table2[% Away From Current Month Low],"&gt;=0.05")/Table3[[#This Row],[Count]]</f>
        <v>1</v>
      </c>
      <c r="O25" s="5">
        <f>COUNTIFS(Table2[Sub-Sector],Table3[[#This Row],[Sub-Sector]],Table2[% Away From Current Month High],"&lt;=0.05")/Table3[[#This Row],[Count]]</f>
        <v>0.2</v>
      </c>
      <c r="P25" s="5">
        <f>COUNTIFS(Table2[Sub-Sector],Table3[[#This Row],[Sub-Sector]],Table2[% Away From 52W High],"&lt;=10")/Table3[[#This Row],[Count]]</f>
        <v>0.6</v>
      </c>
      <c r="Q25" s="5">
        <f>COUNTIFS(Table2[Sub-Sector],Table3[[#This Row],[Sub-Sector]],Table2[% Away From 52W Low],"&gt;=10")/Table3[[#This Row],[Count]]</f>
        <v>1</v>
      </c>
      <c r="R25" s="5">
        <f>COUNTIFS(Table2[Sub-Sector],Table3[[#This Row],[Sub-Sector]],Table2[% Price above 20 EMA],"&gt;=0")/Table3[[#This Row],[Count]]</f>
        <v>0.7</v>
      </c>
      <c r="S25" s="5">
        <f>COUNTIFS(Table2[Sub-Sector],Table3[[#This Row],[Sub-Sector]],Table2[% Price above 50 EMA],"&gt;=0")/Table3[[#This Row],[Count]]</f>
        <v>0.9</v>
      </c>
      <c r="T25" s="5">
        <f>COUNTIFS(Table2[Sub-Sector],Table3[[#This Row],[Sub-Sector]],Table2[% Price above 200 EMA],"&gt;=0")/Table3[[#This Row],[Count]]</f>
        <v>1</v>
      </c>
      <c r="U25" s="5">
        <f>COUNTIFS(Table2[Sub-Sector],Table3[[#This Row],[Sub-Sector]],Table2[Rate of Change - Zone],"Positive")/Table3[[#This Row],[Count]]</f>
        <v>0.8</v>
      </c>
      <c r="V25" s="5">
        <f>COUNTIFS(Table2[Sub-Sector],Table3[[#This Row],[Sub-Sector]],Table2[Sharpe Ratio],"&gt;=0.10")/Table3[[#This Row],[Count]]</f>
        <v>1</v>
      </c>
      <c r="W2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25" s="6">
        <f>_xlfn.RANK.AVG(Table3[[#This Row],[Score]],Table3[Score],1)</f>
        <v>22</v>
      </c>
      <c r="Y2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5" s="6">
        <f>_xlfn.RANK.AVG(Table3[[#This Row],[Score 2 ]],Table3[[Score 2 ]],1)</f>
        <v>24</v>
      </c>
    </row>
    <row r="26" spans="1:26" x14ac:dyDescent="0.3">
      <c r="A26" t="s">
        <v>129</v>
      </c>
      <c r="B26">
        <f>COUNTIFS(Table2[Sub-Sector],Table3[[#This Row],[Sub-Sector]])</f>
        <v>6</v>
      </c>
      <c r="C26" s="5">
        <f>COUNTIFS(Table2[Sub-Sector],Table3[[#This Row],[Sub-Sector]],Table2[Uptrend],"Uptrend")/Table3[[#This Row],[Count]]</f>
        <v>0.83333333333333337</v>
      </c>
      <c r="D26" s="5">
        <f>COUNTIFS(Table2[Sub-Sector],Table3[[#This Row],[Sub-Sector]],Table2[1W Return vs Nifty],"&gt;=5")/Table3[[#This Row],[Count]]</f>
        <v>0.16666666666666666</v>
      </c>
      <c r="E26" s="5">
        <f>COUNTIFS(Table2[Sub-Sector],Table3[[#This Row],[Sub-Sector]],Table2[1M Return vs Nifty],"&gt;=5")/Table3[[#This Row],[Count]]</f>
        <v>0.5</v>
      </c>
      <c r="F26" s="5">
        <f>COUNTIFS(Table2[Sub-Sector],Table3[[#This Row],[Sub-Sector]],Table2[6M Return vs Nifty],"&gt;=10")/Table3[[#This Row],[Count]]</f>
        <v>0.66666666666666663</v>
      </c>
      <c r="G26" s="5">
        <f>COUNTIFS(Table2[Sub-Sector],Table3[[#This Row],[Sub-Sector]],Table2[1Y Return vs Nifty],"&gt;=10")/Table3[[#This Row],[Count]]</f>
        <v>0.5</v>
      </c>
      <c r="H26" s="5">
        <f>COUNTIFS(Table2[Sub-Sector],Table3[[#This Row],[Sub-Sector]],Table2[RSI Exponential â€“ 14D],"&gt;=50")/Table3[[#This Row],[Count]]</f>
        <v>1</v>
      </c>
      <c r="I26" s="5">
        <f>COUNTIFS(Table2[Sub-Sector],Table3[[#This Row],[Sub-Sector]],Table2[Relative Volume],"&gt;=1")/Table3[[#This Row],[Count]]</f>
        <v>0.66666666666666663</v>
      </c>
      <c r="J26" s="5">
        <f>COUNTIFS(Table2[Sub-Sector],Table3[[#This Row],[Sub-Sector]],Table2[% Away From Day Low],"&gt;=0.05")/Table3[[#This Row],[Count]]</f>
        <v>0</v>
      </c>
      <c r="K26" s="5">
        <f>COUNTIFS(Table2[Sub-Sector],Table3[[#This Row],[Sub-Sector]],Table2[% Away From Day High],"&lt;=0.05")/Table3[[#This Row],[Count]]</f>
        <v>0.83333333333333337</v>
      </c>
      <c r="L26" s="5">
        <f>COUNTIFS(Table2[Sub-Sector],Table3[[#This Row],[Sub-Sector]],Table2[% Away From Current Week Low],"&gt;=0.05")/Table3[[#This Row],[Count]]</f>
        <v>0.16666666666666666</v>
      </c>
      <c r="M26" s="5">
        <f>COUNTIFS(Table2[Sub-Sector],Table3[[#This Row],[Sub-Sector]],Table2[% Away From Current Week High],"&lt;=0.05")/Table3[[#This Row],[Count]]</f>
        <v>0.66666666666666663</v>
      </c>
      <c r="N26" s="5">
        <f>COUNTIFS(Table2[Sub-Sector],Table3[[#This Row],[Sub-Sector]],Table2[% Away From Current Month Low],"&gt;=0.05")/Table3[[#This Row],[Count]]</f>
        <v>1</v>
      </c>
      <c r="O26" s="5">
        <f>COUNTIFS(Table2[Sub-Sector],Table3[[#This Row],[Sub-Sector]],Table2[% Away From Current Month High],"&lt;=0.05")/Table3[[#This Row],[Count]]</f>
        <v>0.5</v>
      </c>
      <c r="P26" s="5">
        <f>COUNTIFS(Table2[Sub-Sector],Table3[[#This Row],[Sub-Sector]],Table2[% Away From 52W High],"&lt;=10")/Table3[[#This Row],[Count]]</f>
        <v>0.66666666666666663</v>
      </c>
      <c r="Q26" s="5">
        <f>COUNTIFS(Table2[Sub-Sector],Table3[[#This Row],[Sub-Sector]],Table2[% Away From 52W Low],"&gt;=10")/Table3[[#This Row],[Count]]</f>
        <v>1</v>
      </c>
      <c r="R26" s="5">
        <f>COUNTIFS(Table2[Sub-Sector],Table3[[#This Row],[Sub-Sector]],Table2[% Price above 20 EMA],"&gt;=0")/Table3[[#This Row],[Count]]</f>
        <v>1</v>
      </c>
      <c r="S26" s="5">
        <f>COUNTIFS(Table2[Sub-Sector],Table3[[#This Row],[Sub-Sector]],Table2[% Price above 50 EMA],"&gt;=0")/Table3[[#This Row],[Count]]</f>
        <v>1</v>
      </c>
      <c r="T26" s="5">
        <f>COUNTIFS(Table2[Sub-Sector],Table3[[#This Row],[Sub-Sector]],Table2[% Price above 200 EMA],"&gt;=0")/Table3[[#This Row],[Count]]</f>
        <v>1</v>
      </c>
      <c r="U26" s="5">
        <f>COUNTIFS(Table2[Sub-Sector],Table3[[#This Row],[Sub-Sector]],Table2[Rate of Change - Zone],"Positive")/Table3[[#This Row],[Count]]</f>
        <v>1</v>
      </c>
      <c r="V26" s="5">
        <f>COUNTIFS(Table2[Sub-Sector],Table3[[#This Row],[Sub-Sector]],Table2[Sharpe Ratio],"&gt;=0.10")/Table3[[#This Row],[Count]]</f>
        <v>0.5</v>
      </c>
      <c r="W2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26" s="6">
        <f>_xlfn.RANK.AVG(Table3[[#This Row],[Score]],Table3[Score],1)</f>
        <v>19</v>
      </c>
      <c r="Y2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6" s="6">
        <f>_xlfn.RANK.AVG(Table3[[#This Row],[Score 2 ]],Table3[[Score 2 ]],1)</f>
        <v>25</v>
      </c>
    </row>
    <row r="27" spans="1:26" x14ac:dyDescent="0.3">
      <c r="A27" t="s">
        <v>358</v>
      </c>
      <c r="B27">
        <f>COUNTIFS(Table2[Sub-Sector],Table3[[#This Row],[Sub-Sector]])</f>
        <v>10</v>
      </c>
      <c r="C27" s="5">
        <f>COUNTIFS(Table2[Sub-Sector],Table3[[#This Row],[Sub-Sector]],Table2[Uptrend],"Uptrend")/Table3[[#This Row],[Count]]</f>
        <v>0.9</v>
      </c>
      <c r="D27" s="5">
        <f>COUNTIFS(Table2[Sub-Sector],Table3[[#This Row],[Sub-Sector]],Table2[1W Return vs Nifty],"&gt;=5")/Table3[[#This Row],[Count]]</f>
        <v>0.2</v>
      </c>
      <c r="E27" s="5">
        <f>COUNTIFS(Table2[Sub-Sector],Table3[[#This Row],[Sub-Sector]],Table2[1M Return vs Nifty],"&gt;=5")/Table3[[#This Row],[Count]]</f>
        <v>0.7</v>
      </c>
      <c r="F27" s="5">
        <f>COUNTIFS(Table2[Sub-Sector],Table3[[#This Row],[Sub-Sector]],Table2[6M Return vs Nifty],"&gt;=10")/Table3[[#This Row],[Count]]</f>
        <v>0.7</v>
      </c>
      <c r="G27" s="5">
        <f>COUNTIFS(Table2[Sub-Sector],Table3[[#This Row],[Sub-Sector]],Table2[1Y Return vs Nifty],"&gt;=10")/Table3[[#This Row],[Count]]</f>
        <v>0.7</v>
      </c>
      <c r="H27" s="5">
        <f>COUNTIFS(Table2[Sub-Sector],Table3[[#This Row],[Sub-Sector]],Table2[RSI Exponential â€“ 14D],"&gt;=50")/Table3[[#This Row],[Count]]</f>
        <v>0.9</v>
      </c>
      <c r="I27" s="5">
        <f>COUNTIFS(Table2[Sub-Sector],Table3[[#This Row],[Sub-Sector]],Table2[Relative Volume],"&gt;=1")/Table3[[#This Row],[Count]]</f>
        <v>0.5</v>
      </c>
      <c r="J27" s="5">
        <f>COUNTIFS(Table2[Sub-Sector],Table3[[#This Row],[Sub-Sector]],Table2[% Away From Day Low],"&gt;=0.05")/Table3[[#This Row],[Count]]</f>
        <v>0</v>
      </c>
      <c r="K27" s="5">
        <f>COUNTIFS(Table2[Sub-Sector],Table3[[#This Row],[Sub-Sector]],Table2[% Away From Day High],"&lt;=0.05")/Table3[[#This Row],[Count]]</f>
        <v>0.8</v>
      </c>
      <c r="L27" s="5">
        <f>COUNTIFS(Table2[Sub-Sector],Table3[[#This Row],[Sub-Sector]],Table2[% Away From Current Week Low],"&gt;=0.05")/Table3[[#This Row],[Count]]</f>
        <v>0.4</v>
      </c>
      <c r="M27" s="5">
        <f>COUNTIFS(Table2[Sub-Sector],Table3[[#This Row],[Sub-Sector]],Table2[% Away From Current Week High],"&lt;=0.05")/Table3[[#This Row],[Count]]</f>
        <v>0.6</v>
      </c>
      <c r="N27" s="5">
        <f>COUNTIFS(Table2[Sub-Sector],Table3[[#This Row],[Sub-Sector]],Table2[% Away From Current Month Low],"&gt;=0.05")/Table3[[#This Row],[Count]]</f>
        <v>1</v>
      </c>
      <c r="O27" s="5">
        <f>COUNTIFS(Table2[Sub-Sector],Table3[[#This Row],[Sub-Sector]],Table2[% Away From Current Month High],"&lt;=0.05")/Table3[[#This Row],[Count]]</f>
        <v>0.6</v>
      </c>
      <c r="P27" s="5">
        <f>COUNTIFS(Table2[Sub-Sector],Table3[[#This Row],[Sub-Sector]],Table2[% Away From 52W High],"&lt;=10")/Table3[[#This Row],[Count]]</f>
        <v>0.9</v>
      </c>
      <c r="Q27" s="5">
        <f>COUNTIFS(Table2[Sub-Sector],Table3[[#This Row],[Sub-Sector]],Table2[% Away From 52W Low],"&gt;=10")/Table3[[#This Row],[Count]]</f>
        <v>1</v>
      </c>
      <c r="R27" s="5">
        <f>COUNTIFS(Table2[Sub-Sector],Table3[[#This Row],[Sub-Sector]],Table2[% Price above 20 EMA],"&gt;=0")/Table3[[#This Row],[Count]]</f>
        <v>1</v>
      </c>
      <c r="S27" s="5">
        <f>COUNTIFS(Table2[Sub-Sector],Table3[[#This Row],[Sub-Sector]],Table2[% Price above 50 EMA],"&gt;=0")/Table3[[#This Row],[Count]]</f>
        <v>1</v>
      </c>
      <c r="T27" s="5">
        <f>COUNTIFS(Table2[Sub-Sector],Table3[[#This Row],[Sub-Sector]],Table2[% Price above 200 EMA],"&gt;=0")/Table3[[#This Row],[Count]]</f>
        <v>1</v>
      </c>
      <c r="U27" s="5">
        <f>COUNTIFS(Table2[Sub-Sector],Table3[[#This Row],[Sub-Sector]],Table2[Rate of Change - Zone],"Positive")/Table3[[#This Row],[Count]]</f>
        <v>1</v>
      </c>
      <c r="V27" s="5">
        <f>COUNTIFS(Table2[Sub-Sector],Table3[[#This Row],[Sub-Sector]],Table2[Sharpe Ratio],"&gt;=0.10")/Table3[[#This Row],[Count]]</f>
        <v>0.1</v>
      </c>
      <c r="W2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</v>
      </c>
      <c r="X27" s="6">
        <f>_xlfn.RANK.AVG(Table3[[#This Row],[Score]],Table3[Score],1)</f>
        <v>11</v>
      </c>
      <c r="Y2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7" s="6">
        <f>_xlfn.RANK.AVG(Table3[[#This Row],[Score 2 ]],Table3[[Score 2 ]],1)</f>
        <v>26</v>
      </c>
    </row>
    <row r="28" spans="1:26" x14ac:dyDescent="0.3">
      <c r="A28" t="s">
        <v>46</v>
      </c>
      <c r="B28">
        <f>COUNTIFS(Table2[Sub-Sector],Table3[[#This Row],[Sub-Sector]])</f>
        <v>27</v>
      </c>
      <c r="C28" s="5">
        <f>COUNTIFS(Table2[Sub-Sector],Table3[[#This Row],[Sub-Sector]],Table2[Uptrend],"Uptrend")/Table3[[#This Row],[Count]]</f>
        <v>0.88888888888888884</v>
      </c>
      <c r="D28" s="5">
        <f>COUNTIFS(Table2[Sub-Sector],Table3[[#This Row],[Sub-Sector]],Table2[1W Return vs Nifty],"&gt;=5")/Table3[[#This Row],[Count]]</f>
        <v>0.18518518518518517</v>
      </c>
      <c r="E28" s="5">
        <f>COUNTIFS(Table2[Sub-Sector],Table3[[#This Row],[Sub-Sector]],Table2[1M Return vs Nifty],"&gt;=5")/Table3[[#This Row],[Count]]</f>
        <v>0.59259259259259256</v>
      </c>
      <c r="F28" s="5">
        <f>COUNTIFS(Table2[Sub-Sector],Table3[[#This Row],[Sub-Sector]],Table2[6M Return vs Nifty],"&gt;=10")/Table3[[#This Row],[Count]]</f>
        <v>0.7407407407407407</v>
      </c>
      <c r="G28" s="5">
        <f>COUNTIFS(Table2[Sub-Sector],Table3[[#This Row],[Sub-Sector]],Table2[1Y Return vs Nifty],"&gt;=10")/Table3[[#This Row],[Count]]</f>
        <v>0.92592592592592593</v>
      </c>
      <c r="H28" s="5">
        <f>COUNTIFS(Table2[Sub-Sector],Table3[[#This Row],[Sub-Sector]],Table2[RSI Exponential â€“ 14D],"&gt;=50")/Table3[[#This Row],[Count]]</f>
        <v>0.85185185185185186</v>
      </c>
      <c r="I28" s="5">
        <f>COUNTIFS(Table2[Sub-Sector],Table3[[#This Row],[Sub-Sector]],Table2[Relative Volume],"&gt;=1")/Table3[[#This Row],[Count]]</f>
        <v>0.55555555555555558</v>
      </c>
      <c r="J28" s="5">
        <f>COUNTIFS(Table2[Sub-Sector],Table3[[#This Row],[Sub-Sector]],Table2[% Away From Day Low],"&gt;=0.05")/Table3[[#This Row],[Count]]</f>
        <v>3.7037037037037035E-2</v>
      </c>
      <c r="K28" s="5">
        <f>COUNTIFS(Table2[Sub-Sector],Table3[[#This Row],[Sub-Sector]],Table2[% Away From Day High],"&lt;=0.05")/Table3[[#This Row],[Count]]</f>
        <v>0.81481481481481477</v>
      </c>
      <c r="L28" s="5">
        <f>COUNTIFS(Table2[Sub-Sector],Table3[[#This Row],[Sub-Sector]],Table2[% Away From Current Week Low],"&gt;=0.05")/Table3[[#This Row],[Count]]</f>
        <v>0.1111111111111111</v>
      </c>
      <c r="M28" s="5">
        <f>COUNTIFS(Table2[Sub-Sector],Table3[[#This Row],[Sub-Sector]],Table2[% Away From Current Week High],"&lt;=0.05")/Table3[[#This Row],[Count]]</f>
        <v>0.44444444444444442</v>
      </c>
      <c r="N28" s="5">
        <f>COUNTIFS(Table2[Sub-Sector],Table3[[#This Row],[Sub-Sector]],Table2[% Away From Current Month Low],"&gt;=0.05")/Table3[[#This Row],[Count]]</f>
        <v>1</v>
      </c>
      <c r="O28" s="5">
        <f>COUNTIFS(Table2[Sub-Sector],Table3[[#This Row],[Sub-Sector]],Table2[% Away From Current Month High],"&lt;=0.05")/Table3[[#This Row],[Count]]</f>
        <v>0.14814814814814814</v>
      </c>
      <c r="P28" s="5">
        <f>COUNTIFS(Table2[Sub-Sector],Table3[[#This Row],[Sub-Sector]],Table2[% Away From 52W High],"&lt;=10")/Table3[[#This Row],[Count]]</f>
        <v>0.51851851851851849</v>
      </c>
      <c r="Q28" s="5">
        <f>COUNTIFS(Table2[Sub-Sector],Table3[[#This Row],[Sub-Sector]],Table2[% Away From 52W Low],"&gt;=10")/Table3[[#This Row],[Count]]</f>
        <v>1</v>
      </c>
      <c r="R28" s="5">
        <f>COUNTIFS(Table2[Sub-Sector],Table3[[#This Row],[Sub-Sector]],Table2[% Price above 20 EMA],"&gt;=0")/Table3[[#This Row],[Count]]</f>
        <v>0.85185185185185186</v>
      </c>
      <c r="S28" s="5">
        <f>COUNTIFS(Table2[Sub-Sector],Table3[[#This Row],[Sub-Sector]],Table2[% Price above 50 EMA],"&gt;=0")/Table3[[#This Row],[Count]]</f>
        <v>0.88888888888888884</v>
      </c>
      <c r="T28" s="5">
        <f>COUNTIFS(Table2[Sub-Sector],Table3[[#This Row],[Sub-Sector]],Table2[% Price above 200 EMA],"&gt;=0")/Table3[[#This Row],[Count]]</f>
        <v>0.96296296296296291</v>
      </c>
      <c r="U28" s="5">
        <f>COUNTIFS(Table2[Sub-Sector],Table3[[#This Row],[Sub-Sector]],Table2[Rate of Change - Zone],"Positive")/Table3[[#This Row],[Count]]</f>
        <v>0.77777777777777779</v>
      </c>
      <c r="V28" s="5">
        <f>COUNTIFS(Table2[Sub-Sector],Table3[[#This Row],[Sub-Sector]],Table2[Sharpe Ratio],"&gt;=0.10")/Table3[[#This Row],[Count]]</f>
        <v>0.62962962962962965</v>
      </c>
      <c r="W2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28" s="6">
        <f>_xlfn.RANK.AVG(Table3[[#This Row],[Score]],Table3[Score],1)</f>
        <v>17</v>
      </c>
      <c r="Y2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8" s="6">
        <f>_xlfn.RANK.AVG(Table3[[#This Row],[Score 2 ]],Table3[[Score 2 ]],1)</f>
        <v>27</v>
      </c>
    </row>
    <row r="29" spans="1:26" x14ac:dyDescent="0.3">
      <c r="A29" t="s">
        <v>328</v>
      </c>
      <c r="B29">
        <f>COUNTIFS(Table2[Sub-Sector],Table3[[#This Row],[Sub-Sector]])</f>
        <v>2</v>
      </c>
      <c r="C29" s="5">
        <f>COUNTIFS(Table2[Sub-Sector],Table3[[#This Row],[Sub-Sector]],Table2[Uptrend],"Uptrend")/Table3[[#This Row],[Count]]</f>
        <v>1</v>
      </c>
      <c r="D29" s="5">
        <f>COUNTIFS(Table2[Sub-Sector],Table3[[#This Row],[Sub-Sector]],Table2[1W Return vs Nifty],"&gt;=5")/Table3[[#This Row],[Count]]</f>
        <v>0.5</v>
      </c>
      <c r="E29" s="5">
        <f>COUNTIFS(Table2[Sub-Sector],Table3[[#This Row],[Sub-Sector]],Table2[1M Return vs Nifty],"&gt;=5")/Table3[[#This Row],[Count]]</f>
        <v>0.5</v>
      </c>
      <c r="F29" s="5">
        <f>COUNTIFS(Table2[Sub-Sector],Table3[[#This Row],[Sub-Sector]],Table2[6M Return vs Nifty],"&gt;=10")/Table3[[#This Row],[Count]]</f>
        <v>1</v>
      </c>
      <c r="G29" s="5">
        <f>COUNTIFS(Table2[Sub-Sector],Table3[[#This Row],[Sub-Sector]],Table2[1Y Return vs Nifty],"&gt;=10")/Table3[[#This Row],[Count]]</f>
        <v>1</v>
      </c>
      <c r="H29" s="5">
        <f>COUNTIFS(Table2[Sub-Sector],Table3[[#This Row],[Sub-Sector]],Table2[RSI Exponential â€“ 14D],"&gt;=50")/Table3[[#This Row],[Count]]</f>
        <v>0.5</v>
      </c>
      <c r="I29" s="5">
        <f>COUNTIFS(Table2[Sub-Sector],Table3[[#This Row],[Sub-Sector]],Table2[Relative Volume],"&gt;=1")/Table3[[#This Row],[Count]]</f>
        <v>0.5</v>
      </c>
      <c r="J29" s="5">
        <f>COUNTIFS(Table2[Sub-Sector],Table3[[#This Row],[Sub-Sector]],Table2[% Away From Day Low],"&gt;=0.05")/Table3[[#This Row],[Count]]</f>
        <v>0</v>
      </c>
      <c r="K29" s="5">
        <f>COUNTIFS(Table2[Sub-Sector],Table3[[#This Row],[Sub-Sector]],Table2[% Away From Day High],"&lt;=0.05")/Table3[[#This Row],[Count]]</f>
        <v>1</v>
      </c>
      <c r="L29" s="5">
        <f>COUNTIFS(Table2[Sub-Sector],Table3[[#This Row],[Sub-Sector]],Table2[% Away From Current Week Low],"&gt;=0.05")/Table3[[#This Row],[Count]]</f>
        <v>0</v>
      </c>
      <c r="M29" s="5">
        <f>COUNTIFS(Table2[Sub-Sector],Table3[[#This Row],[Sub-Sector]],Table2[% Away From Current Week High],"&lt;=0.05")/Table3[[#This Row],[Count]]</f>
        <v>0.5</v>
      </c>
      <c r="N29" s="5">
        <f>COUNTIFS(Table2[Sub-Sector],Table3[[#This Row],[Sub-Sector]],Table2[% Away From Current Month Low],"&gt;=0.05")/Table3[[#This Row],[Count]]</f>
        <v>1</v>
      </c>
      <c r="O29" s="5">
        <f>COUNTIFS(Table2[Sub-Sector],Table3[[#This Row],[Sub-Sector]],Table2[% Away From Current Month High],"&lt;=0.05")/Table3[[#This Row],[Count]]</f>
        <v>0</v>
      </c>
      <c r="P29" s="5">
        <f>COUNTIFS(Table2[Sub-Sector],Table3[[#This Row],[Sub-Sector]],Table2[% Away From 52W High],"&lt;=10")/Table3[[#This Row],[Count]]</f>
        <v>0.5</v>
      </c>
      <c r="Q29" s="5">
        <f>COUNTIFS(Table2[Sub-Sector],Table3[[#This Row],[Sub-Sector]],Table2[% Away From 52W Low],"&gt;=10")/Table3[[#This Row],[Count]]</f>
        <v>1</v>
      </c>
      <c r="R29" s="5">
        <f>COUNTIFS(Table2[Sub-Sector],Table3[[#This Row],[Sub-Sector]],Table2[% Price above 20 EMA],"&gt;=0")/Table3[[#This Row],[Count]]</f>
        <v>0.5</v>
      </c>
      <c r="S29" s="5">
        <f>COUNTIFS(Table2[Sub-Sector],Table3[[#This Row],[Sub-Sector]],Table2[% Price above 50 EMA],"&gt;=0")/Table3[[#This Row],[Count]]</f>
        <v>1</v>
      </c>
      <c r="T29" s="5">
        <f>COUNTIFS(Table2[Sub-Sector],Table3[[#This Row],[Sub-Sector]],Table2[% Price above 200 EMA],"&gt;=0")/Table3[[#This Row],[Count]]</f>
        <v>1</v>
      </c>
      <c r="U29" s="5">
        <f>COUNTIFS(Table2[Sub-Sector],Table3[[#This Row],[Sub-Sector]],Table2[Rate of Change - Zone],"Positive")/Table3[[#This Row],[Count]]</f>
        <v>0.5</v>
      </c>
      <c r="V29" s="5">
        <f>COUNTIFS(Table2[Sub-Sector],Table3[[#This Row],[Sub-Sector]],Table2[Sharpe Ratio],"&gt;=0.10")/Table3[[#This Row],[Count]]</f>
        <v>1</v>
      </c>
      <c r="W2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</v>
      </c>
      <c r="X29" s="6">
        <f>_xlfn.RANK.AVG(Table3[[#This Row],[Score]],Table3[Score],1)</f>
        <v>7</v>
      </c>
      <c r="Y2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29" s="6">
        <f>_xlfn.RANK.AVG(Table3[[#This Row],[Score 2 ]],Table3[[Score 2 ]],1)</f>
        <v>28.5</v>
      </c>
    </row>
    <row r="30" spans="1:26" x14ac:dyDescent="0.3">
      <c r="A30" t="s">
        <v>340</v>
      </c>
      <c r="B30">
        <f>COUNTIFS(Table2[Sub-Sector],Table3[[#This Row],[Sub-Sector]])</f>
        <v>2</v>
      </c>
      <c r="C30" s="5">
        <f>COUNTIFS(Table2[Sub-Sector],Table3[[#This Row],[Sub-Sector]],Table2[Uptrend],"Uptrend")/Table3[[#This Row],[Count]]</f>
        <v>1</v>
      </c>
      <c r="D30" s="5">
        <f>COUNTIFS(Table2[Sub-Sector],Table3[[#This Row],[Sub-Sector]],Table2[1W Return vs Nifty],"&gt;=5")/Table3[[#This Row],[Count]]</f>
        <v>0</v>
      </c>
      <c r="E30" s="5">
        <f>COUNTIFS(Table2[Sub-Sector],Table3[[#This Row],[Sub-Sector]],Table2[1M Return vs Nifty],"&gt;=5")/Table3[[#This Row],[Count]]</f>
        <v>0.5</v>
      </c>
      <c r="F30" s="5">
        <f>COUNTIFS(Table2[Sub-Sector],Table3[[#This Row],[Sub-Sector]],Table2[6M Return vs Nifty],"&gt;=10")/Table3[[#This Row],[Count]]</f>
        <v>1</v>
      </c>
      <c r="G30" s="5">
        <f>COUNTIFS(Table2[Sub-Sector],Table3[[#This Row],[Sub-Sector]],Table2[1Y Return vs Nifty],"&gt;=10")/Table3[[#This Row],[Count]]</f>
        <v>1</v>
      </c>
      <c r="H30" s="5">
        <f>COUNTIFS(Table2[Sub-Sector],Table3[[#This Row],[Sub-Sector]],Table2[RSI Exponential â€“ 14D],"&gt;=50")/Table3[[#This Row],[Count]]</f>
        <v>0.5</v>
      </c>
      <c r="I30" s="5">
        <f>COUNTIFS(Table2[Sub-Sector],Table3[[#This Row],[Sub-Sector]],Table2[Relative Volume],"&gt;=1")/Table3[[#This Row],[Count]]</f>
        <v>0.5</v>
      </c>
      <c r="J30" s="5">
        <f>COUNTIFS(Table2[Sub-Sector],Table3[[#This Row],[Sub-Sector]],Table2[% Away From Day Low],"&gt;=0.05")/Table3[[#This Row],[Count]]</f>
        <v>0</v>
      </c>
      <c r="K30" s="5">
        <f>COUNTIFS(Table2[Sub-Sector],Table3[[#This Row],[Sub-Sector]],Table2[% Away From Day High],"&lt;=0.05")/Table3[[#This Row],[Count]]</f>
        <v>1</v>
      </c>
      <c r="L30" s="5">
        <f>COUNTIFS(Table2[Sub-Sector],Table3[[#This Row],[Sub-Sector]],Table2[% Away From Current Week Low],"&gt;=0.05")/Table3[[#This Row],[Count]]</f>
        <v>0</v>
      </c>
      <c r="M30" s="5">
        <f>COUNTIFS(Table2[Sub-Sector],Table3[[#This Row],[Sub-Sector]],Table2[% Away From Current Week High],"&lt;=0.05")/Table3[[#This Row],[Count]]</f>
        <v>0.5</v>
      </c>
      <c r="N30" s="5">
        <f>COUNTIFS(Table2[Sub-Sector],Table3[[#This Row],[Sub-Sector]],Table2[% Away From Current Month Low],"&gt;=0.05")/Table3[[#This Row],[Count]]</f>
        <v>1</v>
      </c>
      <c r="O30" s="5">
        <f>COUNTIFS(Table2[Sub-Sector],Table3[[#This Row],[Sub-Sector]],Table2[% Away From Current Month High],"&lt;=0.05")/Table3[[#This Row],[Count]]</f>
        <v>0.5</v>
      </c>
      <c r="P30" s="5">
        <f>COUNTIFS(Table2[Sub-Sector],Table3[[#This Row],[Sub-Sector]],Table2[% Away From 52W High],"&lt;=10")/Table3[[#This Row],[Count]]</f>
        <v>0.5</v>
      </c>
      <c r="Q30" s="5">
        <f>COUNTIFS(Table2[Sub-Sector],Table3[[#This Row],[Sub-Sector]],Table2[% Away From 52W Low],"&gt;=10")/Table3[[#This Row],[Count]]</f>
        <v>1</v>
      </c>
      <c r="R30" s="5">
        <f>COUNTIFS(Table2[Sub-Sector],Table3[[#This Row],[Sub-Sector]],Table2[% Price above 20 EMA],"&gt;=0")/Table3[[#This Row],[Count]]</f>
        <v>0.5</v>
      </c>
      <c r="S30" s="5">
        <f>COUNTIFS(Table2[Sub-Sector],Table3[[#This Row],[Sub-Sector]],Table2[% Price above 50 EMA],"&gt;=0")/Table3[[#This Row],[Count]]</f>
        <v>1</v>
      </c>
      <c r="T30" s="5">
        <f>COUNTIFS(Table2[Sub-Sector],Table3[[#This Row],[Sub-Sector]],Table2[% Price above 200 EMA],"&gt;=0")/Table3[[#This Row],[Count]]</f>
        <v>1</v>
      </c>
      <c r="U30" s="5">
        <f>COUNTIFS(Table2[Sub-Sector],Table3[[#This Row],[Sub-Sector]],Table2[Rate of Change - Zone],"Positive")/Table3[[#This Row],[Count]]</f>
        <v>0.5</v>
      </c>
      <c r="V30" s="5">
        <f>COUNTIFS(Table2[Sub-Sector],Table3[[#This Row],[Sub-Sector]],Table2[Sharpe Ratio],"&gt;=0.10")/Table3[[#This Row],[Count]]</f>
        <v>0.5</v>
      </c>
      <c r="W3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0" s="6">
        <f>_xlfn.RANK.AVG(Table3[[#This Row],[Score]],Table3[Score],1)</f>
        <v>27</v>
      </c>
      <c r="Y3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0" s="6">
        <f>_xlfn.RANK.AVG(Table3[[#This Row],[Score 2 ]],Table3[[Score 2 ]],1)</f>
        <v>28.5</v>
      </c>
    </row>
    <row r="31" spans="1:26" x14ac:dyDescent="0.3">
      <c r="A31" t="s">
        <v>67</v>
      </c>
      <c r="B31">
        <f>COUNTIFS(Table2[Sub-Sector],Table3[[#This Row],[Sub-Sector]])</f>
        <v>6</v>
      </c>
      <c r="C31" s="5">
        <f>COUNTIFS(Table2[Sub-Sector],Table3[[#This Row],[Sub-Sector]],Table2[Uptrend],"Uptrend")/Table3[[#This Row],[Count]]</f>
        <v>1</v>
      </c>
      <c r="D31" s="5">
        <f>COUNTIFS(Table2[Sub-Sector],Table3[[#This Row],[Sub-Sector]],Table2[1W Return vs Nifty],"&gt;=5")/Table3[[#This Row],[Count]]</f>
        <v>0.16666666666666666</v>
      </c>
      <c r="E31" s="5">
        <f>COUNTIFS(Table2[Sub-Sector],Table3[[#This Row],[Sub-Sector]],Table2[1M Return vs Nifty],"&gt;=5")/Table3[[#This Row],[Count]]</f>
        <v>0.66666666666666663</v>
      </c>
      <c r="F31" s="5">
        <f>COUNTIFS(Table2[Sub-Sector],Table3[[#This Row],[Sub-Sector]],Table2[6M Return vs Nifty],"&gt;=10")/Table3[[#This Row],[Count]]</f>
        <v>1</v>
      </c>
      <c r="G31" s="5">
        <f>COUNTIFS(Table2[Sub-Sector],Table3[[#This Row],[Sub-Sector]],Table2[1Y Return vs Nifty],"&gt;=10")/Table3[[#This Row],[Count]]</f>
        <v>1</v>
      </c>
      <c r="H31" s="5">
        <f>COUNTIFS(Table2[Sub-Sector],Table3[[#This Row],[Sub-Sector]],Table2[RSI Exponential â€“ 14D],"&gt;=50")/Table3[[#This Row],[Count]]</f>
        <v>0.66666666666666663</v>
      </c>
      <c r="I31" s="5">
        <f>COUNTIFS(Table2[Sub-Sector],Table3[[#This Row],[Sub-Sector]],Table2[Relative Volume],"&gt;=1")/Table3[[#This Row],[Count]]</f>
        <v>0.33333333333333331</v>
      </c>
      <c r="J31" s="5">
        <f>COUNTIFS(Table2[Sub-Sector],Table3[[#This Row],[Sub-Sector]],Table2[% Away From Day Low],"&gt;=0.05")/Table3[[#This Row],[Count]]</f>
        <v>0</v>
      </c>
      <c r="K31" s="5">
        <f>COUNTIFS(Table2[Sub-Sector],Table3[[#This Row],[Sub-Sector]],Table2[% Away From Day High],"&lt;=0.05")/Table3[[#This Row],[Count]]</f>
        <v>0.83333333333333337</v>
      </c>
      <c r="L31" s="5">
        <f>COUNTIFS(Table2[Sub-Sector],Table3[[#This Row],[Sub-Sector]],Table2[% Away From Current Week Low],"&gt;=0.05")/Table3[[#This Row],[Count]]</f>
        <v>0.33333333333333331</v>
      </c>
      <c r="M31" s="5">
        <f>COUNTIFS(Table2[Sub-Sector],Table3[[#This Row],[Sub-Sector]],Table2[% Away From Current Week High],"&lt;=0.05")/Table3[[#This Row],[Count]]</f>
        <v>0.66666666666666663</v>
      </c>
      <c r="N31" s="5">
        <f>COUNTIFS(Table2[Sub-Sector],Table3[[#This Row],[Sub-Sector]],Table2[% Away From Current Month Low],"&gt;=0.05")/Table3[[#This Row],[Count]]</f>
        <v>1</v>
      </c>
      <c r="O31" s="5">
        <f>COUNTIFS(Table2[Sub-Sector],Table3[[#This Row],[Sub-Sector]],Table2[% Away From Current Month High],"&lt;=0.05")/Table3[[#This Row],[Count]]</f>
        <v>0.5</v>
      </c>
      <c r="P31" s="5">
        <f>COUNTIFS(Table2[Sub-Sector],Table3[[#This Row],[Sub-Sector]],Table2[% Away From 52W High],"&lt;=10")/Table3[[#This Row],[Count]]</f>
        <v>0.5</v>
      </c>
      <c r="Q31" s="5">
        <f>COUNTIFS(Table2[Sub-Sector],Table3[[#This Row],[Sub-Sector]],Table2[% Away From 52W Low],"&gt;=10")/Table3[[#This Row],[Count]]</f>
        <v>1</v>
      </c>
      <c r="R31" s="5">
        <f>COUNTIFS(Table2[Sub-Sector],Table3[[#This Row],[Sub-Sector]],Table2[% Price above 20 EMA],"&gt;=0")/Table3[[#This Row],[Count]]</f>
        <v>0.66666666666666663</v>
      </c>
      <c r="S31" s="5">
        <f>COUNTIFS(Table2[Sub-Sector],Table3[[#This Row],[Sub-Sector]],Table2[% Price above 50 EMA],"&gt;=0")/Table3[[#This Row],[Count]]</f>
        <v>1</v>
      </c>
      <c r="T31" s="5">
        <f>COUNTIFS(Table2[Sub-Sector],Table3[[#This Row],[Sub-Sector]],Table2[% Price above 200 EMA],"&gt;=0")/Table3[[#This Row],[Count]]</f>
        <v>1</v>
      </c>
      <c r="U31" s="5">
        <f>COUNTIFS(Table2[Sub-Sector],Table3[[#This Row],[Sub-Sector]],Table2[Rate of Change - Zone],"Positive")/Table3[[#This Row],[Count]]</f>
        <v>0.66666666666666663</v>
      </c>
      <c r="V31" s="5">
        <f>COUNTIFS(Table2[Sub-Sector],Table3[[#This Row],[Sub-Sector]],Table2[Sharpe Ratio],"&gt;=0.10")/Table3[[#This Row],[Count]]</f>
        <v>0.5</v>
      </c>
      <c r="W3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255.5</v>
      </c>
      <c r="X31" s="6">
        <f>_xlfn.RANK.AVG(Table3[[#This Row],[Score]],Table3[Score],1)</f>
        <v>9</v>
      </c>
      <c r="Y3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1" s="6">
        <f>_xlfn.RANK.AVG(Table3[[#This Row],[Score 2 ]],Table3[[Score 2 ]],1)</f>
        <v>30.5</v>
      </c>
    </row>
    <row r="32" spans="1:26" x14ac:dyDescent="0.3">
      <c r="A32" t="s">
        <v>143</v>
      </c>
      <c r="B32">
        <f>COUNTIFS(Table2[Sub-Sector],Table3[[#This Row],[Sub-Sector]])</f>
        <v>3</v>
      </c>
      <c r="C32" s="5">
        <f>COUNTIFS(Table2[Sub-Sector],Table3[[#This Row],[Sub-Sector]],Table2[Uptrend],"Uptrend")/Table3[[#This Row],[Count]]</f>
        <v>1</v>
      </c>
      <c r="D32" s="5">
        <f>COUNTIFS(Table2[Sub-Sector],Table3[[#This Row],[Sub-Sector]],Table2[1W Return vs Nifty],"&gt;=5")/Table3[[#This Row],[Count]]</f>
        <v>0</v>
      </c>
      <c r="E32" s="5">
        <f>COUNTIFS(Table2[Sub-Sector],Table3[[#This Row],[Sub-Sector]],Table2[1M Return vs Nifty],"&gt;=5")/Table3[[#This Row],[Count]]</f>
        <v>0.66666666666666663</v>
      </c>
      <c r="F32" s="5">
        <f>COUNTIFS(Table2[Sub-Sector],Table3[[#This Row],[Sub-Sector]],Table2[6M Return vs Nifty],"&gt;=10")/Table3[[#This Row],[Count]]</f>
        <v>1</v>
      </c>
      <c r="G32" s="5">
        <f>COUNTIFS(Table2[Sub-Sector],Table3[[#This Row],[Sub-Sector]],Table2[1Y Return vs Nifty],"&gt;=10")/Table3[[#This Row],[Count]]</f>
        <v>1</v>
      </c>
      <c r="H32" s="5">
        <f>COUNTIFS(Table2[Sub-Sector],Table3[[#This Row],[Sub-Sector]],Table2[RSI Exponential â€“ 14D],"&gt;=50")/Table3[[#This Row],[Count]]</f>
        <v>1</v>
      </c>
      <c r="I32" s="5">
        <f>COUNTIFS(Table2[Sub-Sector],Table3[[#This Row],[Sub-Sector]],Table2[Relative Volume],"&gt;=1")/Table3[[#This Row],[Count]]</f>
        <v>0.33333333333333331</v>
      </c>
      <c r="J32" s="5">
        <f>COUNTIFS(Table2[Sub-Sector],Table3[[#This Row],[Sub-Sector]],Table2[% Away From Day Low],"&gt;=0.05")/Table3[[#This Row],[Count]]</f>
        <v>0</v>
      </c>
      <c r="K32" s="5">
        <f>COUNTIFS(Table2[Sub-Sector],Table3[[#This Row],[Sub-Sector]],Table2[% Away From Day High],"&lt;=0.05")/Table3[[#This Row],[Count]]</f>
        <v>1</v>
      </c>
      <c r="L32" s="5">
        <f>COUNTIFS(Table2[Sub-Sector],Table3[[#This Row],[Sub-Sector]],Table2[% Away From Current Week Low],"&gt;=0.05")/Table3[[#This Row],[Count]]</f>
        <v>0</v>
      </c>
      <c r="M32" s="5">
        <f>COUNTIFS(Table2[Sub-Sector],Table3[[#This Row],[Sub-Sector]],Table2[% Away From Current Week High],"&lt;=0.05")/Table3[[#This Row],[Count]]</f>
        <v>1</v>
      </c>
      <c r="N32" s="5">
        <f>COUNTIFS(Table2[Sub-Sector],Table3[[#This Row],[Sub-Sector]],Table2[% Away From Current Month Low],"&gt;=0.05")/Table3[[#This Row],[Count]]</f>
        <v>1</v>
      </c>
      <c r="O32" s="5">
        <f>COUNTIFS(Table2[Sub-Sector],Table3[[#This Row],[Sub-Sector]],Table2[% Away From Current Month High],"&lt;=0.05")/Table3[[#This Row],[Count]]</f>
        <v>0.66666666666666663</v>
      </c>
      <c r="P32" s="5">
        <f>COUNTIFS(Table2[Sub-Sector],Table3[[#This Row],[Sub-Sector]],Table2[% Away From 52W High],"&lt;=10")/Table3[[#This Row],[Count]]</f>
        <v>1</v>
      </c>
      <c r="Q32" s="5">
        <f>COUNTIFS(Table2[Sub-Sector],Table3[[#This Row],[Sub-Sector]],Table2[% Away From 52W Low],"&gt;=10")/Table3[[#This Row],[Count]]</f>
        <v>1</v>
      </c>
      <c r="R32" s="5">
        <f>COUNTIFS(Table2[Sub-Sector],Table3[[#This Row],[Sub-Sector]],Table2[% Price above 20 EMA],"&gt;=0")/Table3[[#This Row],[Count]]</f>
        <v>1</v>
      </c>
      <c r="S32" s="5">
        <f>COUNTIFS(Table2[Sub-Sector],Table3[[#This Row],[Sub-Sector]],Table2[% Price above 50 EMA],"&gt;=0")/Table3[[#This Row],[Count]]</f>
        <v>1</v>
      </c>
      <c r="T32" s="5">
        <f>COUNTIFS(Table2[Sub-Sector],Table3[[#This Row],[Sub-Sector]],Table2[% Price above 200 EMA],"&gt;=0")/Table3[[#This Row],[Count]]</f>
        <v>1</v>
      </c>
      <c r="U32" s="5">
        <f>COUNTIFS(Table2[Sub-Sector],Table3[[#This Row],[Sub-Sector]],Table2[Rate of Change - Zone],"Positive")/Table3[[#This Row],[Count]]</f>
        <v>0.66666666666666663</v>
      </c>
      <c r="V32" s="5">
        <f>COUNTIFS(Table2[Sub-Sector],Table3[[#This Row],[Sub-Sector]],Table2[Sharpe Ratio],"&gt;=0.10")/Table3[[#This Row],[Count]]</f>
        <v>0.33333333333333331</v>
      </c>
      <c r="W3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2" s="6">
        <f>_xlfn.RANK.AVG(Table3[[#This Row],[Score]],Table3[Score],1)</f>
        <v>24</v>
      </c>
      <c r="Y3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2" s="6">
        <f>_xlfn.RANK.AVG(Table3[[#This Row],[Score 2 ]],Table3[[Score 2 ]],1)</f>
        <v>30.5</v>
      </c>
    </row>
    <row r="33" spans="1:26" x14ac:dyDescent="0.3">
      <c r="A33" t="s">
        <v>903</v>
      </c>
      <c r="B33">
        <f>COUNTIFS(Table2[Sub-Sector],Table3[[#This Row],[Sub-Sector]])</f>
        <v>3</v>
      </c>
      <c r="C33" s="5">
        <f>COUNTIFS(Table2[Sub-Sector],Table3[[#This Row],[Sub-Sector]],Table2[Uptrend],"Uptrend")/Table3[[#This Row],[Count]]</f>
        <v>0.66666666666666663</v>
      </c>
      <c r="D33" s="5">
        <f>COUNTIFS(Table2[Sub-Sector],Table3[[#This Row],[Sub-Sector]],Table2[1W Return vs Nifty],"&gt;=5")/Table3[[#This Row],[Count]]</f>
        <v>0</v>
      </c>
      <c r="E33" s="5">
        <f>COUNTIFS(Table2[Sub-Sector],Table3[[#This Row],[Sub-Sector]],Table2[1M Return vs Nifty],"&gt;=5")/Table3[[#This Row],[Count]]</f>
        <v>0.33333333333333331</v>
      </c>
      <c r="F33" s="5">
        <f>COUNTIFS(Table2[Sub-Sector],Table3[[#This Row],[Sub-Sector]],Table2[6M Return vs Nifty],"&gt;=10")/Table3[[#This Row],[Count]]</f>
        <v>0</v>
      </c>
      <c r="G33" s="5">
        <f>COUNTIFS(Table2[Sub-Sector],Table3[[#This Row],[Sub-Sector]],Table2[1Y Return vs Nifty],"&gt;=10")/Table3[[#This Row],[Count]]</f>
        <v>1</v>
      </c>
      <c r="H33" s="5">
        <f>COUNTIFS(Table2[Sub-Sector],Table3[[#This Row],[Sub-Sector]],Table2[RSI Exponential â€“ 14D],"&gt;=50")/Table3[[#This Row],[Count]]</f>
        <v>1</v>
      </c>
      <c r="I33" s="5">
        <f>COUNTIFS(Table2[Sub-Sector],Table3[[#This Row],[Sub-Sector]],Table2[Relative Volume],"&gt;=1")/Table3[[#This Row],[Count]]</f>
        <v>0.66666666666666663</v>
      </c>
      <c r="J33" s="5">
        <f>COUNTIFS(Table2[Sub-Sector],Table3[[#This Row],[Sub-Sector]],Table2[% Away From Day Low],"&gt;=0.05")/Table3[[#This Row],[Count]]</f>
        <v>0</v>
      </c>
      <c r="K33" s="5">
        <f>COUNTIFS(Table2[Sub-Sector],Table3[[#This Row],[Sub-Sector]],Table2[% Away From Day High],"&lt;=0.05")/Table3[[#This Row],[Count]]</f>
        <v>1</v>
      </c>
      <c r="L33" s="5">
        <f>COUNTIFS(Table2[Sub-Sector],Table3[[#This Row],[Sub-Sector]],Table2[% Away From Current Week Low],"&gt;=0.05")/Table3[[#This Row],[Count]]</f>
        <v>0</v>
      </c>
      <c r="M33" s="5">
        <f>COUNTIFS(Table2[Sub-Sector],Table3[[#This Row],[Sub-Sector]],Table2[% Away From Current Week High],"&lt;=0.05")/Table3[[#This Row],[Count]]</f>
        <v>0.66666666666666663</v>
      </c>
      <c r="N33" s="5">
        <f>COUNTIFS(Table2[Sub-Sector],Table3[[#This Row],[Sub-Sector]],Table2[% Away From Current Month Low],"&gt;=0.05")/Table3[[#This Row],[Count]]</f>
        <v>1</v>
      </c>
      <c r="O33" s="5">
        <f>COUNTIFS(Table2[Sub-Sector],Table3[[#This Row],[Sub-Sector]],Table2[% Away From Current Month High],"&lt;=0.05")/Table3[[#This Row],[Count]]</f>
        <v>0.33333333333333331</v>
      </c>
      <c r="P33" s="5">
        <f>COUNTIFS(Table2[Sub-Sector],Table3[[#This Row],[Sub-Sector]],Table2[% Away From 52W High],"&lt;=10")/Table3[[#This Row],[Count]]</f>
        <v>0.33333333333333331</v>
      </c>
      <c r="Q33" s="5">
        <f>COUNTIFS(Table2[Sub-Sector],Table3[[#This Row],[Sub-Sector]],Table2[% Away From 52W Low],"&gt;=10")/Table3[[#This Row],[Count]]</f>
        <v>1</v>
      </c>
      <c r="R33" s="5">
        <f>COUNTIFS(Table2[Sub-Sector],Table3[[#This Row],[Sub-Sector]],Table2[% Price above 20 EMA],"&gt;=0")/Table3[[#This Row],[Count]]</f>
        <v>1</v>
      </c>
      <c r="S33" s="5">
        <f>COUNTIFS(Table2[Sub-Sector],Table3[[#This Row],[Sub-Sector]],Table2[% Price above 50 EMA],"&gt;=0")/Table3[[#This Row],[Count]]</f>
        <v>0.66666666666666663</v>
      </c>
      <c r="T33" s="5">
        <f>COUNTIFS(Table2[Sub-Sector],Table3[[#This Row],[Sub-Sector]],Table2[% Price above 200 EMA],"&gt;=0")/Table3[[#This Row],[Count]]</f>
        <v>1</v>
      </c>
      <c r="U33" s="5">
        <f>COUNTIFS(Table2[Sub-Sector],Table3[[#This Row],[Sub-Sector]],Table2[Rate of Change - Zone],"Positive")/Table3[[#This Row],[Count]]</f>
        <v>1</v>
      </c>
      <c r="V33" s="5">
        <f>COUNTIFS(Table2[Sub-Sector],Table3[[#This Row],[Sub-Sector]],Table2[Sharpe Ratio],"&gt;=0.10")/Table3[[#This Row],[Count]]</f>
        <v>0</v>
      </c>
      <c r="W3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33" s="6">
        <f>_xlfn.RANK.AVG(Table3[[#This Row],[Score]],Table3[Score],1)</f>
        <v>49</v>
      </c>
      <c r="Y3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3" s="6">
        <f>_xlfn.RANK.AVG(Table3[[#This Row],[Score 2 ]],Table3[[Score 2 ]],1)</f>
        <v>32</v>
      </c>
    </row>
    <row r="34" spans="1:26" x14ac:dyDescent="0.3">
      <c r="A34" t="s">
        <v>507</v>
      </c>
      <c r="B34">
        <f>COUNTIFS(Table2[Sub-Sector],Table3[[#This Row],[Sub-Sector]])</f>
        <v>4</v>
      </c>
      <c r="C34" s="5">
        <f>COUNTIFS(Table2[Sub-Sector],Table3[[#This Row],[Sub-Sector]],Table2[Uptrend],"Uptrend")/Table3[[#This Row],[Count]]</f>
        <v>1</v>
      </c>
      <c r="D34" s="5">
        <f>COUNTIFS(Table2[Sub-Sector],Table3[[#This Row],[Sub-Sector]],Table2[1W Return vs Nifty],"&gt;=5")/Table3[[#This Row],[Count]]</f>
        <v>0</v>
      </c>
      <c r="E34" s="5">
        <f>COUNTIFS(Table2[Sub-Sector],Table3[[#This Row],[Sub-Sector]],Table2[1M Return vs Nifty],"&gt;=5")/Table3[[#This Row],[Count]]</f>
        <v>0.75</v>
      </c>
      <c r="F34" s="5">
        <f>COUNTIFS(Table2[Sub-Sector],Table3[[#This Row],[Sub-Sector]],Table2[6M Return vs Nifty],"&gt;=10")/Table3[[#This Row],[Count]]</f>
        <v>0.75</v>
      </c>
      <c r="G34" s="5">
        <f>COUNTIFS(Table2[Sub-Sector],Table3[[#This Row],[Sub-Sector]],Table2[1Y Return vs Nifty],"&gt;=10")/Table3[[#This Row],[Count]]</f>
        <v>0.5</v>
      </c>
      <c r="H34" s="5">
        <f>COUNTIFS(Table2[Sub-Sector],Table3[[#This Row],[Sub-Sector]],Table2[RSI Exponential â€“ 14D],"&gt;=50")/Table3[[#This Row],[Count]]</f>
        <v>0.75</v>
      </c>
      <c r="I34" s="5">
        <f>COUNTIFS(Table2[Sub-Sector],Table3[[#This Row],[Sub-Sector]],Table2[Relative Volume],"&gt;=1")/Table3[[#This Row],[Count]]</f>
        <v>0.75</v>
      </c>
      <c r="J34" s="5">
        <f>COUNTIFS(Table2[Sub-Sector],Table3[[#This Row],[Sub-Sector]],Table2[% Away From Day Low],"&gt;=0.05")/Table3[[#This Row],[Count]]</f>
        <v>0</v>
      </c>
      <c r="K34" s="5">
        <f>COUNTIFS(Table2[Sub-Sector],Table3[[#This Row],[Sub-Sector]],Table2[% Away From Day High],"&lt;=0.05")/Table3[[#This Row],[Count]]</f>
        <v>1</v>
      </c>
      <c r="L34" s="5">
        <f>COUNTIFS(Table2[Sub-Sector],Table3[[#This Row],[Sub-Sector]],Table2[% Away From Current Week Low],"&gt;=0.05")/Table3[[#This Row],[Count]]</f>
        <v>0</v>
      </c>
      <c r="M34" s="5">
        <f>COUNTIFS(Table2[Sub-Sector],Table3[[#This Row],[Sub-Sector]],Table2[% Away From Current Week High],"&lt;=0.05")/Table3[[#This Row],[Count]]</f>
        <v>0.5</v>
      </c>
      <c r="N34" s="5">
        <f>COUNTIFS(Table2[Sub-Sector],Table3[[#This Row],[Sub-Sector]],Table2[% Away From Current Month Low],"&gt;=0.05")/Table3[[#This Row],[Count]]</f>
        <v>1</v>
      </c>
      <c r="O34" s="5">
        <f>COUNTIFS(Table2[Sub-Sector],Table3[[#This Row],[Sub-Sector]],Table2[% Away From Current Month High],"&lt;=0.05")/Table3[[#This Row],[Count]]</f>
        <v>0</v>
      </c>
      <c r="P34" s="5">
        <f>COUNTIFS(Table2[Sub-Sector],Table3[[#This Row],[Sub-Sector]],Table2[% Away From 52W High],"&lt;=10")/Table3[[#This Row],[Count]]</f>
        <v>0.75</v>
      </c>
      <c r="Q34" s="5">
        <f>COUNTIFS(Table2[Sub-Sector],Table3[[#This Row],[Sub-Sector]],Table2[% Away From 52W Low],"&gt;=10")/Table3[[#This Row],[Count]]</f>
        <v>1</v>
      </c>
      <c r="R34" s="5">
        <f>COUNTIFS(Table2[Sub-Sector],Table3[[#This Row],[Sub-Sector]],Table2[% Price above 20 EMA],"&gt;=0")/Table3[[#This Row],[Count]]</f>
        <v>1</v>
      </c>
      <c r="S34" s="5">
        <f>COUNTIFS(Table2[Sub-Sector],Table3[[#This Row],[Sub-Sector]],Table2[% Price above 50 EMA],"&gt;=0")/Table3[[#This Row],[Count]]</f>
        <v>1</v>
      </c>
      <c r="T34" s="5">
        <f>COUNTIFS(Table2[Sub-Sector],Table3[[#This Row],[Sub-Sector]],Table2[% Price above 200 EMA],"&gt;=0")/Table3[[#This Row],[Count]]</f>
        <v>1</v>
      </c>
      <c r="U34" s="5">
        <f>COUNTIFS(Table2[Sub-Sector],Table3[[#This Row],[Sub-Sector]],Table2[Rate of Change - Zone],"Positive")/Table3[[#This Row],[Count]]</f>
        <v>0.75</v>
      </c>
      <c r="V34" s="5">
        <f>COUNTIFS(Table2[Sub-Sector],Table3[[#This Row],[Sub-Sector]],Table2[Sharpe Ratio],"&gt;=0.10")/Table3[[#This Row],[Count]]</f>
        <v>0.5</v>
      </c>
      <c r="W3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</v>
      </c>
      <c r="X34" s="6">
        <f>_xlfn.RANK.AVG(Table3[[#This Row],[Score]],Table3[Score],1)</f>
        <v>23</v>
      </c>
      <c r="Y3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4" s="6">
        <f>_xlfn.RANK.AVG(Table3[[#This Row],[Score 2 ]],Table3[[Score 2 ]],1)</f>
        <v>33</v>
      </c>
    </row>
    <row r="35" spans="1:26" x14ac:dyDescent="0.3">
      <c r="A35" t="s">
        <v>659</v>
      </c>
      <c r="B35">
        <f>COUNTIFS(Table2[Sub-Sector],Table3[[#This Row],[Sub-Sector]])</f>
        <v>4</v>
      </c>
      <c r="C35" s="5">
        <f>COUNTIFS(Table2[Sub-Sector],Table3[[#This Row],[Sub-Sector]],Table2[Uptrend],"Uptrend")/Table3[[#This Row],[Count]]</f>
        <v>0.5</v>
      </c>
      <c r="D35" s="5">
        <f>COUNTIFS(Table2[Sub-Sector],Table3[[#This Row],[Sub-Sector]],Table2[1W Return vs Nifty],"&gt;=5")/Table3[[#This Row],[Count]]</f>
        <v>0</v>
      </c>
      <c r="E35" s="5">
        <f>COUNTIFS(Table2[Sub-Sector],Table3[[#This Row],[Sub-Sector]],Table2[1M Return vs Nifty],"&gt;=5")/Table3[[#This Row],[Count]]</f>
        <v>0.25</v>
      </c>
      <c r="F35" s="5">
        <f>COUNTIFS(Table2[Sub-Sector],Table3[[#This Row],[Sub-Sector]],Table2[6M Return vs Nifty],"&gt;=10")/Table3[[#This Row],[Count]]</f>
        <v>0.75</v>
      </c>
      <c r="G35" s="5">
        <f>COUNTIFS(Table2[Sub-Sector],Table3[[#This Row],[Sub-Sector]],Table2[1Y Return vs Nifty],"&gt;=10")/Table3[[#This Row],[Count]]</f>
        <v>0.75</v>
      </c>
      <c r="H35" s="5">
        <f>COUNTIFS(Table2[Sub-Sector],Table3[[#This Row],[Sub-Sector]],Table2[RSI Exponential â€“ 14D],"&gt;=50")/Table3[[#This Row],[Count]]</f>
        <v>0.5</v>
      </c>
      <c r="I35" s="5">
        <f>COUNTIFS(Table2[Sub-Sector],Table3[[#This Row],[Sub-Sector]],Table2[Relative Volume],"&gt;=1")/Table3[[#This Row],[Count]]</f>
        <v>0.75</v>
      </c>
      <c r="J35" s="5">
        <f>COUNTIFS(Table2[Sub-Sector],Table3[[#This Row],[Sub-Sector]],Table2[% Away From Day Low],"&gt;=0.05")/Table3[[#This Row],[Count]]</f>
        <v>0</v>
      </c>
      <c r="K35" s="5">
        <f>COUNTIFS(Table2[Sub-Sector],Table3[[#This Row],[Sub-Sector]],Table2[% Away From Day High],"&lt;=0.05")/Table3[[#This Row],[Count]]</f>
        <v>1</v>
      </c>
      <c r="L35" s="5">
        <f>COUNTIFS(Table2[Sub-Sector],Table3[[#This Row],[Sub-Sector]],Table2[% Away From Current Week Low],"&gt;=0.05")/Table3[[#This Row],[Count]]</f>
        <v>0</v>
      </c>
      <c r="M35" s="5">
        <f>COUNTIFS(Table2[Sub-Sector],Table3[[#This Row],[Sub-Sector]],Table2[% Away From Current Week High],"&lt;=0.05")/Table3[[#This Row],[Count]]</f>
        <v>1</v>
      </c>
      <c r="N35" s="5">
        <f>COUNTIFS(Table2[Sub-Sector],Table3[[#This Row],[Sub-Sector]],Table2[% Away From Current Month Low],"&gt;=0.05")/Table3[[#This Row],[Count]]</f>
        <v>1</v>
      </c>
      <c r="O35" s="5">
        <f>COUNTIFS(Table2[Sub-Sector],Table3[[#This Row],[Sub-Sector]],Table2[% Away From Current Month High],"&lt;=0.05")/Table3[[#This Row],[Count]]</f>
        <v>0</v>
      </c>
      <c r="P35" s="5">
        <f>COUNTIFS(Table2[Sub-Sector],Table3[[#This Row],[Sub-Sector]],Table2[% Away From 52W High],"&lt;=10")/Table3[[#This Row],[Count]]</f>
        <v>0</v>
      </c>
      <c r="Q35" s="5">
        <f>COUNTIFS(Table2[Sub-Sector],Table3[[#This Row],[Sub-Sector]],Table2[% Away From 52W Low],"&gt;=10")/Table3[[#This Row],[Count]]</f>
        <v>1</v>
      </c>
      <c r="R35" s="5">
        <f>COUNTIFS(Table2[Sub-Sector],Table3[[#This Row],[Sub-Sector]],Table2[% Price above 20 EMA],"&gt;=0")/Table3[[#This Row],[Count]]</f>
        <v>0.5</v>
      </c>
      <c r="S35" s="5">
        <f>COUNTIFS(Table2[Sub-Sector],Table3[[#This Row],[Sub-Sector]],Table2[% Price above 50 EMA],"&gt;=0")/Table3[[#This Row],[Count]]</f>
        <v>0.5</v>
      </c>
      <c r="T35" s="5">
        <f>COUNTIFS(Table2[Sub-Sector],Table3[[#This Row],[Sub-Sector]],Table2[% Price above 200 EMA],"&gt;=0")/Table3[[#This Row],[Count]]</f>
        <v>0.75</v>
      </c>
      <c r="U35" s="5">
        <f>COUNTIFS(Table2[Sub-Sector],Table3[[#This Row],[Sub-Sector]],Table2[Rate of Change - Zone],"Positive")/Table3[[#This Row],[Count]]</f>
        <v>0.5</v>
      </c>
      <c r="V35" s="5">
        <f>COUNTIFS(Table2[Sub-Sector],Table3[[#This Row],[Sub-Sector]],Table2[Sharpe Ratio],"&gt;=0.10")/Table3[[#This Row],[Count]]</f>
        <v>0.25</v>
      </c>
      <c r="W3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35" s="6">
        <f>_xlfn.RANK.AVG(Table3[[#This Row],[Score]],Table3[Score],1)</f>
        <v>62.5</v>
      </c>
      <c r="Y3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5" s="6">
        <f>_xlfn.RANK.AVG(Table3[[#This Row],[Score 2 ]],Table3[[Score 2 ]],1)</f>
        <v>34</v>
      </c>
    </row>
    <row r="36" spans="1:26" x14ac:dyDescent="0.3">
      <c r="A36" t="s">
        <v>275</v>
      </c>
      <c r="B36">
        <f>COUNTIFS(Table2[Sub-Sector],Table3[[#This Row],[Sub-Sector]])</f>
        <v>5</v>
      </c>
      <c r="C36" s="5">
        <f>COUNTIFS(Table2[Sub-Sector],Table3[[#This Row],[Sub-Sector]],Table2[Uptrend],"Uptrend")/Table3[[#This Row],[Count]]</f>
        <v>0.8</v>
      </c>
      <c r="D36" s="5">
        <f>COUNTIFS(Table2[Sub-Sector],Table3[[#This Row],[Sub-Sector]],Table2[1W Return vs Nifty],"&gt;=5")/Table3[[#This Row],[Count]]</f>
        <v>0.2</v>
      </c>
      <c r="E36" s="5">
        <f>COUNTIFS(Table2[Sub-Sector],Table3[[#This Row],[Sub-Sector]],Table2[1M Return vs Nifty],"&gt;=5")/Table3[[#This Row],[Count]]</f>
        <v>0.4</v>
      </c>
      <c r="F36" s="5">
        <f>COUNTIFS(Table2[Sub-Sector],Table3[[#This Row],[Sub-Sector]],Table2[6M Return vs Nifty],"&gt;=10")/Table3[[#This Row],[Count]]</f>
        <v>0.8</v>
      </c>
      <c r="G36" s="5">
        <f>COUNTIFS(Table2[Sub-Sector],Table3[[#This Row],[Sub-Sector]],Table2[1Y Return vs Nifty],"&gt;=10")/Table3[[#This Row],[Count]]</f>
        <v>1</v>
      </c>
      <c r="H36" s="5">
        <f>COUNTIFS(Table2[Sub-Sector],Table3[[#This Row],[Sub-Sector]],Table2[RSI Exponential â€“ 14D],"&gt;=50")/Table3[[#This Row],[Count]]</f>
        <v>0.6</v>
      </c>
      <c r="I36" s="5">
        <f>COUNTIFS(Table2[Sub-Sector],Table3[[#This Row],[Sub-Sector]],Table2[Relative Volume],"&gt;=1")/Table3[[#This Row],[Count]]</f>
        <v>0.6</v>
      </c>
      <c r="J36" s="5">
        <f>COUNTIFS(Table2[Sub-Sector],Table3[[#This Row],[Sub-Sector]],Table2[% Away From Day Low],"&gt;=0.05")/Table3[[#This Row],[Count]]</f>
        <v>0</v>
      </c>
      <c r="K36" s="5">
        <f>COUNTIFS(Table2[Sub-Sector],Table3[[#This Row],[Sub-Sector]],Table2[% Away From Day High],"&lt;=0.05")/Table3[[#This Row],[Count]]</f>
        <v>1</v>
      </c>
      <c r="L36" s="5">
        <f>COUNTIFS(Table2[Sub-Sector],Table3[[#This Row],[Sub-Sector]],Table2[% Away From Current Week Low],"&gt;=0.05")/Table3[[#This Row],[Count]]</f>
        <v>0</v>
      </c>
      <c r="M36" s="5">
        <f>COUNTIFS(Table2[Sub-Sector],Table3[[#This Row],[Sub-Sector]],Table2[% Away From Current Week High],"&lt;=0.05")/Table3[[#This Row],[Count]]</f>
        <v>0</v>
      </c>
      <c r="N36" s="5">
        <f>COUNTIFS(Table2[Sub-Sector],Table3[[#This Row],[Sub-Sector]],Table2[% Away From Current Month Low],"&gt;=0.05")/Table3[[#This Row],[Count]]</f>
        <v>1</v>
      </c>
      <c r="O36" s="5">
        <f>COUNTIFS(Table2[Sub-Sector],Table3[[#This Row],[Sub-Sector]],Table2[% Away From Current Month High],"&lt;=0.05")/Table3[[#This Row],[Count]]</f>
        <v>0</v>
      </c>
      <c r="P36" s="5">
        <f>COUNTIFS(Table2[Sub-Sector],Table3[[#This Row],[Sub-Sector]],Table2[% Away From 52W High],"&lt;=10")/Table3[[#This Row],[Count]]</f>
        <v>0.2</v>
      </c>
      <c r="Q36" s="5">
        <f>COUNTIFS(Table2[Sub-Sector],Table3[[#This Row],[Sub-Sector]],Table2[% Away From 52W Low],"&gt;=10")/Table3[[#This Row],[Count]]</f>
        <v>1</v>
      </c>
      <c r="R36" s="5">
        <f>COUNTIFS(Table2[Sub-Sector],Table3[[#This Row],[Sub-Sector]],Table2[% Price above 20 EMA],"&gt;=0")/Table3[[#This Row],[Count]]</f>
        <v>0.4</v>
      </c>
      <c r="S36" s="5">
        <f>COUNTIFS(Table2[Sub-Sector],Table3[[#This Row],[Sub-Sector]],Table2[% Price above 50 EMA],"&gt;=0")/Table3[[#This Row],[Count]]</f>
        <v>0.4</v>
      </c>
      <c r="T36" s="5">
        <f>COUNTIFS(Table2[Sub-Sector],Table3[[#This Row],[Sub-Sector]],Table2[% Price above 200 EMA],"&gt;=0")/Table3[[#This Row],[Count]]</f>
        <v>1</v>
      </c>
      <c r="U36" s="5">
        <f>COUNTIFS(Table2[Sub-Sector],Table3[[#This Row],[Sub-Sector]],Table2[Rate of Change - Zone],"Positive")/Table3[[#This Row],[Count]]</f>
        <v>0.4</v>
      </c>
      <c r="V36" s="5">
        <f>COUNTIFS(Table2[Sub-Sector],Table3[[#This Row],[Sub-Sector]],Table2[Sharpe Ratio],"&gt;=0.10")/Table3[[#This Row],[Count]]</f>
        <v>1</v>
      </c>
      <c r="W3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36" s="6">
        <f>_xlfn.RANK.AVG(Table3[[#This Row],[Score]],Table3[Score],1)</f>
        <v>26</v>
      </c>
      <c r="Y3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6" s="6">
        <f>_xlfn.RANK.AVG(Table3[[#This Row],[Score 2 ]],Table3[[Score 2 ]],1)</f>
        <v>35</v>
      </c>
    </row>
    <row r="37" spans="1:26" x14ac:dyDescent="0.3">
      <c r="A37" t="s">
        <v>985</v>
      </c>
      <c r="B37">
        <f>COUNTIFS(Table2[Sub-Sector],Table3[[#This Row],[Sub-Sector]])</f>
        <v>6</v>
      </c>
      <c r="C37" s="5">
        <f>COUNTIFS(Table2[Sub-Sector],Table3[[#This Row],[Sub-Sector]],Table2[Uptrend],"Uptrend")/Table3[[#This Row],[Count]]</f>
        <v>0.83333333333333337</v>
      </c>
      <c r="D37" s="5">
        <f>COUNTIFS(Table2[Sub-Sector],Table3[[#This Row],[Sub-Sector]],Table2[1W Return vs Nifty],"&gt;=5")/Table3[[#This Row],[Count]]</f>
        <v>0</v>
      </c>
      <c r="E37" s="5">
        <f>COUNTIFS(Table2[Sub-Sector],Table3[[#This Row],[Sub-Sector]],Table2[1M Return vs Nifty],"&gt;=5")/Table3[[#This Row],[Count]]</f>
        <v>1</v>
      </c>
      <c r="F37" s="5">
        <f>COUNTIFS(Table2[Sub-Sector],Table3[[#This Row],[Sub-Sector]],Table2[6M Return vs Nifty],"&gt;=10")/Table3[[#This Row],[Count]]</f>
        <v>0.33333333333333331</v>
      </c>
      <c r="G37" s="5">
        <f>COUNTIFS(Table2[Sub-Sector],Table3[[#This Row],[Sub-Sector]],Table2[1Y Return vs Nifty],"&gt;=10")/Table3[[#This Row],[Count]]</f>
        <v>0.33333333333333331</v>
      </c>
      <c r="H37" s="5">
        <f>COUNTIFS(Table2[Sub-Sector],Table3[[#This Row],[Sub-Sector]],Table2[RSI Exponential â€“ 14D],"&gt;=50")/Table3[[#This Row],[Count]]</f>
        <v>1</v>
      </c>
      <c r="I37" s="5">
        <f>COUNTIFS(Table2[Sub-Sector],Table3[[#This Row],[Sub-Sector]],Table2[Relative Volume],"&gt;=1")/Table3[[#This Row],[Count]]</f>
        <v>1</v>
      </c>
      <c r="J37" s="5">
        <f>COUNTIFS(Table2[Sub-Sector],Table3[[#This Row],[Sub-Sector]],Table2[% Away From Day Low],"&gt;=0.05")/Table3[[#This Row],[Count]]</f>
        <v>0</v>
      </c>
      <c r="K37" s="5">
        <f>COUNTIFS(Table2[Sub-Sector],Table3[[#This Row],[Sub-Sector]],Table2[% Away From Day High],"&lt;=0.05")/Table3[[#This Row],[Count]]</f>
        <v>1</v>
      </c>
      <c r="L37" s="5">
        <f>COUNTIFS(Table2[Sub-Sector],Table3[[#This Row],[Sub-Sector]],Table2[% Away From Current Week Low],"&gt;=0.05")/Table3[[#This Row],[Count]]</f>
        <v>0</v>
      </c>
      <c r="M37" s="5">
        <f>COUNTIFS(Table2[Sub-Sector],Table3[[#This Row],[Sub-Sector]],Table2[% Away From Current Week High],"&lt;=0.05")/Table3[[#This Row],[Count]]</f>
        <v>0.16666666666666666</v>
      </c>
      <c r="N37" s="5">
        <f>COUNTIFS(Table2[Sub-Sector],Table3[[#This Row],[Sub-Sector]],Table2[% Away From Current Month Low],"&gt;=0.05")/Table3[[#This Row],[Count]]</f>
        <v>1</v>
      </c>
      <c r="O37" s="5">
        <f>COUNTIFS(Table2[Sub-Sector],Table3[[#This Row],[Sub-Sector]],Table2[% Away From Current Month High],"&lt;=0.05")/Table3[[#This Row],[Count]]</f>
        <v>0</v>
      </c>
      <c r="P37" s="5">
        <f>COUNTIFS(Table2[Sub-Sector],Table3[[#This Row],[Sub-Sector]],Table2[% Away From 52W High],"&lt;=10")/Table3[[#This Row],[Count]]</f>
        <v>0.16666666666666666</v>
      </c>
      <c r="Q37" s="5">
        <f>COUNTIFS(Table2[Sub-Sector],Table3[[#This Row],[Sub-Sector]],Table2[% Away From 52W Low],"&gt;=10")/Table3[[#This Row],[Count]]</f>
        <v>1</v>
      </c>
      <c r="R37" s="5">
        <f>COUNTIFS(Table2[Sub-Sector],Table3[[#This Row],[Sub-Sector]],Table2[% Price above 20 EMA],"&gt;=0")/Table3[[#This Row],[Count]]</f>
        <v>0.83333333333333337</v>
      </c>
      <c r="S37" s="5">
        <f>COUNTIFS(Table2[Sub-Sector],Table3[[#This Row],[Sub-Sector]],Table2[% Price above 50 EMA],"&gt;=0")/Table3[[#This Row],[Count]]</f>
        <v>1</v>
      </c>
      <c r="T37" s="5">
        <f>COUNTIFS(Table2[Sub-Sector],Table3[[#This Row],[Sub-Sector]],Table2[% Price above 200 EMA],"&gt;=0")/Table3[[#This Row],[Count]]</f>
        <v>1</v>
      </c>
      <c r="U37" s="5">
        <f>COUNTIFS(Table2[Sub-Sector],Table3[[#This Row],[Sub-Sector]],Table2[Rate of Change - Zone],"Positive")/Table3[[#This Row],[Count]]</f>
        <v>1</v>
      </c>
      <c r="V37" s="5">
        <f>COUNTIFS(Table2[Sub-Sector],Table3[[#This Row],[Sub-Sector]],Table2[Sharpe Ratio],"&gt;=0.10")/Table3[[#This Row],[Count]]</f>
        <v>0</v>
      </c>
      <c r="W3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37" s="6">
        <f>_xlfn.RANK.AVG(Table3[[#This Row],[Score]],Table3[Score],1)</f>
        <v>31</v>
      </c>
      <c r="Y3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7" s="6">
        <f>_xlfn.RANK.AVG(Table3[[#This Row],[Score 2 ]],Table3[[Score 2 ]],1)</f>
        <v>36</v>
      </c>
    </row>
    <row r="38" spans="1:26" x14ac:dyDescent="0.3">
      <c r="A38" t="s">
        <v>103</v>
      </c>
      <c r="B38">
        <f>COUNTIFS(Table2[Sub-Sector],Table3[[#This Row],[Sub-Sector]])</f>
        <v>3</v>
      </c>
      <c r="C38" s="5">
        <f>COUNTIFS(Table2[Sub-Sector],Table3[[#This Row],[Sub-Sector]],Table2[Uptrend],"Uptrend")/Table3[[#This Row],[Count]]</f>
        <v>0.66666666666666663</v>
      </c>
      <c r="D38" s="5">
        <f>COUNTIFS(Table2[Sub-Sector],Table3[[#This Row],[Sub-Sector]],Table2[1W Return vs Nifty],"&gt;=5")/Table3[[#This Row],[Count]]</f>
        <v>0</v>
      </c>
      <c r="E38" s="5">
        <f>COUNTIFS(Table2[Sub-Sector],Table3[[#This Row],[Sub-Sector]],Table2[1M Return vs Nifty],"&gt;=5")/Table3[[#This Row],[Count]]</f>
        <v>0.33333333333333331</v>
      </c>
      <c r="F38" s="5">
        <f>COUNTIFS(Table2[Sub-Sector],Table3[[#This Row],[Sub-Sector]],Table2[6M Return vs Nifty],"&gt;=10")/Table3[[#This Row],[Count]]</f>
        <v>0.33333333333333331</v>
      </c>
      <c r="G38" s="5">
        <f>COUNTIFS(Table2[Sub-Sector],Table3[[#This Row],[Sub-Sector]],Table2[1Y Return vs Nifty],"&gt;=10")/Table3[[#This Row],[Count]]</f>
        <v>1</v>
      </c>
      <c r="H38" s="5">
        <f>COUNTIFS(Table2[Sub-Sector],Table3[[#This Row],[Sub-Sector]],Table2[RSI Exponential â€“ 14D],"&gt;=50")/Table3[[#This Row],[Count]]</f>
        <v>0.66666666666666663</v>
      </c>
      <c r="I38" s="5">
        <f>COUNTIFS(Table2[Sub-Sector],Table3[[#This Row],[Sub-Sector]],Table2[Relative Volume],"&gt;=1")/Table3[[#This Row],[Count]]</f>
        <v>0.33333333333333331</v>
      </c>
      <c r="J38" s="5">
        <f>COUNTIFS(Table2[Sub-Sector],Table3[[#This Row],[Sub-Sector]],Table2[% Away From Day Low],"&gt;=0.05")/Table3[[#This Row],[Count]]</f>
        <v>0</v>
      </c>
      <c r="K38" s="5">
        <f>COUNTIFS(Table2[Sub-Sector],Table3[[#This Row],[Sub-Sector]],Table2[% Away From Day High],"&lt;=0.05")/Table3[[#This Row],[Count]]</f>
        <v>0.66666666666666663</v>
      </c>
      <c r="L38" s="5">
        <f>COUNTIFS(Table2[Sub-Sector],Table3[[#This Row],[Sub-Sector]],Table2[% Away From Current Week Low],"&gt;=0.05")/Table3[[#This Row],[Count]]</f>
        <v>0</v>
      </c>
      <c r="M38" s="5">
        <f>COUNTIFS(Table2[Sub-Sector],Table3[[#This Row],[Sub-Sector]],Table2[% Away From Current Week High],"&lt;=0.05")/Table3[[#This Row],[Count]]</f>
        <v>0.66666666666666663</v>
      </c>
      <c r="N38" s="5">
        <f>COUNTIFS(Table2[Sub-Sector],Table3[[#This Row],[Sub-Sector]],Table2[% Away From Current Month Low],"&gt;=0.05")/Table3[[#This Row],[Count]]</f>
        <v>1</v>
      </c>
      <c r="O38" s="5">
        <f>COUNTIFS(Table2[Sub-Sector],Table3[[#This Row],[Sub-Sector]],Table2[% Away From Current Month High],"&lt;=0.05")/Table3[[#This Row],[Count]]</f>
        <v>0.33333333333333331</v>
      </c>
      <c r="P38" s="5">
        <f>COUNTIFS(Table2[Sub-Sector],Table3[[#This Row],[Sub-Sector]],Table2[% Away From 52W High],"&lt;=10")/Table3[[#This Row],[Count]]</f>
        <v>0</v>
      </c>
      <c r="Q38" s="5">
        <f>COUNTIFS(Table2[Sub-Sector],Table3[[#This Row],[Sub-Sector]],Table2[% Away From 52W Low],"&gt;=10")/Table3[[#This Row],[Count]]</f>
        <v>1</v>
      </c>
      <c r="R38" s="5">
        <f>COUNTIFS(Table2[Sub-Sector],Table3[[#This Row],[Sub-Sector]],Table2[% Price above 20 EMA],"&gt;=0")/Table3[[#This Row],[Count]]</f>
        <v>1</v>
      </c>
      <c r="S38" s="5">
        <f>COUNTIFS(Table2[Sub-Sector],Table3[[#This Row],[Sub-Sector]],Table2[% Price above 50 EMA],"&gt;=0")/Table3[[#This Row],[Count]]</f>
        <v>1</v>
      </c>
      <c r="T38" s="5">
        <f>COUNTIFS(Table2[Sub-Sector],Table3[[#This Row],[Sub-Sector]],Table2[% Price above 200 EMA],"&gt;=0")/Table3[[#This Row],[Count]]</f>
        <v>1</v>
      </c>
      <c r="U38" s="5">
        <f>COUNTIFS(Table2[Sub-Sector],Table3[[#This Row],[Sub-Sector]],Table2[Rate of Change - Zone],"Positive")/Table3[[#This Row],[Count]]</f>
        <v>1</v>
      </c>
      <c r="V38" s="5">
        <f>COUNTIFS(Table2[Sub-Sector],Table3[[#This Row],[Sub-Sector]],Table2[Sharpe Ratio],"&gt;=0.10")/Table3[[#This Row],[Count]]</f>
        <v>0.33333333333333331</v>
      </c>
      <c r="W3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38" s="6">
        <f>_xlfn.RANK.AVG(Table3[[#This Row],[Score]],Table3[Score],1)</f>
        <v>53</v>
      </c>
      <c r="Y3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8" s="6">
        <f>_xlfn.RANK.AVG(Table3[[#This Row],[Score 2 ]],Table3[[Score 2 ]],1)</f>
        <v>37</v>
      </c>
    </row>
    <row r="39" spans="1:26" x14ac:dyDescent="0.3">
      <c r="A39" t="s">
        <v>154</v>
      </c>
      <c r="B39">
        <f>COUNTIFS(Table2[Sub-Sector],Table3[[#This Row],[Sub-Sector]])</f>
        <v>3</v>
      </c>
      <c r="C39" s="5">
        <f>COUNTIFS(Table2[Sub-Sector],Table3[[#This Row],[Sub-Sector]],Table2[Uptrend],"Uptrend")/Table3[[#This Row],[Count]]</f>
        <v>1</v>
      </c>
      <c r="D39" s="5">
        <f>COUNTIFS(Table2[Sub-Sector],Table3[[#This Row],[Sub-Sector]],Table2[1W Return vs Nifty],"&gt;=5")/Table3[[#This Row],[Count]]</f>
        <v>0</v>
      </c>
      <c r="E39" s="5">
        <f>COUNTIFS(Table2[Sub-Sector],Table3[[#This Row],[Sub-Sector]],Table2[1M Return vs Nifty],"&gt;=5")/Table3[[#This Row],[Count]]</f>
        <v>0</v>
      </c>
      <c r="F39" s="5">
        <f>COUNTIFS(Table2[Sub-Sector],Table3[[#This Row],[Sub-Sector]],Table2[6M Return vs Nifty],"&gt;=10")/Table3[[#This Row],[Count]]</f>
        <v>0.33333333333333331</v>
      </c>
      <c r="G39" s="5">
        <f>COUNTIFS(Table2[Sub-Sector],Table3[[#This Row],[Sub-Sector]],Table2[1Y Return vs Nifty],"&gt;=10")/Table3[[#This Row],[Count]]</f>
        <v>1</v>
      </c>
      <c r="H39" s="5">
        <f>COUNTIFS(Table2[Sub-Sector],Table3[[#This Row],[Sub-Sector]],Table2[RSI Exponential â€“ 14D],"&gt;=50")/Table3[[#This Row],[Count]]</f>
        <v>0.66666666666666663</v>
      </c>
      <c r="I39" s="5">
        <f>COUNTIFS(Table2[Sub-Sector],Table3[[#This Row],[Sub-Sector]],Table2[Relative Volume],"&gt;=1")/Table3[[#This Row],[Count]]</f>
        <v>0.66666666666666663</v>
      </c>
      <c r="J39" s="5">
        <f>COUNTIFS(Table2[Sub-Sector],Table3[[#This Row],[Sub-Sector]],Table2[% Away From Day Low],"&gt;=0.05")/Table3[[#This Row],[Count]]</f>
        <v>0</v>
      </c>
      <c r="K39" s="5">
        <f>COUNTIFS(Table2[Sub-Sector],Table3[[#This Row],[Sub-Sector]],Table2[% Away From Day High],"&lt;=0.05")/Table3[[#This Row],[Count]]</f>
        <v>1</v>
      </c>
      <c r="L39" s="5">
        <f>COUNTIFS(Table2[Sub-Sector],Table3[[#This Row],[Sub-Sector]],Table2[% Away From Current Week Low],"&gt;=0.05")/Table3[[#This Row],[Count]]</f>
        <v>0.33333333333333331</v>
      </c>
      <c r="M39" s="5">
        <f>COUNTIFS(Table2[Sub-Sector],Table3[[#This Row],[Sub-Sector]],Table2[% Away From Current Week High],"&lt;=0.05")/Table3[[#This Row],[Count]]</f>
        <v>0.33333333333333331</v>
      </c>
      <c r="N39" s="5">
        <f>COUNTIFS(Table2[Sub-Sector],Table3[[#This Row],[Sub-Sector]],Table2[% Away From Current Month Low],"&gt;=0.05")/Table3[[#This Row],[Count]]</f>
        <v>1</v>
      </c>
      <c r="O39" s="5">
        <f>COUNTIFS(Table2[Sub-Sector],Table3[[#This Row],[Sub-Sector]],Table2[% Away From Current Month High],"&lt;=0.05")/Table3[[#This Row],[Count]]</f>
        <v>0.33333333333333331</v>
      </c>
      <c r="P39" s="5">
        <f>COUNTIFS(Table2[Sub-Sector],Table3[[#This Row],[Sub-Sector]],Table2[% Away From 52W High],"&lt;=10")/Table3[[#This Row],[Count]]</f>
        <v>0</v>
      </c>
      <c r="Q39" s="5">
        <f>COUNTIFS(Table2[Sub-Sector],Table3[[#This Row],[Sub-Sector]],Table2[% Away From 52W Low],"&gt;=10")/Table3[[#This Row],[Count]]</f>
        <v>1</v>
      </c>
      <c r="R39" s="5">
        <f>COUNTIFS(Table2[Sub-Sector],Table3[[#This Row],[Sub-Sector]],Table2[% Price above 20 EMA],"&gt;=0")/Table3[[#This Row],[Count]]</f>
        <v>0.66666666666666663</v>
      </c>
      <c r="S39" s="5">
        <f>COUNTIFS(Table2[Sub-Sector],Table3[[#This Row],[Sub-Sector]],Table2[% Price above 50 EMA],"&gt;=0")/Table3[[#This Row],[Count]]</f>
        <v>1</v>
      </c>
      <c r="T39" s="5">
        <f>COUNTIFS(Table2[Sub-Sector],Table3[[#This Row],[Sub-Sector]],Table2[% Price above 200 EMA],"&gt;=0")/Table3[[#This Row],[Count]]</f>
        <v>1</v>
      </c>
      <c r="U39" s="5">
        <f>COUNTIFS(Table2[Sub-Sector],Table3[[#This Row],[Sub-Sector]],Table2[Rate of Change - Zone],"Positive")/Table3[[#This Row],[Count]]</f>
        <v>0.66666666666666663</v>
      </c>
      <c r="V39" s="5">
        <f>COUNTIFS(Table2[Sub-Sector],Table3[[#This Row],[Sub-Sector]],Table2[Sharpe Ratio],"&gt;=0.10")/Table3[[#This Row],[Count]]</f>
        <v>0.33333333333333331</v>
      </c>
      <c r="W3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39" s="6">
        <f>_xlfn.RANK.AVG(Table3[[#This Row],[Score]],Table3[Score],1)</f>
        <v>51</v>
      </c>
      <c r="Y3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9" s="6">
        <f>_xlfn.RANK.AVG(Table3[[#This Row],[Score 2 ]],Table3[[Score 2 ]],1)</f>
        <v>38</v>
      </c>
    </row>
    <row r="40" spans="1:26" x14ac:dyDescent="0.3">
      <c r="A40" t="s">
        <v>77</v>
      </c>
      <c r="B40">
        <f>COUNTIFS(Table2[Sub-Sector],Table3[[#This Row],[Sub-Sector]])</f>
        <v>3</v>
      </c>
      <c r="C40" s="5">
        <f>COUNTIFS(Table2[Sub-Sector],Table3[[#This Row],[Sub-Sector]],Table2[Uptrend],"Uptrend")/Table3[[#This Row],[Count]]</f>
        <v>0.66666666666666663</v>
      </c>
      <c r="D40" s="5">
        <f>COUNTIFS(Table2[Sub-Sector],Table3[[#This Row],[Sub-Sector]],Table2[1W Return vs Nifty],"&gt;=5")/Table3[[#This Row],[Count]]</f>
        <v>0</v>
      </c>
      <c r="E40" s="5">
        <f>COUNTIFS(Table2[Sub-Sector],Table3[[#This Row],[Sub-Sector]],Table2[1M Return vs Nifty],"&gt;=5")/Table3[[#This Row],[Count]]</f>
        <v>0</v>
      </c>
      <c r="F40" s="5">
        <f>COUNTIFS(Table2[Sub-Sector],Table3[[#This Row],[Sub-Sector]],Table2[6M Return vs Nifty],"&gt;=10")/Table3[[#This Row],[Count]]</f>
        <v>0.66666666666666663</v>
      </c>
      <c r="G40" s="5">
        <f>COUNTIFS(Table2[Sub-Sector],Table3[[#This Row],[Sub-Sector]],Table2[1Y Return vs Nifty],"&gt;=10")/Table3[[#This Row],[Count]]</f>
        <v>0.66666666666666663</v>
      </c>
      <c r="H40" s="5">
        <f>COUNTIFS(Table2[Sub-Sector],Table3[[#This Row],[Sub-Sector]],Table2[RSI Exponential â€“ 14D],"&gt;=50")/Table3[[#This Row],[Count]]</f>
        <v>0.66666666666666663</v>
      </c>
      <c r="I40" s="5">
        <f>COUNTIFS(Table2[Sub-Sector],Table3[[#This Row],[Sub-Sector]],Table2[Relative Volume],"&gt;=1")/Table3[[#This Row],[Count]]</f>
        <v>0.33333333333333331</v>
      </c>
      <c r="J40" s="5">
        <f>COUNTIFS(Table2[Sub-Sector],Table3[[#This Row],[Sub-Sector]],Table2[% Away From Day Low],"&gt;=0.05")/Table3[[#This Row],[Count]]</f>
        <v>0</v>
      </c>
      <c r="K40" s="5">
        <f>COUNTIFS(Table2[Sub-Sector],Table3[[#This Row],[Sub-Sector]],Table2[% Away From Day High],"&lt;=0.05")/Table3[[#This Row],[Count]]</f>
        <v>1</v>
      </c>
      <c r="L40" s="5">
        <f>COUNTIFS(Table2[Sub-Sector],Table3[[#This Row],[Sub-Sector]],Table2[% Away From Current Week Low],"&gt;=0.05")/Table3[[#This Row],[Count]]</f>
        <v>0</v>
      </c>
      <c r="M40" s="5">
        <f>COUNTIFS(Table2[Sub-Sector],Table3[[#This Row],[Sub-Sector]],Table2[% Away From Current Week High],"&lt;=0.05")/Table3[[#This Row],[Count]]</f>
        <v>0.66666666666666663</v>
      </c>
      <c r="N40" s="5">
        <f>COUNTIFS(Table2[Sub-Sector],Table3[[#This Row],[Sub-Sector]],Table2[% Away From Current Month Low],"&gt;=0.05")/Table3[[#This Row],[Count]]</f>
        <v>1</v>
      </c>
      <c r="O40" s="5">
        <f>COUNTIFS(Table2[Sub-Sector],Table3[[#This Row],[Sub-Sector]],Table2[% Away From Current Month High],"&lt;=0.05")/Table3[[#This Row],[Count]]</f>
        <v>0.33333333333333331</v>
      </c>
      <c r="P40" s="5">
        <f>COUNTIFS(Table2[Sub-Sector],Table3[[#This Row],[Sub-Sector]],Table2[% Away From 52W High],"&lt;=10")/Table3[[#This Row],[Count]]</f>
        <v>0.66666666666666663</v>
      </c>
      <c r="Q40" s="5">
        <f>COUNTIFS(Table2[Sub-Sector],Table3[[#This Row],[Sub-Sector]],Table2[% Away From 52W Low],"&gt;=10")/Table3[[#This Row],[Count]]</f>
        <v>1</v>
      </c>
      <c r="R40" s="5">
        <f>COUNTIFS(Table2[Sub-Sector],Table3[[#This Row],[Sub-Sector]],Table2[% Price above 20 EMA],"&gt;=0")/Table3[[#This Row],[Count]]</f>
        <v>0.66666666666666663</v>
      </c>
      <c r="S40" s="5">
        <f>COUNTIFS(Table2[Sub-Sector],Table3[[#This Row],[Sub-Sector]],Table2[% Price above 50 EMA],"&gt;=0")/Table3[[#This Row],[Count]]</f>
        <v>0.66666666666666663</v>
      </c>
      <c r="T40" s="5">
        <f>COUNTIFS(Table2[Sub-Sector],Table3[[#This Row],[Sub-Sector]],Table2[% Price above 200 EMA],"&gt;=0")/Table3[[#This Row],[Count]]</f>
        <v>1</v>
      </c>
      <c r="U40" s="5">
        <f>COUNTIFS(Table2[Sub-Sector],Table3[[#This Row],[Sub-Sector]],Table2[Rate of Change - Zone],"Positive")/Table3[[#This Row],[Count]]</f>
        <v>1</v>
      </c>
      <c r="V40" s="5">
        <f>COUNTIFS(Table2[Sub-Sector],Table3[[#This Row],[Sub-Sector]],Table2[Sharpe Ratio],"&gt;=0.10")/Table3[[#This Row],[Count]]</f>
        <v>0.33333333333333331</v>
      </c>
      <c r="W4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40" s="6">
        <f>_xlfn.RANK.AVG(Table3[[#This Row],[Score]],Table3[Score],1)</f>
        <v>76</v>
      </c>
      <c r="Y4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0" s="6">
        <f>_xlfn.RANK.AVG(Table3[[#This Row],[Score 2 ]],Table3[[Score 2 ]],1)</f>
        <v>39</v>
      </c>
    </row>
    <row r="41" spans="1:26" x14ac:dyDescent="0.3">
      <c r="A41" t="s">
        <v>170</v>
      </c>
      <c r="B41">
        <f>COUNTIFS(Table2[Sub-Sector],Table3[[#This Row],[Sub-Sector]])</f>
        <v>2</v>
      </c>
      <c r="C41" s="5">
        <f>COUNTIFS(Table2[Sub-Sector],Table3[[#This Row],[Sub-Sector]],Table2[Uptrend],"Uptrend")/Table3[[#This Row],[Count]]</f>
        <v>1</v>
      </c>
      <c r="D41" s="5">
        <f>COUNTIFS(Table2[Sub-Sector],Table3[[#This Row],[Sub-Sector]],Table2[1W Return vs Nifty],"&gt;=5")/Table3[[#This Row],[Count]]</f>
        <v>0</v>
      </c>
      <c r="E41" s="5">
        <f>COUNTIFS(Table2[Sub-Sector],Table3[[#This Row],[Sub-Sector]],Table2[1M Return vs Nifty],"&gt;=5")/Table3[[#This Row],[Count]]</f>
        <v>0</v>
      </c>
      <c r="F41" s="5">
        <f>COUNTIFS(Table2[Sub-Sector],Table3[[#This Row],[Sub-Sector]],Table2[6M Return vs Nifty],"&gt;=10")/Table3[[#This Row],[Count]]</f>
        <v>0.5</v>
      </c>
      <c r="G41" s="5">
        <f>COUNTIFS(Table2[Sub-Sector],Table3[[#This Row],[Sub-Sector]],Table2[1Y Return vs Nifty],"&gt;=10")/Table3[[#This Row],[Count]]</f>
        <v>1</v>
      </c>
      <c r="H41" s="5">
        <f>COUNTIFS(Table2[Sub-Sector],Table3[[#This Row],[Sub-Sector]],Table2[RSI Exponential â€“ 14D],"&gt;=50")/Table3[[#This Row],[Count]]</f>
        <v>0</v>
      </c>
      <c r="I41" s="5">
        <f>COUNTIFS(Table2[Sub-Sector],Table3[[#This Row],[Sub-Sector]],Table2[Relative Volume],"&gt;=1")/Table3[[#This Row],[Count]]</f>
        <v>0</v>
      </c>
      <c r="J41" s="5">
        <f>COUNTIFS(Table2[Sub-Sector],Table3[[#This Row],[Sub-Sector]],Table2[% Away From Day Low],"&gt;=0.05")/Table3[[#This Row],[Count]]</f>
        <v>0</v>
      </c>
      <c r="K41" s="5">
        <f>COUNTIFS(Table2[Sub-Sector],Table3[[#This Row],[Sub-Sector]],Table2[% Away From Day High],"&lt;=0.05")/Table3[[#This Row],[Count]]</f>
        <v>1</v>
      </c>
      <c r="L41" s="5">
        <f>COUNTIFS(Table2[Sub-Sector],Table3[[#This Row],[Sub-Sector]],Table2[% Away From Current Week Low],"&gt;=0.05")/Table3[[#This Row],[Count]]</f>
        <v>0</v>
      </c>
      <c r="M41" s="5">
        <f>COUNTIFS(Table2[Sub-Sector],Table3[[#This Row],[Sub-Sector]],Table2[% Away From Current Week High],"&lt;=0.05")/Table3[[#This Row],[Count]]</f>
        <v>1</v>
      </c>
      <c r="N41" s="5">
        <f>COUNTIFS(Table2[Sub-Sector],Table3[[#This Row],[Sub-Sector]],Table2[% Away From Current Month Low],"&gt;=0.05")/Table3[[#This Row],[Count]]</f>
        <v>1</v>
      </c>
      <c r="O41" s="5">
        <f>COUNTIFS(Table2[Sub-Sector],Table3[[#This Row],[Sub-Sector]],Table2[% Away From Current Month High],"&lt;=0.05")/Table3[[#This Row],[Count]]</f>
        <v>0.5</v>
      </c>
      <c r="P41" s="5">
        <f>COUNTIFS(Table2[Sub-Sector],Table3[[#This Row],[Sub-Sector]],Table2[% Away From 52W High],"&lt;=10")/Table3[[#This Row],[Count]]</f>
        <v>0.5</v>
      </c>
      <c r="Q41" s="5">
        <f>COUNTIFS(Table2[Sub-Sector],Table3[[#This Row],[Sub-Sector]],Table2[% Away From 52W Low],"&gt;=10")/Table3[[#This Row],[Count]]</f>
        <v>1</v>
      </c>
      <c r="R41" s="5">
        <f>COUNTIFS(Table2[Sub-Sector],Table3[[#This Row],[Sub-Sector]],Table2[% Price above 20 EMA],"&gt;=0")/Table3[[#This Row],[Count]]</f>
        <v>0.5</v>
      </c>
      <c r="S41" s="5">
        <f>COUNTIFS(Table2[Sub-Sector],Table3[[#This Row],[Sub-Sector]],Table2[% Price above 50 EMA],"&gt;=0")/Table3[[#This Row],[Count]]</f>
        <v>1</v>
      </c>
      <c r="T41" s="5">
        <f>COUNTIFS(Table2[Sub-Sector],Table3[[#This Row],[Sub-Sector]],Table2[% Price above 200 EMA],"&gt;=0")/Table3[[#This Row],[Count]]</f>
        <v>1</v>
      </c>
      <c r="U41" s="5">
        <f>COUNTIFS(Table2[Sub-Sector],Table3[[#This Row],[Sub-Sector]],Table2[Rate of Change - Zone],"Positive")/Table3[[#This Row],[Count]]</f>
        <v>1</v>
      </c>
      <c r="V41" s="5">
        <f>COUNTIFS(Table2[Sub-Sector],Table3[[#This Row],[Sub-Sector]],Table2[Sharpe Ratio],"&gt;=0.10")/Table3[[#This Row],[Count]]</f>
        <v>0</v>
      </c>
      <c r="W4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41" s="6">
        <f>_xlfn.RANK.AVG(Table3[[#This Row],[Score]],Table3[Score],1)</f>
        <v>52</v>
      </c>
      <c r="Y4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1" s="6">
        <f>_xlfn.RANK.AVG(Table3[[#This Row],[Score 2 ]],Table3[[Score 2 ]],1)</f>
        <v>40</v>
      </c>
    </row>
    <row r="42" spans="1:26" x14ac:dyDescent="0.3">
      <c r="A42" t="s">
        <v>935</v>
      </c>
      <c r="B42">
        <f>COUNTIFS(Table2[Sub-Sector],Table3[[#This Row],[Sub-Sector]])</f>
        <v>3</v>
      </c>
      <c r="C42" s="5">
        <f>COUNTIFS(Table2[Sub-Sector],Table3[[#This Row],[Sub-Sector]],Table2[Uptrend],"Uptrend")/Table3[[#This Row],[Count]]</f>
        <v>1</v>
      </c>
      <c r="D42" s="5">
        <f>COUNTIFS(Table2[Sub-Sector],Table3[[#This Row],[Sub-Sector]],Table2[1W Return vs Nifty],"&gt;=5")/Table3[[#This Row],[Count]]</f>
        <v>0</v>
      </c>
      <c r="E42" s="5">
        <f>COUNTIFS(Table2[Sub-Sector],Table3[[#This Row],[Sub-Sector]],Table2[1M Return vs Nifty],"&gt;=5")/Table3[[#This Row],[Count]]</f>
        <v>0.33333333333333331</v>
      </c>
      <c r="F42" s="5">
        <f>COUNTIFS(Table2[Sub-Sector],Table3[[#This Row],[Sub-Sector]],Table2[6M Return vs Nifty],"&gt;=10")/Table3[[#This Row],[Count]]</f>
        <v>0</v>
      </c>
      <c r="G42" s="5">
        <f>COUNTIFS(Table2[Sub-Sector],Table3[[#This Row],[Sub-Sector]],Table2[1Y Return vs Nifty],"&gt;=10")/Table3[[#This Row],[Count]]</f>
        <v>1</v>
      </c>
      <c r="H42" s="5">
        <f>COUNTIFS(Table2[Sub-Sector],Table3[[#This Row],[Sub-Sector]],Table2[RSI Exponential â€“ 14D],"&gt;=50")/Table3[[#This Row],[Count]]</f>
        <v>1</v>
      </c>
      <c r="I42" s="5">
        <f>COUNTIFS(Table2[Sub-Sector],Table3[[#This Row],[Sub-Sector]],Table2[Relative Volume],"&gt;=1")/Table3[[#This Row],[Count]]</f>
        <v>1</v>
      </c>
      <c r="J42" s="5">
        <f>COUNTIFS(Table2[Sub-Sector],Table3[[#This Row],[Sub-Sector]],Table2[% Away From Day Low],"&gt;=0.05")/Table3[[#This Row],[Count]]</f>
        <v>0</v>
      </c>
      <c r="K42" s="5">
        <f>COUNTIFS(Table2[Sub-Sector],Table3[[#This Row],[Sub-Sector]],Table2[% Away From Day High],"&lt;=0.05")/Table3[[#This Row],[Count]]</f>
        <v>1</v>
      </c>
      <c r="L42" s="5">
        <f>COUNTIFS(Table2[Sub-Sector],Table3[[#This Row],[Sub-Sector]],Table2[% Away From Current Week Low],"&gt;=0.05")/Table3[[#This Row],[Count]]</f>
        <v>0</v>
      </c>
      <c r="M42" s="5">
        <f>COUNTIFS(Table2[Sub-Sector],Table3[[#This Row],[Sub-Sector]],Table2[% Away From Current Week High],"&lt;=0.05")/Table3[[#This Row],[Count]]</f>
        <v>1</v>
      </c>
      <c r="N42" s="5">
        <f>COUNTIFS(Table2[Sub-Sector],Table3[[#This Row],[Sub-Sector]],Table2[% Away From Current Month Low],"&gt;=0.05")/Table3[[#This Row],[Count]]</f>
        <v>1</v>
      </c>
      <c r="O42" s="5">
        <f>COUNTIFS(Table2[Sub-Sector],Table3[[#This Row],[Sub-Sector]],Table2[% Away From Current Month High],"&lt;=0.05")/Table3[[#This Row],[Count]]</f>
        <v>1</v>
      </c>
      <c r="P42" s="5">
        <f>COUNTIFS(Table2[Sub-Sector],Table3[[#This Row],[Sub-Sector]],Table2[% Away From 52W High],"&lt;=10")/Table3[[#This Row],[Count]]</f>
        <v>0.33333333333333331</v>
      </c>
      <c r="Q42" s="5">
        <f>COUNTIFS(Table2[Sub-Sector],Table3[[#This Row],[Sub-Sector]],Table2[% Away From 52W Low],"&gt;=10")/Table3[[#This Row],[Count]]</f>
        <v>1</v>
      </c>
      <c r="R42" s="5">
        <f>COUNTIFS(Table2[Sub-Sector],Table3[[#This Row],[Sub-Sector]],Table2[% Price above 20 EMA],"&gt;=0")/Table3[[#This Row],[Count]]</f>
        <v>1</v>
      </c>
      <c r="S42" s="5">
        <f>COUNTIFS(Table2[Sub-Sector],Table3[[#This Row],[Sub-Sector]],Table2[% Price above 50 EMA],"&gt;=0")/Table3[[#This Row],[Count]]</f>
        <v>1</v>
      </c>
      <c r="T42" s="5">
        <f>COUNTIFS(Table2[Sub-Sector],Table3[[#This Row],[Sub-Sector]],Table2[% Price above 200 EMA],"&gt;=0")/Table3[[#This Row],[Count]]</f>
        <v>1</v>
      </c>
      <c r="U42" s="5">
        <f>COUNTIFS(Table2[Sub-Sector],Table3[[#This Row],[Sub-Sector]],Table2[Rate of Change - Zone],"Positive")/Table3[[#This Row],[Count]]</f>
        <v>0.66666666666666663</v>
      </c>
      <c r="V42" s="5">
        <f>COUNTIFS(Table2[Sub-Sector],Table3[[#This Row],[Sub-Sector]],Table2[Sharpe Ratio],"&gt;=0.10")/Table3[[#This Row],[Count]]</f>
        <v>0.33333333333333331</v>
      </c>
      <c r="W4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42" s="6">
        <f>_xlfn.RANK.AVG(Table3[[#This Row],[Score]],Table3[Score],1)</f>
        <v>43.5</v>
      </c>
      <c r="Y4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2" s="6">
        <f>_xlfn.RANK.AVG(Table3[[#This Row],[Score 2 ]],Table3[[Score 2 ]],1)</f>
        <v>41</v>
      </c>
    </row>
    <row r="43" spans="1:26" x14ac:dyDescent="0.3">
      <c r="A43" t="s">
        <v>92</v>
      </c>
      <c r="B43">
        <f>COUNTIFS(Table2[Sub-Sector],Table3[[#This Row],[Sub-Sector]])</f>
        <v>5</v>
      </c>
      <c r="C43" s="5">
        <f>COUNTIFS(Table2[Sub-Sector],Table3[[#This Row],[Sub-Sector]],Table2[Uptrend],"Uptrend")/Table3[[#This Row],[Count]]</f>
        <v>0.6</v>
      </c>
      <c r="D43" s="5">
        <f>COUNTIFS(Table2[Sub-Sector],Table3[[#This Row],[Sub-Sector]],Table2[1W Return vs Nifty],"&gt;=5")/Table3[[#This Row],[Count]]</f>
        <v>0</v>
      </c>
      <c r="E43" s="5">
        <f>COUNTIFS(Table2[Sub-Sector],Table3[[#This Row],[Sub-Sector]],Table2[1M Return vs Nifty],"&gt;=5")/Table3[[#This Row],[Count]]</f>
        <v>0.6</v>
      </c>
      <c r="F43" s="5">
        <f>COUNTIFS(Table2[Sub-Sector],Table3[[#This Row],[Sub-Sector]],Table2[6M Return vs Nifty],"&gt;=10")/Table3[[#This Row],[Count]]</f>
        <v>0.6</v>
      </c>
      <c r="G43" s="5">
        <f>COUNTIFS(Table2[Sub-Sector],Table3[[#This Row],[Sub-Sector]],Table2[1Y Return vs Nifty],"&gt;=10")/Table3[[#This Row],[Count]]</f>
        <v>0.6</v>
      </c>
      <c r="H43" s="5">
        <f>COUNTIFS(Table2[Sub-Sector],Table3[[#This Row],[Sub-Sector]],Table2[RSI Exponential â€“ 14D],"&gt;=50")/Table3[[#This Row],[Count]]</f>
        <v>0.6</v>
      </c>
      <c r="I43" s="5">
        <f>COUNTIFS(Table2[Sub-Sector],Table3[[#This Row],[Sub-Sector]],Table2[Relative Volume],"&gt;=1")/Table3[[#This Row],[Count]]</f>
        <v>0.8</v>
      </c>
      <c r="J43" s="5">
        <f>COUNTIFS(Table2[Sub-Sector],Table3[[#This Row],[Sub-Sector]],Table2[% Away From Day Low],"&gt;=0.05")/Table3[[#This Row],[Count]]</f>
        <v>0</v>
      </c>
      <c r="K43" s="5">
        <f>COUNTIFS(Table2[Sub-Sector],Table3[[#This Row],[Sub-Sector]],Table2[% Away From Day High],"&lt;=0.05")/Table3[[#This Row],[Count]]</f>
        <v>1</v>
      </c>
      <c r="L43" s="5">
        <f>COUNTIFS(Table2[Sub-Sector],Table3[[#This Row],[Sub-Sector]],Table2[% Away From Current Week Low],"&gt;=0.05")/Table3[[#This Row],[Count]]</f>
        <v>0.4</v>
      </c>
      <c r="M43" s="5">
        <f>COUNTIFS(Table2[Sub-Sector],Table3[[#This Row],[Sub-Sector]],Table2[% Away From Current Week High],"&lt;=0.05")/Table3[[#This Row],[Count]]</f>
        <v>1</v>
      </c>
      <c r="N43" s="5">
        <f>COUNTIFS(Table2[Sub-Sector],Table3[[#This Row],[Sub-Sector]],Table2[% Away From Current Month Low],"&gt;=0.05")/Table3[[#This Row],[Count]]</f>
        <v>1</v>
      </c>
      <c r="O43" s="5">
        <f>COUNTIFS(Table2[Sub-Sector],Table3[[#This Row],[Sub-Sector]],Table2[% Away From Current Month High],"&lt;=0.05")/Table3[[#This Row],[Count]]</f>
        <v>0.6</v>
      </c>
      <c r="P43" s="5">
        <f>COUNTIFS(Table2[Sub-Sector],Table3[[#This Row],[Sub-Sector]],Table2[% Away From 52W High],"&lt;=10")/Table3[[#This Row],[Count]]</f>
        <v>0.6</v>
      </c>
      <c r="Q43" s="5">
        <f>COUNTIFS(Table2[Sub-Sector],Table3[[#This Row],[Sub-Sector]],Table2[% Away From 52W Low],"&gt;=10")/Table3[[#This Row],[Count]]</f>
        <v>0.8</v>
      </c>
      <c r="R43" s="5">
        <f>COUNTIFS(Table2[Sub-Sector],Table3[[#This Row],[Sub-Sector]],Table2[% Price above 20 EMA],"&gt;=0")/Table3[[#This Row],[Count]]</f>
        <v>0.6</v>
      </c>
      <c r="S43" s="5">
        <f>COUNTIFS(Table2[Sub-Sector],Table3[[#This Row],[Sub-Sector]],Table2[% Price above 50 EMA],"&gt;=0")/Table3[[#This Row],[Count]]</f>
        <v>0.6</v>
      </c>
      <c r="T43" s="5">
        <f>COUNTIFS(Table2[Sub-Sector],Table3[[#This Row],[Sub-Sector]],Table2[% Price above 200 EMA],"&gt;=0")/Table3[[#This Row],[Count]]</f>
        <v>0.6</v>
      </c>
      <c r="U43" s="5">
        <f>COUNTIFS(Table2[Sub-Sector],Table3[[#This Row],[Sub-Sector]],Table2[Rate of Change - Zone],"Positive")/Table3[[#This Row],[Count]]</f>
        <v>0.6</v>
      </c>
      <c r="V43" s="5">
        <f>COUNTIFS(Table2[Sub-Sector],Table3[[#This Row],[Sub-Sector]],Table2[Sharpe Ratio],"&gt;=0.10")/Table3[[#This Row],[Count]]</f>
        <v>0.4</v>
      </c>
      <c r="W4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43" s="6">
        <f>_xlfn.RANK.AVG(Table3[[#This Row],[Score]],Table3[Score],1)</f>
        <v>48</v>
      </c>
      <c r="Y4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3" s="6">
        <f>_xlfn.RANK.AVG(Table3[[#This Row],[Score 2 ]],Table3[[Score 2 ]],1)</f>
        <v>42</v>
      </c>
    </row>
    <row r="44" spans="1:26" x14ac:dyDescent="0.3">
      <c r="A44" t="s">
        <v>373</v>
      </c>
      <c r="B44">
        <f>COUNTIFS(Table2[Sub-Sector],Table3[[#This Row],[Sub-Sector]])</f>
        <v>14</v>
      </c>
      <c r="C44" s="5">
        <f>COUNTIFS(Table2[Sub-Sector],Table3[[#This Row],[Sub-Sector]],Table2[Uptrend],"Uptrend")/Table3[[#This Row],[Count]]</f>
        <v>0.8571428571428571</v>
      </c>
      <c r="D44" s="5">
        <f>COUNTIFS(Table2[Sub-Sector],Table3[[#This Row],[Sub-Sector]],Table2[1W Return vs Nifty],"&gt;=5")/Table3[[#This Row],[Count]]</f>
        <v>0.21428571428571427</v>
      </c>
      <c r="E44" s="5">
        <f>COUNTIFS(Table2[Sub-Sector],Table3[[#This Row],[Sub-Sector]],Table2[1M Return vs Nifty],"&gt;=5")/Table3[[#This Row],[Count]]</f>
        <v>0.7857142857142857</v>
      </c>
      <c r="F44" s="5">
        <f>COUNTIFS(Table2[Sub-Sector],Table3[[#This Row],[Sub-Sector]],Table2[6M Return vs Nifty],"&gt;=10")/Table3[[#This Row],[Count]]</f>
        <v>0.2857142857142857</v>
      </c>
      <c r="G44" s="5">
        <f>COUNTIFS(Table2[Sub-Sector],Table3[[#This Row],[Sub-Sector]],Table2[1Y Return vs Nifty],"&gt;=10")/Table3[[#This Row],[Count]]</f>
        <v>0.6428571428571429</v>
      </c>
      <c r="H44" s="5">
        <f>COUNTIFS(Table2[Sub-Sector],Table3[[#This Row],[Sub-Sector]],Table2[RSI Exponential â€“ 14D],"&gt;=50")/Table3[[#This Row],[Count]]</f>
        <v>1</v>
      </c>
      <c r="I44" s="5">
        <f>COUNTIFS(Table2[Sub-Sector],Table3[[#This Row],[Sub-Sector]],Table2[Relative Volume],"&gt;=1")/Table3[[#This Row],[Count]]</f>
        <v>0.8571428571428571</v>
      </c>
      <c r="J44" s="5">
        <f>COUNTIFS(Table2[Sub-Sector],Table3[[#This Row],[Sub-Sector]],Table2[% Away From Day Low],"&gt;=0.05")/Table3[[#This Row],[Count]]</f>
        <v>0</v>
      </c>
      <c r="K44" s="5">
        <f>COUNTIFS(Table2[Sub-Sector],Table3[[#This Row],[Sub-Sector]],Table2[% Away From Day High],"&lt;=0.05")/Table3[[#This Row],[Count]]</f>
        <v>0.8571428571428571</v>
      </c>
      <c r="L44" s="5">
        <f>COUNTIFS(Table2[Sub-Sector],Table3[[#This Row],[Sub-Sector]],Table2[% Away From Current Week Low],"&gt;=0.05")/Table3[[#This Row],[Count]]</f>
        <v>7.1428571428571425E-2</v>
      </c>
      <c r="M44" s="5">
        <f>COUNTIFS(Table2[Sub-Sector],Table3[[#This Row],[Sub-Sector]],Table2[% Away From Current Week High],"&lt;=0.05")/Table3[[#This Row],[Count]]</f>
        <v>0.5</v>
      </c>
      <c r="N44" s="5">
        <f>COUNTIFS(Table2[Sub-Sector],Table3[[#This Row],[Sub-Sector]],Table2[% Away From Current Month Low],"&gt;=0.05")/Table3[[#This Row],[Count]]</f>
        <v>1</v>
      </c>
      <c r="O44" s="5">
        <f>COUNTIFS(Table2[Sub-Sector],Table3[[#This Row],[Sub-Sector]],Table2[% Away From Current Month High],"&lt;=0.05")/Table3[[#This Row],[Count]]</f>
        <v>0.21428571428571427</v>
      </c>
      <c r="P44" s="5">
        <f>COUNTIFS(Table2[Sub-Sector],Table3[[#This Row],[Sub-Sector]],Table2[% Away From 52W High],"&lt;=10")/Table3[[#This Row],[Count]]</f>
        <v>0.21428571428571427</v>
      </c>
      <c r="Q44" s="5">
        <f>COUNTIFS(Table2[Sub-Sector],Table3[[#This Row],[Sub-Sector]],Table2[% Away From 52W Low],"&gt;=10")/Table3[[#This Row],[Count]]</f>
        <v>1</v>
      </c>
      <c r="R44" s="5">
        <f>COUNTIFS(Table2[Sub-Sector],Table3[[#This Row],[Sub-Sector]],Table2[% Price above 20 EMA],"&gt;=0")/Table3[[#This Row],[Count]]</f>
        <v>0.8571428571428571</v>
      </c>
      <c r="S44" s="5">
        <f>COUNTIFS(Table2[Sub-Sector],Table3[[#This Row],[Sub-Sector]],Table2[% Price above 50 EMA],"&gt;=0")/Table3[[#This Row],[Count]]</f>
        <v>0.8571428571428571</v>
      </c>
      <c r="T44" s="5">
        <f>COUNTIFS(Table2[Sub-Sector],Table3[[#This Row],[Sub-Sector]],Table2[% Price above 200 EMA],"&gt;=0")/Table3[[#This Row],[Count]]</f>
        <v>0.9285714285714286</v>
      </c>
      <c r="U44" s="5">
        <f>COUNTIFS(Table2[Sub-Sector],Table3[[#This Row],[Sub-Sector]],Table2[Rate of Change - Zone],"Positive")/Table3[[#This Row],[Count]]</f>
        <v>0.8571428571428571</v>
      </c>
      <c r="V44" s="5">
        <f>COUNTIFS(Table2[Sub-Sector],Table3[[#This Row],[Sub-Sector]],Table2[Sharpe Ratio],"&gt;=0.10")/Table3[[#This Row],[Count]]</f>
        <v>7.1428571428571425E-2</v>
      </c>
      <c r="W4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44" s="6">
        <f>_xlfn.RANK.AVG(Table3[[#This Row],[Score]],Table3[Score],1)</f>
        <v>21</v>
      </c>
      <c r="Y4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4" s="6">
        <f>_xlfn.RANK.AVG(Table3[[#This Row],[Score 2 ]],Table3[[Score 2 ]],1)</f>
        <v>43.5</v>
      </c>
    </row>
    <row r="45" spans="1:26" x14ac:dyDescent="0.3">
      <c r="A45" t="s">
        <v>281</v>
      </c>
      <c r="B45">
        <f>COUNTIFS(Table2[Sub-Sector],Table3[[#This Row],[Sub-Sector]])</f>
        <v>21</v>
      </c>
      <c r="C45" s="5">
        <f>COUNTIFS(Table2[Sub-Sector],Table3[[#This Row],[Sub-Sector]],Table2[Uptrend],"Uptrend")/Table3[[#This Row],[Count]]</f>
        <v>0.76190476190476186</v>
      </c>
      <c r="D45" s="5">
        <f>COUNTIFS(Table2[Sub-Sector],Table3[[#This Row],[Sub-Sector]],Table2[1W Return vs Nifty],"&gt;=5")/Table3[[#This Row],[Count]]</f>
        <v>0.19047619047619047</v>
      </c>
      <c r="E45" s="5">
        <f>COUNTIFS(Table2[Sub-Sector],Table3[[#This Row],[Sub-Sector]],Table2[1M Return vs Nifty],"&gt;=5")/Table3[[#This Row],[Count]]</f>
        <v>0.42857142857142855</v>
      </c>
      <c r="F45" s="5">
        <f>COUNTIFS(Table2[Sub-Sector],Table3[[#This Row],[Sub-Sector]],Table2[6M Return vs Nifty],"&gt;=10")/Table3[[#This Row],[Count]]</f>
        <v>0.42857142857142855</v>
      </c>
      <c r="G45" s="5">
        <f>COUNTIFS(Table2[Sub-Sector],Table3[[#This Row],[Sub-Sector]],Table2[1Y Return vs Nifty],"&gt;=10")/Table3[[#This Row],[Count]]</f>
        <v>0.52380952380952384</v>
      </c>
      <c r="H45" s="5">
        <f>COUNTIFS(Table2[Sub-Sector],Table3[[#This Row],[Sub-Sector]],Table2[RSI Exponential â€“ 14D],"&gt;=50")/Table3[[#This Row],[Count]]</f>
        <v>0.90476190476190477</v>
      </c>
      <c r="I45" s="5">
        <f>COUNTIFS(Table2[Sub-Sector],Table3[[#This Row],[Sub-Sector]],Table2[Relative Volume],"&gt;=1")/Table3[[#This Row],[Count]]</f>
        <v>0.7142857142857143</v>
      </c>
      <c r="J45" s="5">
        <f>COUNTIFS(Table2[Sub-Sector],Table3[[#This Row],[Sub-Sector]],Table2[% Away From Day Low],"&gt;=0.05")/Table3[[#This Row],[Count]]</f>
        <v>0</v>
      </c>
      <c r="K45" s="5">
        <f>COUNTIFS(Table2[Sub-Sector],Table3[[#This Row],[Sub-Sector]],Table2[% Away From Day High],"&lt;=0.05")/Table3[[#This Row],[Count]]</f>
        <v>0.90476190476190477</v>
      </c>
      <c r="L45" s="5">
        <f>COUNTIFS(Table2[Sub-Sector],Table3[[#This Row],[Sub-Sector]],Table2[% Away From Current Week Low],"&gt;=0.05")/Table3[[#This Row],[Count]]</f>
        <v>0.14285714285714285</v>
      </c>
      <c r="M45" s="5">
        <f>COUNTIFS(Table2[Sub-Sector],Table3[[#This Row],[Sub-Sector]],Table2[% Away From Current Week High],"&lt;=0.05")/Table3[[#This Row],[Count]]</f>
        <v>0.47619047619047616</v>
      </c>
      <c r="N45" s="5">
        <f>COUNTIFS(Table2[Sub-Sector],Table3[[#This Row],[Sub-Sector]],Table2[% Away From Current Month Low],"&gt;=0.05")/Table3[[#This Row],[Count]]</f>
        <v>1</v>
      </c>
      <c r="O45" s="5">
        <f>COUNTIFS(Table2[Sub-Sector],Table3[[#This Row],[Sub-Sector]],Table2[% Away From Current Month High],"&lt;=0.05")/Table3[[#This Row],[Count]]</f>
        <v>0.23809523809523808</v>
      </c>
      <c r="P45" s="5">
        <f>COUNTIFS(Table2[Sub-Sector],Table3[[#This Row],[Sub-Sector]],Table2[% Away From 52W High],"&lt;=10")/Table3[[#This Row],[Count]]</f>
        <v>0.42857142857142855</v>
      </c>
      <c r="Q45" s="5">
        <f>COUNTIFS(Table2[Sub-Sector],Table3[[#This Row],[Sub-Sector]],Table2[% Away From 52W Low],"&gt;=10")/Table3[[#This Row],[Count]]</f>
        <v>1</v>
      </c>
      <c r="R45" s="5">
        <f>COUNTIFS(Table2[Sub-Sector],Table3[[#This Row],[Sub-Sector]],Table2[% Price above 20 EMA],"&gt;=0")/Table3[[#This Row],[Count]]</f>
        <v>0.76190476190476186</v>
      </c>
      <c r="S45" s="5">
        <f>COUNTIFS(Table2[Sub-Sector],Table3[[#This Row],[Sub-Sector]],Table2[% Price above 50 EMA],"&gt;=0")/Table3[[#This Row],[Count]]</f>
        <v>0.80952380952380953</v>
      </c>
      <c r="T45" s="5">
        <f>COUNTIFS(Table2[Sub-Sector],Table3[[#This Row],[Sub-Sector]],Table2[% Price above 200 EMA],"&gt;=0")/Table3[[#This Row],[Count]]</f>
        <v>0.95238095238095233</v>
      </c>
      <c r="U45" s="5">
        <f>COUNTIFS(Table2[Sub-Sector],Table3[[#This Row],[Sub-Sector]],Table2[Rate of Change - Zone],"Positive")/Table3[[#This Row],[Count]]</f>
        <v>0.80952380952380953</v>
      </c>
      <c r="V45" s="5">
        <f>COUNTIFS(Table2[Sub-Sector],Table3[[#This Row],[Sub-Sector]],Table2[Sharpe Ratio],"&gt;=0.10")/Table3[[#This Row],[Count]]</f>
        <v>0.23809523809523808</v>
      </c>
      <c r="W4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45" s="6">
        <f>_xlfn.RANK.AVG(Table3[[#This Row],[Score]],Table3[Score],1)</f>
        <v>30</v>
      </c>
      <c r="Y4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5" s="6">
        <f>_xlfn.RANK.AVG(Table3[[#This Row],[Score 2 ]],Table3[[Score 2 ]],1)</f>
        <v>43.5</v>
      </c>
    </row>
    <row r="46" spans="1:26" x14ac:dyDescent="0.3">
      <c r="A46" t="s">
        <v>619</v>
      </c>
      <c r="B46">
        <f>COUNTIFS(Table2[Sub-Sector],Table3[[#This Row],[Sub-Sector]])</f>
        <v>4</v>
      </c>
      <c r="C46" s="5">
        <f>COUNTIFS(Table2[Sub-Sector],Table3[[#This Row],[Sub-Sector]],Table2[Uptrend],"Uptrend")/Table3[[#This Row],[Count]]</f>
        <v>0.75</v>
      </c>
      <c r="D46" s="5">
        <f>COUNTIFS(Table2[Sub-Sector],Table3[[#This Row],[Sub-Sector]],Table2[1W Return vs Nifty],"&gt;=5")/Table3[[#This Row],[Count]]</f>
        <v>0</v>
      </c>
      <c r="E46" s="5">
        <f>COUNTIFS(Table2[Sub-Sector],Table3[[#This Row],[Sub-Sector]],Table2[1M Return vs Nifty],"&gt;=5")/Table3[[#This Row],[Count]]</f>
        <v>0.25</v>
      </c>
      <c r="F46" s="5">
        <f>COUNTIFS(Table2[Sub-Sector],Table3[[#This Row],[Sub-Sector]],Table2[6M Return vs Nifty],"&gt;=10")/Table3[[#This Row],[Count]]</f>
        <v>0.5</v>
      </c>
      <c r="G46" s="5">
        <f>COUNTIFS(Table2[Sub-Sector],Table3[[#This Row],[Sub-Sector]],Table2[1Y Return vs Nifty],"&gt;=10")/Table3[[#This Row],[Count]]</f>
        <v>0.75</v>
      </c>
      <c r="H46" s="5">
        <f>COUNTIFS(Table2[Sub-Sector],Table3[[#This Row],[Sub-Sector]],Table2[RSI Exponential â€“ 14D],"&gt;=50")/Table3[[#This Row],[Count]]</f>
        <v>1</v>
      </c>
      <c r="I46" s="5">
        <f>COUNTIFS(Table2[Sub-Sector],Table3[[#This Row],[Sub-Sector]],Table2[Relative Volume],"&gt;=1")/Table3[[#This Row],[Count]]</f>
        <v>0.25</v>
      </c>
      <c r="J46" s="5">
        <f>COUNTIFS(Table2[Sub-Sector],Table3[[#This Row],[Sub-Sector]],Table2[% Away From Day Low],"&gt;=0.05")/Table3[[#This Row],[Count]]</f>
        <v>0</v>
      </c>
      <c r="K46" s="5">
        <f>COUNTIFS(Table2[Sub-Sector],Table3[[#This Row],[Sub-Sector]],Table2[% Away From Day High],"&lt;=0.05")/Table3[[#This Row],[Count]]</f>
        <v>0.5</v>
      </c>
      <c r="L46" s="5">
        <f>COUNTIFS(Table2[Sub-Sector],Table3[[#This Row],[Sub-Sector]],Table2[% Away From Current Week Low],"&gt;=0.05")/Table3[[#This Row],[Count]]</f>
        <v>0</v>
      </c>
      <c r="M46" s="5">
        <f>COUNTIFS(Table2[Sub-Sector],Table3[[#This Row],[Sub-Sector]],Table2[% Away From Current Week High],"&lt;=0.05")/Table3[[#This Row],[Count]]</f>
        <v>0.25</v>
      </c>
      <c r="N46" s="5">
        <f>COUNTIFS(Table2[Sub-Sector],Table3[[#This Row],[Sub-Sector]],Table2[% Away From Current Month Low],"&gt;=0.05")/Table3[[#This Row],[Count]]</f>
        <v>1</v>
      </c>
      <c r="O46" s="5">
        <f>COUNTIFS(Table2[Sub-Sector],Table3[[#This Row],[Sub-Sector]],Table2[% Away From Current Month High],"&lt;=0.05")/Table3[[#This Row],[Count]]</f>
        <v>0.25</v>
      </c>
      <c r="P46" s="5">
        <f>COUNTIFS(Table2[Sub-Sector],Table3[[#This Row],[Sub-Sector]],Table2[% Away From 52W High],"&lt;=10")/Table3[[#This Row],[Count]]</f>
        <v>0.25</v>
      </c>
      <c r="Q46" s="5">
        <f>COUNTIFS(Table2[Sub-Sector],Table3[[#This Row],[Sub-Sector]],Table2[% Away From 52W Low],"&gt;=10")/Table3[[#This Row],[Count]]</f>
        <v>1</v>
      </c>
      <c r="R46" s="5">
        <f>COUNTIFS(Table2[Sub-Sector],Table3[[#This Row],[Sub-Sector]],Table2[% Price above 20 EMA],"&gt;=0")/Table3[[#This Row],[Count]]</f>
        <v>0.75</v>
      </c>
      <c r="S46" s="5">
        <f>COUNTIFS(Table2[Sub-Sector],Table3[[#This Row],[Sub-Sector]],Table2[% Price above 50 EMA],"&gt;=0")/Table3[[#This Row],[Count]]</f>
        <v>1</v>
      </c>
      <c r="T46" s="5">
        <f>COUNTIFS(Table2[Sub-Sector],Table3[[#This Row],[Sub-Sector]],Table2[% Price above 200 EMA],"&gt;=0")/Table3[[#This Row],[Count]]</f>
        <v>0.75</v>
      </c>
      <c r="U46" s="5">
        <f>COUNTIFS(Table2[Sub-Sector],Table3[[#This Row],[Sub-Sector]],Table2[Rate of Change - Zone],"Positive")/Table3[[#This Row],[Count]]</f>
        <v>1</v>
      </c>
      <c r="V46" s="5">
        <f>COUNTIFS(Table2[Sub-Sector],Table3[[#This Row],[Sub-Sector]],Table2[Sharpe Ratio],"&gt;=0.10")/Table3[[#This Row],[Count]]</f>
        <v>0.25</v>
      </c>
      <c r="W4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46" s="6">
        <f>_xlfn.RANK.AVG(Table3[[#This Row],[Score]],Table3[Score],1)</f>
        <v>60</v>
      </c>
      <c r="Y4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6" s="6">
        <f>_xlfn.RANK.AVG(Table3[[#This Row],[Score 2 ]],Table3[[Score 2 ]],1)</f>
        <v>45</v>
      </c>
    </row>
    <row r="47" spans="1:26" x14ac:dyDescent="0.3">
      <c r="A47" t="s">
        <v>140</v>
      </c>
      <c r="B47">
        <f>COUNTIFS(Table2[Sub-Sector],Table3[[#This Row],[Sub-Sector]])</f>
        <v>19</v>
      </c>
      <c r="C47" s="5">
        <f>COUNTIFS(Table2[Sub-Sector],Table3[[#This Row],[Sub-Sector]],Table2[Uptrend],"Uptrend")/Table3[[#This Row],[Count]]</f>
        <v>0.78947368421052633</v>
      </c>
      <c r="D47" s="5">
        <f>COUNTIFS(Table2[Sub-Sector],Table3[[#This Row],[Sub-Sector]],Table2[1W Return vs Nifty],"&gt;=5")/Table3[[#This Row],[Count]]</f>
        <v>0.10526315789473684</v>
      </c>
      <c r="E47" s="5">
        <f>COUNTIFS(Table2[Sub-Sector],Table3[[#This Row],[Sub-Sector]],Table2[1M Return vs Nifty],"&gt;=5")/Table3[[#This Row],[Count]]</f>
        <v>0.36842105263157893</v>
      </c>
      <c r="F47" s="5">
        <f>COUNTIFS(Table2[Sub-Sector],Table3[[#This Row],[Sub-Sector]],Table2[6M Return vs Nifty],"&gt;=10")/Table3[[#This Row],[Count]]</f>
        <v>0.73684210526315785</v>
      </c>
      <c r="G47" s="5">
        <f>COUNTIFS(Table2[Sub-Sector],Table3[[#This Row],[Sub-Sector]],Table2[1Y Return vs Nifty],"&gt;=10")/Table3[[#This Row],[Count]]</f>
        <v>0.89473684210526316</v>
      </c>
      <c r="H47" s="5">
        <f>COUNTIFS(Table2[Sub-Sector],Table3[[#This Row],[Sub-Sector]],Table2[RSI Exponential â€“ 14D],"&gt;=50")/Table3[[#This Row],[Count]]</f>
        <v>0.57894736842105265</v>
      </c>
      <c r="I47" s="5">
        <f>COUNTIFS(Table2[Sub-Sector],Table3[[#This Row],[Sub-Sector]],Table2[Relative Volume],"&gt;=1")/Table3[[#This Row],[Count]]</f>
        <v>0.42105263157894735</v>
      </c>
      <c r="J47" s="5">
        <f>COUNTIFS(Table2[Sub-Sector],Table3[[#This Row],[Sub-Sector]],Table2[% Away From Day Low],"&gt;=0.05")/Table3[[#This Row],[Count]]</f>
        <v>5.2631578947368418E-2</v>
      </c>
      <c r="K47" s="5">
        <f>COUNTIFS(Table2[Sub-Sector],Table3[[#This Row],[Sub-Sector]],Table2[% Away From Day High],"&lt;=0.05")/Table3[[#This Row],[Count]]</f>
        <v>0.89473684210526316</v>
      </c>
      <c r="L47" s="5">
        <f>COUNTIFS(Table2[Sub-Sector],Table3[[#This Row],[Sub-Sector]],Table2[% Away From Current Week Low],"&gt;=0.05")/Table3[[#This Row],[Count]]</f>
        <v>0.15789473684210525</v>
      </c>
      <c r="M47" s="5">
        <f>COUNTIFS(Table2[Sub-Sector],Table3[[#This Row],[Sub-Sector]],Table2[% Away From Current Week High],"&lt;=0.05")/Table3[[#This Row],[Count]]</f>
        <v>0.42105263157894735</v>
      </c>
      <c r="N47" s="5">
        <f>COUNTIFS(Table2[Sub-Sector],Table3[[#This Row],[Sub-Sector]],Table2[% Away From Current Month Low],"&gt;=0.05")/Table3[[#This Row],[Count]]</f>
        <v>1</v>
      </c>
      <c r="O47" s="5">
        <f>COUNTIFS(Table2[Sub-Sector],Table3[[#This Row],[Sub-Sector]],Table2[% Away From Current Month High],"&lt;=0.05")/Table3[[#This Row],[Count]]</f>
        <v>0.15789473684210525</v>
      </c>
      <c r="P47" s="5">
        <f>COUNTIFS(Table2[Sub-Sector],Table3[[#This Row],[Sub-Sector]],Table2[% Away From 52W High],"&lt;=10")/Table3[[#This Row],[Count]]</f>
        <v>0.36842105263157893</v>
      </c>
      <c r="Q47" s="5">
        <f>COUNTIFS(Table2[Sub-Sector],Table3[[#This Row],[Sub-Sector]],Table2[% Away From 52W Low],"&gt;=10")/Table3[[#This Row],[Count]]</f>
        <v>1</v>
      </c>
      <c r="R47" s="5">
        <f>COUNTIFS(Table2[Sub-Sector],Table3[[#This Row],[Sub-Sector]],Table2[% Price above 20 EMA],"&gt;=0")/Table3[[#This Row],[Count]]</f>
        <v>0.57894736842105265</v>
      </c>
      <c r="S47" s="5">
        <f>COUNTIFS(Table2[Sub-Sector],Table3[[#This Row],[Sub-Sector]],Table2[% Price above 50 EMA],"&gt;=0")/Table3[[#This Row],[Count]]</f>
        <v>0.73684210526315785</v>
      </c>
      <c r="T47" s="5">
        <f>COUNTIFS(Table2[Sub-Sector],Table3[[#This Row],[Sub-Sector]],Table2[% Price above 200 EMA],"&gt;=0")/Table3[[#This Row],[Count]]</f>
        <v>0.89473684210526316</v>
      </c>
      <c r="U47" s="5">
        <f>COUNTIFS(Table2[Sub-Sector],Table3[[#This Row],[Sub-Sector]],Table2[Rate of Change - Zone],"Positive")/Table3[[#This Row],[Count]]</f>
        <v>0.63157894736842102</v>
      </c>
      <c r="V47" s="5">
        <f>COUNTIFS(Table2[Sub-Sector],Table3[[#This Row],[Sub-Sector]],Table2[Sharpe Ratio],"&gt;=0.10")/Table3[[#This Row],[Count]]</f>
        <v>0.68421052631578949</v>
      </c>
      <c r="W4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7" s="6">
        <f>_xlfn.RANK.AVG(Table3[[#This Row],[Score]],Table3[Score],1)</f>
        <v>39</v>
      </c>
      <c r="Y4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7" s="6">
        <f>_xlfn.RANK.AVG(Table3[[#This Row],[Score 2 ]],Table3[[Score 2 ]],1)</f>
        <v>46.5</v>
      </c>
    </row>
    <row r="48" spans="1:26" x14ac:dyDescent="0.3">
      <c r="A48" t="s">
        <v>1785</v>
      </c>
      <c r="B48">
        <f>COUNTIFS(Table2[Sub-Sector],Table3[[#This Row],[Sub-Sector]])</f>
        <v>3</v>
      </c>
      <c r="C48" s="5">
        <f>COUNTIFS(Table2[Sub-Sector],Table3[[#This Row],[Sub-Sector]],Table2[Uptrend],"Uptrend")/Table3[[#This Row],[Count]]</f>
        <v>0.66666666666666663</v>
      </c>
      <c r="D48" s="5">
        <f>COUNTIFS(Table2[Sub-Sector],Table3[[#This Row],[Sub-Sector]],Table2[1W Return vs Nifty],"&gt;=5")/Table3[[#This Row],[Count]]</f>
        <v>0</v>
      </c>
      <c r="E48" s="5">
        <f>COUNTIFS(Table2[Sub-Sector],Table3[[#This Row],[Sub-Sector]],Table2[1M Return vs Nifty],"&gt;=5")/Table3[[#This Row],[Count]]</f>
        <v>0</v>
      </c>
      <c r="F48" s="5">
        <f>COUNTIFS(Table2[Sub-Sector],Table3[[#This Row],[Sub-Sector]],Table2[6M Return vs Nifty],"&gt;=10")/Table3[[#This Row],[Count]]</f>
        <v>0</v>
      </c>
      <c r="G48" s="5">
        <f>COUNTIFS(Table2[Sub-Sector],Table3[[#This Row],[Sub-Sector]],Table2[1Y Return vs Nifty],"&gt;=10")/Table3[[#This Row],[Count]]</f>
        <v>0.66666666666666663</v>
      </c>
      <c r="H48" s="5">
        <f>COUNTIFS(Table2[Sub-Sector],Table3[[#This Row],[Sub-Sector]],Table2[RSI Exponential â€“ 14D],"&gt;=50")/Table3[[#This Row],[Count]]</f>
        <v>0.33333333333333331</v>
      </c>
      <c r="I48" s="5">
        <f>COUNTIFS(Table2[Sub-Sector],Table3[[#This Row],[Sub-Sector]],Table2[Relative Volume],"&gt;=1")/Table3[[#This Row],[Count]]</f>
        <v>0.66666666666666663</v>
      </c>
      <c r="J48" s="5">
        <f>COUNTIFS(Table2[Sub-Sector],Table3[[#This Row],[Sub-Sector]],Table2[% Away From Day Low],"&gt;=0.05")/Table3[[#This Row],[Count]]</f>
        <v>0</v>
      </c>
      <c r="K48" s="5">
        <f>COUNTIFS(Table2[Sub-Sector],Table3[[#This Row],[Sub-Sector]],Table2[% Away From Day High],"&lt;=0.05")/Table3[[#This Row],[Count]]</f>
        <v>1</v>
      </c>
      <c r="L48" s="5">
        <f>COUNTIFS(Table2[Sub-Sector],Table3[[#This Row],[Sub-Sector]],Table2[% Away From Current Week Low],"&gt;=0.05")/Table3[[#This Row],[Count]]</f>
        <v>0</v>
      </c>
      <c r="M48" s="5">
        <f>COUNTIFS(Table2[Sub-Sector],Table3[[#This Row],[Sub-Sector]],Table2[% Away From Current Week High],"&lt;=0.05")/Table3[[#This Row],[Count]]</f>
        <v>0</v>
      </c>
      <c r="N48" s="5">
        <f>COUNTIFS(Table2[Sub-Sector],Table3[[#This Row],[Sub-Sector]],Table2[% Away From Current Month Low],"&gt;=0.05")/Table3[[#This Row],[Count]]</f>
        <v>1</v>
      </c>
      <c r="O48" s="5">
        <f>COUNTIFS(Table2[Sub-Sector],Table3[[#This Row],[Sub-Sector]],Table2[% Away From Current Month High],"&lt;=0.05")/Table3[[#This Row],[Count]]</f>
        <v>0</v>
      </c>
      <c r="P48" s="5">
        <f>COUNTIFS(Table2[Sub-Sector],Table3[[#This Row],[Sub-Sector]],Table2[% Away From 52W High],"&lt;=10")/Table3[[#This Row],[Count]]</f>
        <v>0</v>
      </c>
      <c r="Q48" s="5">
        <f>COUNTIFS(Table2[Sub-Sector],Table3[[#This Row],[Sub-Sector]],Table2[% Away From 52W Low],"&gt;=10")/Table3[[#This Row],[Count]]</f>
        <v>1</v>
      </c>
      <c r="R48" s="5">
        <f>COUNTIFS(Table2[Sub-Sector],Table3[[#This Row],[Sub-Sector]],Table2[% Price above 20 EMA],"&gt;=0")/Table3[[#This Row],[Count]]</f>
        <v>0</v>
      </c>
      <c r="S48" s="5">
        <f>COUNTIFS(Table2[Sub-Sector],Table3[[#This Row],[Sub-Sector]],Table2[% Price above 50 EMA],"&gt;=0")/Table3[[#This Row],[Count]]</f>
        <v>0.66666666666666663</v>
      </c>
      <c r="T48" s="5">
        <f>COUNTIFS(Table2[Sub-Sector],Table3[[#This Row],[Sub-Sector]],Table2[% Price above 200 EMA],"&gt;=0")/Table3[[#This Row],[Count]]</f>
        <v>0.66666666666666663</v>
      </c>
      <c r="U48" s="5">
        <f>COUNTIFS(Table2[Sub-Sector],Table3[[#This Row],[Sub-Sector]],Table2[Rate of Change - Zone],"Positive")/Table3[[#This Row],[Count]]</f>
        <v>1</v>
      </c>
      <c r="V48" s="5">
        <f>COUNTIFS(Table2[Sub-Sector],Table3[[#This Row],[Sub-Sector]],Table2[Sharpe Ratio],"&gt;=0.10")/Table3[[#This Row],[Count]]</f>
        <v>0</v>
      </c>
      <c r="W4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48" s="6">
        <f>_xlfn.RANK.AVG(Table3[[#This Row],[Score]],Table3[Score],1)</f>
        <v>83</v>
      </c>
      <c r="Y4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8" s="6">
        <f>_xlfn.RANK.AVG(Table3[[#This Row],[Score 2 ]],Table3[[Score 2 ]],1)</f>
        <v>46.5</v>
      </c>
    </row>
    <row r="49" spans="1:26" x14ac:dyDescent="0.3">
      <c r="A49" t="s">
        <v>998</v>
      </c>
      <c r="B49">
        <f>COUNTIFS(Table2[Sub-Sector],Table3[[#This Row],[Sub-Sector]])</f>
        <v>2</v>
      </c>
      <c r="C49" s="5">
        <f>COUNTIFS(Table2[Sub-Sector],Table3[[#This Row],[Sub-Sector]],Table2[Uptrend],"Uptrend")/Table3[[#This Row],[Count]]</f>
        <v>0.5</v>
      </c>
      <c r="D49" s="5">
        <f>COUNTIFS(Table2[Sub-Sector],Table3[[#This Row],[Sub-Sector]],Table2[1W Return vs Nifty],"&gt;=5")/Table3[[#This Row],[Count]]</f>
        <v>0.5</v>
      </c>
      <c r="E49" s="5">
        <f>COUNTIFS(Table2[Sub-Sector],Table3[[#This Row],[Sub-Sector]],Table2[1M Return vs Nifty],"&gt;=5")/Table3[[#This Row],[Count]]</f>
        <v>0.5</v>
      </c>
      <c r="F49" s="5">
        <f>COUNTIFS(Table2[Sub-Sector],Table3[[#This Row],[Sub-Sector]],Table2[6M Return vs Nifty],"&gt;=10")/Table3[[#This Row],[Count]]</f>
        <v>0.5</v>
      </c>
      <c r="G49" s="5">
        <f>COUNTIFS(Table2[Sub-Sector],Table3[[#This Row],[Sub-Sector]],Table2[1Y Return vs Nifty],"&gt;=10")/Table3[[#This Row],[Count]]</f>
        <v>0.5</v>
      </c>
      <c r="H49" s="5">
        <f>COUNTIFS(Table2[Sub-Sector],Table3[[#This Row],[Sub-Sector]],Table2[RSI Exponential â€“ 14D],"&gt;=50")/Table3[[#This Row],[Count]]</f>
        <v>0.5</v>
      </c>
      <c r="I49" s="5">
        <f>COUNTIFS(Table2[Sub-Sector],Table3[[#This Row],[Sub-Sector]],Table2[Relative Volume],"&gt;=1")/Table3[[#This Row],[Count]]</f>
        <v>1</v>
      </c>
      <c r="J49" s="5">
        <f>COUNTIFS(Table2[Sub-Sector],Table3[[#This Row],[Sub-Sector]],Table2[% Away From Day Low],"&gt;=0.05")/Table3[[#This Row],[Count]]</f>
        <v>0</v>
      </c>
      <c r="K49" s="5">
        <f>COUNTIFS(Table2[Sub-Sector],Table3[[#This Row],[Sub-Sector]],Table2[% Away From Day High],"&lt;=0.05")/Table3[[#This Row],[Count]]</f>
        <v>1</v>
      </c>
      <c r="L49" s="5">
        <f>COUNTIFS(Table2[Sub-Sector],Table3[[#This Row],[Sub-Sector]],Table2[% Away From Current Week Low],"&gt;=0.05")/Table3[[#This Row],[Count]]</f>
        <v>0.5</v>
      </c>
      <c r="M49" s="5">
        <f>COUNTIFS(Table2[Sub-Sector],Table3[[#This Row],[Sub-Sector]],Table2[% Away From Current Week High],"&lt;=0.05")/Table3[[#This Row],[Count]]</f>
        <v>1</v>
      </c>
      <c r="N49" s="5">
        <f>COUNTIFS(Table2[Sub-Sector],Table3[[#This Row],[Sub-Sector]],Table2[% Away From Current Month Low],"&gt;=0.05")/Table3[[#This Row],[Count]]</f>
        <v>1</v>
      </c>
      <c r="O49" s="5">
        <f>COUNTIFS(Table2[Sub-Sector],Table3[[#This Row],[Sub-Sector]],Table2[% Away From Current Month High],"&lt;=0.05")/Table3[[#This Row],[Count]]</f>
        <v>0.5</v>
      </c>
      <c r="P49" s="5">
        <f>COUNTIFS(Table2[Sub-Sector],Table3[[#This Row],[Sub-Sector]],Table2[% Away From 52W High],"&lt;=10")/Table3[[#This Row],[Count]]</f>
        <v>0.5</v>
      </c>
      <c r="Q49" s="5">
        <f>COUNTIFS(Table2[Sub-Sector],Table3[[#This Row],[Sub-Sector]],Table2[% Away From 52W Low],"&gt;=10")/Table3[[#This Row],[Count]]</f>
        <v>1</v>
      </c>
      <c r="R49" s="5">
        <f>COUNTIFS(Table2[Sub-Sector],Table3[[#This Row],[Sub-Sector]],Table2[% Price above 20 EMA],"&gt;=0")/Table3[[#This Row],[Count]]</f>
        <v>0.5</v>
      </c>
      <c r="S49" s="5">
        <f>COUNTIFS(Table2[Sub-Sector],Table3[[#This Row],[Sub-Sector]],Table2[% Price above 50 EMA],"&gt;=0")/Table3[[#This Row],[Count]]</f>
        <v>0.5</v>
      </c>
      <c r="T49" s="5">
        <f>COUNTIFS(Table2[Sub-Sector],Table3[[#This Row],[Sub-Sector]],Table2[% Price above 200 EMA],"&gt;=0")/Table3[[#This Row],[Count]]</f>
        <v>0.5</v>
      </c>
      <c r="U49" s="5">
        <f>COUNTIFS(Table2[Sub-Sector],Table3[[#This Row],[Sub-Sector]],Table2[Rate of Change - Zone],"Positive")/Table3[[#This Row],[Count]]</f>
        <v>0.5</v>
      </c>
      <c r="V49" s="5">
        <f>COUNTIFS(Table2[Sub-Sector],Table3[[#This Row],[Sub-Sector]],Table2[Sharpe Ratio],"&gt;=0.10")/Table3[[#This Row],[Count]]</f>
        <v>0</v>
      </c>
      <c r="W4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49" s="6">
        <f>_xlfn.RANK.AVG(Table3[[#This Row],[Score]],Table3[Score],1)</f>
        <v>36.5</v>
      </c>
      <c r="Y4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49" s="6">
        <f>_xlfn.RANK.AVG(Table3[[#This Row],[Score 2 ]],Table3[[Score 2 ]],1)</f>
        <v>48</v>
      </c>
    </row>
    <row r="50" spans="1:26" x14ac:dyDescent="0.3">
      <c r="A50" t="s">
        <v>609</v>
      </c>
      <c r="B50">
        <f>COUNTIFS(Table2[Sub-Sector],Table3[[#This Row],[Sub-Sector]])</f>
        <v>13</v>
      </c>
      <c r="C50" s="5">
        <f>COUNTIFS(Table2[Sub-Sector],Table3[[#This Row],[Sub-Sector]],Table2[Uptrend],"Uptrend")/Table3[[#This Row],[Count]]</f>
        <v>0.76923076923076927</v>
      </c>
      <c r="D50" s="5">
        <f>COUNTIFS(Table2[Sub-Sector],Table3[[#This Row],[Sub-Sector]],Table2[1W Return vs Nifty],"&gt;=5")/Table3[[#This Row],[Count]]</f>
        <v>0.15384615384615385</v>
      </c>
      <c r="E50" s="5">
        <f>COUNTIFS(Table2[Sub-Sector],Table3[[#This Row],[Sub-Sector]],Table2[1M Return vs Nifty],"&gt;=5")/Table3[[#This Row],[Count]]</f>
        <v>0.38461538461538464</v>
      </c>
      <c r="F50" s="5">
        <f>COUNTIFS(Table2[Sub-Sector],Table3[[#This Row],[Sub-Sector]],Table2[6M Return vs Nifty],"&gt;=10")/Table3[[#This Row],[Count]]</f>
        <v>0.38461538461538464</v>
      </c>
      <c r="G50" s="5">
        <f>COUNTIFS(Table2[Sub-Sector],Table3[[#This Row],[Sub-Sector]],Table2[1Y Return vs Nifty],"&gt;=10")/Table3[[#This Row],[Count]]</f>
        <v>0.61538461538461542</v>
      </c>
      <c r="H50" s="5">
        <f>COUNTIFS(Table2[Sub-Sector],Table3[[#This Row],[Sub-Sector]],Table2[RSI Exponential â€“ 14D],"&gt;=50")/Table3[[#This Row],[Count]]</f>
        <v>0.84615384615384615</v>
      </c>
      <c r="I50" s="5">
        <f>COUNTIFS(Table2[Sub-Sector],Table3[[#This Row],[Sub-Sector]],Table2[Relative Volume],"&gt;=1")/Table3[[#This Row],[Count]]</f>
        <v>0.61538461538461542</v>
      </c>
      <c r="J50" s="5">
        <f>COUNTIFS(Table2[Sub-Sector],Table3[[#This Row],[Sub-Sector]],Table2[% Away From Day Low],"&gt;=0.05")/Table3[[#This Row],[Count]]</f>
        <v>0</v>
      </c>
      <c r="K50" s="5">
        <f>COUNTIFS(Table2[Sub-Sector],Table3[[#This Row],[Sub-Sector]],Table2[% Away From Day High],"&lt;=0.05")/Table3[[#This Row],[Count]]</f>
        <v>0.84615384615384615</v>
      </c>
      <c r="L50" s="5">
        <f>COUNTIFS(Table2[Sub-Sector],Table3[[#This Row],[Sub-Sector]],Table2[% Away From Current Week Low],"&gt;=0.05")/Table3[[#This Row],[Count]]</f>
        <v>0.23076923076923078</v>
      </c>
      <c r="M50" s="5">
        <f>COUNTIFS(Table2[Sub-Sector],Table3[[#This Row],[Sub-Sector]],Table2[% Away From Current Week High],"&lt;=0.05")/Table3[[#This Row],[Count]]</f>
        <v>0.53846153846153844</v>
      </c>
      <c r="N50" s="5">
        <f>COUNTIFS(Table2[Sub-Sector],Table3[[#This Row],[Sub-Sector]],Table2[% Away From Current Month Low],"&gt;=0.05")/Table3[[#This Row],[Count]]</f>
        <v>1</v>
      </c>
      <c r="O50" s="5">
        <f>COUNTIFS(Table2[Sub-Sector],Table3[[#This Row],[Sub-Sector]],Table2[% Away From Current Month High],"&lt;=0.05")/Table3[[#This Row],[Count]]</f>
        <v>0.38461538461538464</v>
      </c>
      <c r="P50" s="5">
        <f>COUNTIFS(Table2[Sub-Sector],Table3[[#This Row],[Sub-Sector]],Table2[% Away From 52W High],"&lt;=10")/Table3[[#This Row],[Count]]</f>
        <v>0.38461538461538464</v>
      </c>
      <c r="Q50" s="5">
        <f>COUNTIFS(Table2[Sub-Sector],Table3[[#This Row],[Sub-Sector]],Table2[% Away From 52W Low],"&gt;=10")/Table3[[#This Row],[Count]]</f>
        <v>1</v>
      </c>
      <c r="R50" s="5">
        <f>COUNTIFS(Table2[Sub-Sector],Table3[[#This Row],[Sub-Sector]],Table2[% Price above 20 EMA],"&gt;=0")/Table3[[#This Row],[Count]]</f>
        <v>0.76923076923076927</v>
      </c>
      <c r="S50" s="5">
        <f>COUNTIFS(Table2[Sub-Sector],Table3[[#This Row],[Sub-Sector]],Table2[% Price above 50 EMA],"&gt;=0")/Table3[[#This Row],[Count]]</f>
        <v>0.84615384615384615</v>
      </c>
      <c r="T50" s="5">
        <f>COUNTIFS(Table2[Sub-Sector],Table3[[#This Row],[Sub-Sector]],Table2[% Price above 200 EMA],"&gt;=0")/Table3[[#This Row],[Count]]</f>
        <v>0.84615384615384615</v>
      </c>
      <c r="U50" s="5">
        <f>COUNTIFS(Table2[Sub-Sector],Table3[[#This Row],[Sub-Sector]],Table2[Rate of Change - Zone],"Positive")/Table3[[#This Row],[Count]]</f>
        <v>0.84615384615384615</v>
      </c>
      <c r="V50" s="5">
        <f>COUNTIFS(Table2[Sub-Sector],Table3[[#This Row],[Sub-Sector]],Table2[Sharpe Ratio],"&gt;=0.10")/Table3[[#This Row],[Count]]</f>
        <v>0.30769230769230771</v>
      </c>
      <c r="W5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50" s="6">
        <f>_xlfn.RANK.AVG(Table3[[#This Row],[Score]],Table3[Score],1)</f>
        <v>36.5</v>
      </c>
      <c r="Y5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0" s="6">
        <f>_xlfn.RANK.AVG(Table3[[#This Row],[Score 2 ]],Table3[[Score 2 ]],1)</f>
        <v>49.5</v>
      </c>
    </row>
    <row r="51" spans="1:26" x14ac:dyDescent="0.3">
      <c r="A51" t="s">
        <v>230</v>
      </c>
      <c r="B51">
        <f>COUNTIFS(Table2[Sub-Sector],Table3[[#This Row],[Sub-Sector]])</f>
        <v>23</v>
      </c>
      <c r="C51" s="5">
        <f>COUNTIFS(Table2[Sub-Sector],Table3[[#This Row],[Sub-Sector]],Table2[Uptrend],"Uptrend")/Table3[[#This Row],[Count]]</f>
        <v>0.78260869565217395</v>
      </c>
      <c r="D51" s="5">
        <f>COUNTIFS(Table2[Sub-Sector],Table3[[#This Row],[Sub-Sector]],Table2[1W Return vs Nifty],"&gt;=5")/Table3[[#This Row],[Count]]</f>
        <v>0.13043478260869565</v>
      </c>
      <c r="E51" s="5">
        <f>COUNTIFS(Table2[Sub-Sector],Table3[[#This Row],[Sub-Sector]],Table2[1M Return vs Nifty],"&gt;=5")/Table3[[#This Row],[Count]]</f>
        <v>0.34782608695652173</v>
      </c>
      <c r="F51" s="5">
        <f>COUNTIFS(Table2[Sub-Sector],Table3[[#This Row],[Sub-Sector]],Table2[6M Return vs Nifty],"&gt;=10")/Table3[[#This Row],[Count]]</f>
        <v>0.52173913043478259</v>
      </c>
      <c r="G51" s="5">
        <f>COUNTIFS(Table2[Sub-Sector],Table3[[#This Row],[Sub-Sector]],Table2[1Y Return vs Nifty],"&gt;=10")/Table3[[#This Row],[Count]]</f>
        <v>0.47826086956521741</v>
      </c>
      <c r="H51" s="5">
        <f>COUNTIFS(Table2[Sub-Sector],Table3[[#This Row],[Sub-Sector]],Table2[RSI Exponential â€“ 14D],"&gt;=50")/Table3[[#This Row],[Count]]</f>
        <v>0.86956521739130432</v>
      </c>
      <c r="I51" s="5">
        <f>COUNTIFS(Table2[Sub-Sector],Table3[[#This Row],[Sub-Sector]],Table2[Relative Volume],"&gt;=1")/Table3[[#This Row],[Count]]</f>
        <v>0.56521739130434778</v>
      </c>
      <c r="J51" s="5">
        <f>COUNTIFS(Table2[Sub-Sector],Table3[[#This Row],[Sub-Sector]],Table2[% Away From Day Low],"&gt;=0.05")/Table3[[#This Row],[Count]]</f>
        <v>8.6956521739130432E-2</v>
      </c>
      <c r="K51" s="5">
        <f>COUNTIFS(Table2[Sub-Sector],Table3[[#This Row],[Sub-Sector]],Table2[% Away From Day High],"&lt;=0.05")/Table3[[#This Row],[Count]]</f>
        <v>0.95652173913043481</v>
      </c>
      <c r="L51" s="5">
        <f>COUNTIFS(Table2[Sub-Sector],Table3[[#This Row],[Sub-Sector]],Table2[% Away From Current Week Low],"&gt;=0.05")/Table3[[#This Row],[Count]]</f>
        <v>0.17391304347826086</v>
      </c>
      <c r="M51" s="5">
        <f>COUNTIFS(Table2[Sub-Sector],Table3[[#This Row],[Sub-Sector]],Table2[% Away From Current Week High],"&lt;=0.05")/Table3[[#This Row],[Count]]</f>
        <v>0.65217391304347827</v>
      </c>
      <c r="N51" s="5">
        <f>COUNTIFS(Table2[Sub-Sector],Table3[[#This Row],[Sub-Sector]],Table2[% Away From Current Month Low],"&gt;=0.05")/Table3[[#This Row],[Count]]</f>
        <v>1</v>
      </c>
      <c r="O51" s="5">
        <f>COUNTIFS(Table2[Sub-Sector],Table3[[#This Row],[Sub-Sector]],Table2[% Away From Current Month High],"&lt;=0.05")/Table3[[#This Row],[Count]]</f>
        <v>0.34782608695652173</v>
      </c>
      <c r="P51" s="5">
        <f>COUNTIFS(Table2[Sub-Sector],Table3[[#This Row],[Sub-Sector]],Table2[% Away From 52W High],"&lt;=10")/Table3[[#This Row],[Count]]</f>
        <v>0.52173913043478259</v>
      </c>
      <c r="Q51" s="5">
        <f>COUNTIFS(Table2[Sub-Sector],Table3[[#This Row],[Sub-Sector]],Table2[% Away From 52W Low],"&gt;=10")/Table3[[#This Row],[Count]]</f>
        <v>1</v>
      </c>
      <c r="R51" s="5">
        <f>COUNTIFS(Table2[Sub-Sector],Table3[[#This Row],[Sub-Sector]],Table2[% Price above 20 EMA],"&gt;=0")/Table3[[#This Row],[Count]]</f>
        <v>0.95652173913043481</v>
      </c>
      <c r="S51" s="5">
        <f>COUNTIFS(Table2[Sub-Sector],Table3[[#This Row],[Sub-Sector]],Table2[% Price above 50 EMA],"&gt;=0")/Table3[[#This Row],[Count]]</f>
        <v>0.86956521739130432</v>
      </c>
      <c r="T51" s="5">
        <f>COUNTIFS(Table2[Sub-Sector],Table3[[#This Row],[Sub-Sector]],Table2[% Price above 200 EMA],"&gt;=0")/Table3[[#This Row],[Count]]</f>
        <v>0.78260869565217395</v>
      </c>
      <c r="U51" s="5">
        <f>COUNTIFS(Table2[Sub-Sector],Table3[[#This Row],[Sub-Sector]],Table2[Rate of Change - Zone],"Positive")/Table3[[#This Row],[Count]]</f>
        <v>0.95652173913043481</v>
      </c>
      <c r="V51" s="5">
        <f>COUNTIFS(Table2[Sub-Sector],Table3[[#This Row],[Sub-Sector]],Table2[Sharpe Ratio],"&gt;=0.10")/Table3[[#This Row],[Count]]</f>
        <v>0.56521739130434778</v>
      </c>
      <c r="W5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51" s="6">
        <f>_xlfn.RANK.AVG(Table3[[#This Row],[Score]],Table3[Score],1)</f>
        <v>42</v>
      </c>
      <c r="Y5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1" s="6">
        <f>_xlfn.RANK.AVG(Table3[[#This Row],[Score 2 ]],Table3[[Score 2 ]],1)</f>
        <v>49.5</v>
      </c>
    </row>
    <row r="52" spans="1:26" x14ac:dyDescent="0.3">
      <c r="A52" t="s">
        <v>457</v>
      </c>
      <c r="B52">
        <f>COUNTIFS(Table2[Sub-Sector],Table3[[#This Row],[Sub-Sector]])</f>
        <v>3</v>
      </c>
      <c r="C52" s="5">
        <f>COUNTIFS(Table2[Sub-Sector],Table3[[#This Row],[Sub-Sector]],Table2[Uptrend],"Uptrend")/Table3[[#This Row],[Count]]</f>
        <v>0.66666666666666663</v>
      </c>
      <c r="D52" s="5">
        <f>COUNTIFS(Table2[Sub-Sector],Table3[[#This Row],[Sub-Sector]],Table2[1W Return vs Nifty],"&gt;=5")/Table3[[#This Row],[Count]]</f>
        <v>0</v>
      </c>
      <c r="E52" s="5">
        <f>COUNTIFS(Table2[Sub-Sector],Table3[[#This Row],[Sub-Sector]],Table2[1M Return vs Nifty],"&gt;=5")/Table3[[#This Row],[Count]]</f>
        <v>0.33333333333333331</v>
      </c>
      <c r="F52" s="5">
        <f>COUNTIFS(Table2[Sub-Sector],Table3[[#This Row],[Sub-Sector]],Table2[6M Return vs Nifty],"&gt;=10")/Table3[[#This Row],[Count]]</f>
        <v>0.66666666666666663</v>
      </c>
      <c r="G52" s="5">
        <f>COUNTIFS(Table2[Sub-Sector],Table3[[#This Row],[Sub-Sector]],Table2[1Y Return vs Nifty],"&gt;=10")/Table3[[#This Row],[Count]]</f>
        <v>0.66666666666666663</v>
      </c>
      <c r="H52" s="5">
        <f>COUNTIFS(Table2[Sub-Sector],Table3[[#This Row],[Sub-Sector]],Table2[RSI Exponential â€“ 14D],"&gt;=50")/Table3[[#This Row],[Count]]</f>
        <v>0.66666666666666663</v>
      </c>
      <c r="I52" s="5">
        <f>COUNTIFS(Table2[Sub-Sector],Table3[[#This Row],[Sub-Sector]],Table2[Relative Volume],"&gt;=1")/Table3[[#This Row],[Count]]</f>
        <v>0</v>
      </c>
      <c r="J52" s="5">
        <f>COUNTIFS(Table2[Sub-Sector],Table3[[#This Row],[Sub-Sector]],Table2[% Away From Day Low],"&gt;=0.05")/Table3[[#This Row],[Count]]</f>
        <v>0</v>
      </c>
      <c r="K52" s="5">
        <f>COUNTIFS(Table2[Sub-Sector],Table3[[#This Row],[Sub-Sector]],Table2[% Away From Day High],"&lt;=0.05")/Table3[[#This Row],[Count]]</f>
        <v>1</v>
      </c>
      <c r="L52" s="5">
        <f>COUNTIFS(Table2[Sub-Sector],Table3[[#This Row],[Sub-Sector]],Table2[% Away From Current Week Low],"&gt;=0.05")/Table3[[#This Row],[Count]]</f>
        <v>0</v>
      </c>
      <c r="M52" s="5">
        <f>COUNTIFS(Table2[Sub-Sector],Table3[[#This Row],[Sub-Sector]],Table2[% Away From Current Week High],"&lt;=0.05")/Table3[[#This Row],[Count]]</f>
        <v>0.66666666666666663</v>
      </c>
      <c r="N52" s="5">
        <f>COUNTIFS(Table2[Sub-Sector],Table3[[#This Row],[Sub-Sector]],Table2[% Away From Current Month Low],"&gt;=0.05")/Table3[[#This Row],[Count]]</f>
        <v>1</v>
      </c>
      <c r="O52" s="5">
        <f>COUNTIFS(Table2[Sub-Sector],Table3[[#This Row],[Sub-Sector]],Table2[% Away From Current Month High],"&lt;=0.05")/Table3[[#This Row],[Count]]</f>
        <v>0.33333333333333331</v>
      </c>
      <c r="P52" s="5">
        <f>COUNTIFS(Table2[Sub-Sector],Table3[[#This Row],[Sub-Sector]],Table2[% Away From 52W High],"&lt;=10")/Table3[[#This Row],[Count]]</f>
        <v>0.66666666666666663</v>
      </c>
      <c r="Q52" s="5">
        <f>COUNTIFS(Table2[Sub-Sector],Table3[[#This Row],[Sub-Sector]],Table2[% Away From 52W Low],"&gt;=10")/Table3[[#This Row],[Count]]</f>
        <v>1</v>
      </c>
      <c r="R52" s="5">
        <f>COUNTIFS(Table2[Sub-Sector],Table3[[#This Row],[Sub-Sector]],Table2[% Price above 20 EMA],"&gt;=0")/Table3[[#This Row],[Count]]</f>
        <v>0.66666666666666663</v>
      </c>
      <c r="S52" s="5">
        <f>COUNTIFS(Table2[Sub-Sector],Table3[[#This Row],[Sub-Sector]],Table2[% Price above 50 EMA],"&gt;=0")/Table3[[#This Row],[Count]]</f>
        <v>0.66666666666666663</v>
      </c>
      <c r="T52" s="5">
        <f>COUNTIFS(Table2[Sub-Sector],Table3[[#This Row],[Sub-Sector]],Table2[% Price above 200 EMA],"&gt;=0")/Table3[[#This Row],[Count]]</f>
        <v>0.66666666666666663</v>
      </c>
      <c r="U52" s="5">
        <f>COUNTIFS(Table2[Sub-Sector],Table3[[#This Row],[Sub-Sector]],Table2[Rate of Change - Zone],"Positive")/Table3[[#This Row],[Count]]</f>
        <v>1</v>
      </c>
      <c r="V52" s="5">
        <f>COUNTIFS(Table2[Sub-Sector],Table3[[#This Row],[Sub-Sector]],Table2[Sharpe Ratio],"&gt;=0.10")/Table3[[#This Row],[Count]]</f>
        <v>0.33333333333333331</v>
      </c>
      <c r="W5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52" s="6">
        <f>_xlfn.RANK.AVG(Table3[[#This Row],[Score]],Table3[Score],1)</f>
        <v>62.5</v>
      </c>
      <c r="Y5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2" s="6">
        <f>_xlfn.RANK.AVG(Table3[[#This Row],[Score 2 ]],Table3[[Score 2 ]],1)</f>
        <v>51</v>
      </c>
    </row>
    <row r="53" spans="1:26" x14ac:dyDescent="0.3">
      <c r="A53" t="s">
        <v>900</v>
      </c>
      <c r="B53">
        <f>COUNTIFS(Table2[Sub-Sector],Table3[[#This Row],[Sub-Sector]])</f>
        <v>3</v>
      </c>
      <c r="C53" s="5">
        <f>COUNTIFS(Table2[Sub-Sector],Table3[[#This Row],[Sub-Sector]],Table2[Uptrend],"Uptrend")/Table3[[#This Row],[Count]]</f>
        <v>0.66666666666666663</v>
      </c>
      <c r="D53" s="5">
        <f>COUNTIFS(Table2[Sub-Sector],Table3[[#This Row],[Sub-Sector]],Table2[1W Return vs Nifty],"&gt;=5")/Table3[[#This Row],[Count]]</f>
        <v>0</v>
      </c>
      <c r="E53" s="5">
        <f>COUNTIFS(Table2[Sub-Sector],Table3[[#This Row],[Sub-Sector]],Table2[1M Return vs Nifty],"&gt;=5")/Table3[[#This Row],[Count]]</f>
        <v>0.33333333333333331</v>
      </c>
      <c r="F53" s="5">
        <f>COUNTIFS(Table2[Sub-Sector],Table3[[#This Row],[Sub-Sector]],Table2[6M Return vs Nifty],"&gt;=10")/Table3[[#This Row],[Count]]</f>
        <v>0.33333333333333331</v>
      </c>
      <c r="G53" s="5">
        <f>COUNTIFS(Table2[Sub-Sector],Table3[[#This Row],[Sub-Sector]],Table2[1Y Return vs Nifty],"&gt;=10")/Table3[[#This Row],[Count]]</f>
        <v>0.33333333333333331</v>
      </c>
      <c r="H53" s="5">
        <f>COUNTIFS(Table2[Sub-Sector],Table3[[#This Row],[Sub-Sector]],Table2[RSI Exponential â€“ 14D],"&gt;=50")/Table3[[#This Row],[Count]]</f>
        <v>1</v>
      </c>
      <c r="I53" s="5">
        <f>COUNTIFS(Table2[Sub-Sector],Table3[[#This Row],[Sub-Sector]],Table2[Relative Volume],"&gt;=1")/Table3[[#This Row],[Count]]</f>
        <v>0.66666666666666663</v>
      </c>
      <c r="J53" s="5">
        <f>COUNTIFS(Table2[Sub-Sector],Table3[[#This Row],[Sub-Sector]],Table2[% Away From Day Low],"&gt;=0.05")/Table3[[#This Row],[Count]]</f>
        <v>0</v>
      </c>
      <c r="K53" s="5">
        <f>COUNTIFS(Table2[Sub-Sector],Table3[[#This Row],[Sub-Sector]],Table2[% Away From Day High],"&lt;=0.05")/Table3[[#This Row],[Count]]</f>
        <v>0.66666666666666663</v>
      </c>
      <c r="L53" s="5">
        <f>COUNTIFS(Table2[Sub-Sector],Table3[[#This Row],[Sub-Sector]],Table2[% Away From Current Week Low],"&gt;=0.05")/Table3[[#This Row],[Count]]</f>
        <v>1</v>
      </c>
      <c r="M53" s="5">
        <f>COUNTIFS(Table2[Sub-Sector],Table3[[#This Row],[Sub-Sector]],Table2[% Away From Current Week High],"&lt;=0.05")/Table3[[#This Row],[Count]]</f>
        <v>0.66666666666666663</v>
      </c>
      <c r="N53" s="5">
        <f>COUNTIFS(Table2[Sub-Sector],Table3[[#This Row],[Sub-Sector]],Table2[% Away From Current Month Low],"&gt;=0.05")/Table3[[#This Row],[Count]]</f>
        <v>1</v>
      </c>
      <c r="O53" s="5">
        <f>COUNTIFS(Table2[Sub-Sector],Table3[[#This Row],[Sub-Sector]],Table2[% Away From Current Month High],"&lt;=0.05")/Table3[[#This Row],[Count]]</f>
        <v>0.66666666666666663</v>
      </c>
      <c r="P53" s="5">
        <f>COUNTIFS(Table2[Sub-Sector],Table3[[#This Row],[Sub-Sector]],Table2[% Away From 52W High],"&lt;=10")/Table3[[#This Row],[Count]]</f>
        <v>0.33333333333333331</v>
      </c>
      <c r="Q53" s="5">
        <f>COUNTIFS(Table2[Sub-Sector],Table3[[#This Row],[Sub-Sector]],Table2[% Away From 52W Low],"&gt;=10")/Table3[[#This Row],[Count]]</f>
        <v>1</v>
      </c>
      <c r="R53" s="5">
        <f>COUNTIFS(Table2[Sub-Sector],Table3[[#This Row],[Sub-Sector]],Table2[% Price above 20 EMA],"&gt;=0")/Table3[[#This Row],[Count]]</f>
        <v>1</v>
      </c>
      <c r="S53" s="5">
        <f>COUNTIFS(Table2[Sub-Sector],Table3[[#This Row],[Sub-Sector]],Table2[% Price above 50 EMA],"&gt;=0")/Table3[[#This Row],[Count]]</f>
        <v>1</v>
      </c>
      <c r="T53" s="5">
        <f>COUNTIFS(Table2[Sub-Sector],Table3[[#This Row],[Sub-Sector]],Table2[% Price above 200 EMA],"&gt;=0")/Table3[[#This Row],[Count]]</f>
        <v>0.66666666666666663</v>
      </c>
      <c r="U53" s="5">
        <f>COUNTIFS(Table2[Sub-Sector],Table3[[#This Row],[Sub-Sector]],Table2[Rate of Change - Zone],"Positive")/Table3[[#This Row],[Count]]</f>
        <v>1</v>
      </c>
      <c r="V53" s="5">
        <f>COUNTIFS(Table2[Sub-Sector],Table3[[#This Row],[Sub-Sector]],Table2[Sharpe Ratio],"&gt;=0.10")/Table3[[#This Row],[Count]]</f>
        <v>0</v>
      </c>
      <c r="W5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53" s="6">
        <f>_xlfn.RANK.AVG(Table3[[#This Row],[Score]],Table3[Score],1)</f>
        <v>64</v>
      </c>
      <c r="Y5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3" s="6">
        <f>_xlfn.RANK.AVG(Table3[[#This Row],[Score 2 ]],Table3[[Score 2 ]],1)</f>
        <v>52</v>
      </c>
    </row>
    <row r="54" spans="1:26" x14ac:dyDescent="0.3">
      <c r="A54" t="s">
        <v>306</v>
      </c>
      <c r="B54">
        <f>COUNTIFS(Table2[Sub-Sector],Table3[[#This Row],[Sub-Sector]])</f>
        <v>14</v>
      </c>
      <c r="C54" s="5">
        <f>COUNTIFS(Table2[Sub-Sector],Table3[[#This Row],[Sub-Sector]],Table2[Uptrend],"Uptrend")/Table3[[#This Row],[Count]]</f>
        <v>0.7142857142857143</v>
      </c>
      <c r="D54" s="5">
        <f>COUNTIFS(Table2[Sub-Sector],Table3[[#This Row],[Sub-Sector]],Table2[1W Return vs Nifty],"&gt;=5")/Table3[[#This Row],[Count]]</f>
        <v>7.1428571428571425E-2</v>
      </c>
      <c r="E54" s="5">
        <f>COUNTIFS(Table2[Sub-Sector],Table3[[#This Row],[Sub-Sector]],Table2[1M Return vs Nifty],"&gt;=5")/Table3[[#This Row],[Count]]</f>
        <v>0.35714285714285715</v>
      </c>
      <c r="F54" s="5">
        <f>COUNTIFS(Table2[Sub-Sector],Table3[[#This Row],[Sub-Sector]],Table2[6M Return vs Nifty],"&gt;=10")/Table3[[#This Row],[Count]]</f>
        <v>0.35714285714285715</v>
      </c>
      <c r="G54" s="5">
        <f>COUNTIFS(Table2[Sub-Sector],Table3[[#This Row],[Sub-Sector]],Table2[1Y Return vs Nifty],"&gt;=10")/Table3[[#This Row],[Count]]</f>
        <v>0.5714285714285714</v>
      </c>
      <c r="H54" s="5">
        <f>COUNTIFS(Table2[Sub-Sector],Table3[[#This Row],[Sub-Sector]],Table2[RSI Exponential â€“ 14D],"&gt;=50")/Table3[[#This Row],[Count]]</f>
        <v>0.7142857142857143</v>
      </c>
      <c r="I54" s="5">
        <f>COUNTIFS(Table2[Sub-Sector],Table3[[#This Row],[Sub-Sector]],Table2[Relative Volume],"&gt;=1")/Table3[[#This Row],[Count]]</f>
        <v>0.5714285714285714</v>
      </c>
      <c r="J54" s="5">
        <f>COUNTIFS(Table2[Sub-Sector],Table3[[#This Row],[Sub-Sector]],Table2[% Away From Day Low],"&gt;=0.05")/Table3[[#This Row],[Count]]</f>
        <v>0</v>
      </c>
      <c r="K54" s="5">
        <f>COUNTIFS(Table2[Sub-Sector],Table3[[#This Row],[Sub-Sector]],Table2[% Away From Day High],"&lt;=0.05")/Table3[[#This Row],[Count]]</f>
        <v>1</v>
      </c>
      <c r="L54" s="5">
        <f>COUNTIFS(Table2[Sub-Sector],Table3[[#This Row],[Sub-Sector]],Table2[% Away From Current Week Low],"&gt;=0.05")/Table3[[#This Row],[Count]]</f>
        <v>0</v>
      </c>
      <c r="M54" s="5">
        <f>COUNTIFS(Table2[Sub-Sector],Table3[[#This Row],[Sub-Sector]],Table2[% Away From Current Week High],"&lt;=0.05")/Table3[[#This Row],[Count]]</f>
        <v>0.5714285714285714</v>
      </c>
      <c r="N54" s="5">
        <f>COUNTIFS(Table2[Sub-Sector],Table3[[#This Row],[Sub-Sector]],Table2[% Away From Current Month Low],"&gt;=0.05")/Table3[[#This Row],[Count]]</f>
        <v>1</v>
      </c>
      <c r="O54" s="5">
        <f>COUNTIFS(Table2[Sub-Sector],Table3[[#This Row],[Sub-Sector]],Table2[% Away From Current Month High],"&lt;=0.05")/Table3[[#This Row],[Count]]</f>
        <v>0.5</v>
      </c>
      <c r="P54" s="5">
        <f>COUNTIFS(Table2[Sub-Sector],Table3[[#This Row],[Sub-Sector]],Table2[% Away From 52W High],"&lt;=10")/Table3[[#This Row],[Count]]</f>
        <v>0.2857142857142857</v>
      </c>
      <c r="Q54" s="5">
        <f>COUNTIFS(Table2[Sub-Sector],Table3[[#This Row],[Sub-Sector]],Table2[% Away From 52W Low],"&gt;=10")/Table3[[#This Row],[Count]]</f>
        <v>0.9285714285714286</v>
      </c>
      <c r="R54" s="5">
        <f>COUNTIFS(Table2[Sub-Sector],Table3[[#This Row],[Sub-Sector]],Table2[% Price above 20 EMA],"&gt;=0")/Table3[[#This Row],[Count]]</f>
        <v>0.7857142857142857</v>
      </c>
      <c r="S54" s="5">
        <f>COUNTIFS(Table2[Sub-Sector],Table3[[#This Row],[Sub-Sector]],Table2[% Price above 50 EMA],"&gt;=0")/Table3[[#This Row],[Count]]</f>
        <v>0.7857142857142857</v>
      </c>
      <c r="T54" s="5">
        <f>COUNTIFS(Table2[Sub-Sector],Table3[[#This Row],[Sub-Sector]],Table2[% Price above 200 EMA],"&gt;=0")/Table3[[#This Row],[Count]]</f>
        <v>0.8571428571428571</v>
      </c>
      <c r="U54" s="5">
        <f>COUNTIFS(Table2[Sub-Sector],Table3[[#This Row],[Sub-Sector]],Table2[Rate of Change - Zone],"Positive")/Table3[[#This Row],[Count]]</f>
        <v>0.8571428571428571</v>
      </c>
      <c r="V54" s="5">
        <f>COUNTIFS(Table2[Sub-Sector],Table3[[#This Row],[Sub-Sector]],Table2[Sharpe Ratio],"&gt;=0.10")/Table3[[#This Row],[Count]]</f>
        <v>0.21428571428571427</v>
      </c>
      <c r="W5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54" s="6">
        <f>_xlfn.RANK.AVG(Table3[[#This Row],[Score]],Table3[Score],1)</f>
        <v>47</v>
      </c>
      <c r="Y5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4" s="6">
        <f>_xlfn.RANK.AVG(Table3[[#This Row],[Score 2 ]],Table3[[Score 2 ]],1)</f>
        <v>53</v>
      </c>
    </row>
    <row r="55" spans="1:26" x14ac:dyDescent="0.3">
      <c r="A55" t="s">
        <v>488</v>
      </c>
      <c r="B55">
        <f>COUNTIFS(Table2[Sub-Sector],Table3[[#This Row],[Sub-Sector]])</f>
        <v>7</v>
      </c>
      <c r="C55" s="5">
        <f>COUNTIFS(Table2[Sub-Sector],Table3[[#This Row],[Sub-Sector]],Table2[Uptrend],"Uptrend")/Table3[[#This Row],[Count]]</f>
        <v>1</v>
      </c>
      <c r="D55" s="5">
        <f>COUNTIFS(Table2[Sub-Sector],Table3[[#This Row],[Sub-Sector]],Table2[1W Return vs Nifty],"&gt;=5")/Table3[[#This Row],[Count]]</f>
        <v>0</v>
      </c>
      <c r="E55" s="5">
        <f>COUNTIFS(Table2[Sub-Sector],Table3[[#This Row],[Sub-Sector]],Table2[1M Return vs Nifty],"&gt;=5")/Table3[[#This Row],[Count]]</f>
        <v>0.5714285714285714</v>
      </c>
      <c r="F55" s="5">
        <f>COUNTIFS(Table2[Sub-Sector],Table3[[#This Row],[Sub-Sector]],Table2[6M Return vs Nifty],"&gt;=10")/Table3[[#This Row],[Count]]</f>
        <v>0.2857142857142857</v>
      </c>
      <c r="G55" s="5">
        <f>COUNTIFS(Table2[Sub-Sector],Table3[[#This Row],[Sub-Sector]],Table2[1Y Return vs Nifty],"&gt;=10")/Table3[[#This Row],[Count]]</f>
        <v>0.2857142857142857</v>
      </c>
      <c r="H55" s="5">
        <f>COUNTIFS(Table2[Sub-Sector],Table3[[#This Row],[Sub-Sector]],Table2[RSI Exponential â€“ 14D],"&gt;=50")/Table3[[#This Row],[Count]]</f>
        <v>0.7142857142857143</v>
      </c>
      <c r="I55" s="5">
        <f>COUNTIFS(Table2[Sub-Sector],Table3[[#This Row],[Sub-Sector]],Table2[Relative Volume],"&gt;=1")/Table3[[#This Row],[Count]]</f>
        <v>0.7142857142857143</v>
      </c>
      <c r="J55" s="5">
        <f>COUNTIFS(Table2[Sub-Sector],Table3[[#This Row],[Sub-Sector]],Table2[% Away From Day Low],"&gt;=0.05")/Table3[[#This Row],[Count]]</f>
        <v>0</v>
      </c>
      <c r="K55" s="5">
        <f>COUNTIFS(Table2[Sub-Sector],Table3[[#This Row],[Sub-Sector]],Table2[% Away From Day High],"&lt;=0.05")/Table3[[#This Row],[Count]]</f>
        <v>1</v>
      </c>
      <c r="L55" s="5">
        <f>COUNTIFS(Table2[Sub-Sector],Table3[[#This Row],[Sub-Sector]],Table2[% Away From Current Week Low],"&gt;=0.05")/Table3[[#This Row],[Count]]</f>
        <v>0.2857142857142857</v>
      </c>
      <c r="M55" s="5">
        <f>COUNTIFS(Table2[Sub-Sector],Table3[[#This Row],[Sub-Sector]],Table2[% Away From Current Week High],"&lt;=0.05")/Table3[[#This Row],[Count]]</f>
        <v>0.7142857142857143</v>
      </c>
      <c r="N55" s="5">
        <f>COUNTIFS(Table2[Sub-Sector],Table3[[#This Row],[Sub-Sector]],Table2[% Away From Current Month Low],"&gt;=0.05")/Table3[[#This Row],[Count]]</f>
        <v>1</v>
      </c>
      <c r="O55" s="5">
        <f>COUNTIFS(Table2[Sub-Sector],Table3[[#This Row],[Sub-Sector]],Table2[% Away From Current Month High],"&lt;=0.05")/Table3[[#This Row],[Count]]</f>
        <v>0.2857142857142857</v>
      </c>
      <c r="P55" s="5">
        <f>COUNTIFS(Table2[Sub-Sector],Table3[[#This Row],[Sub-Sector]],Table2[% Away From 52W High],"&lt;=10")/Table3[[#This Row],[Count]]</f>
        <v>0.5714285714285714</v>
      </c>
      <c r="Q55" s="5">
        <f>COUNTIFS(Table2[Sub-Sector],Table3[[#This Row],[Sub-Sector]],Table2[% Away From 52W Low],"&gt;=10")/Table3[[#This Row],[Count]]</f>
        <v>1</v>
      </c>
      <c r="R55" s="5">
        <f>COUNTIFS(Table2[Sub-Sector],Table3[[#This Row],[Sub-Sector]],Table2[% Price above 20 EMA],"&gt;=0")/Table3[[#This Row],[Count]]</f>
        <v>0.7142857142857143</v>
      </c>
      <c r="S55" s="5">
        <f>COUNTIFS(Table2[Sub-Sector],Table3[[#This Row],[Sub-Sector]],Table2[% Price above 50 EMA],"&gt;=0")/Table3[[#This Row],[Count]]</f>
        <v>0.7142857142857143</v>
      </c>
      <c r="T55" s="5">
        <f>COUNTIFS(Table2[Sub-Sector],Table3[[#This Row],[Sub-Sector]],Table2[% Price above 200 EMA],"&gt;=0")/Table3[[#This Row],[Count]]</f>
        <v>1</v>
      </c>
      <c r="U55" s="5">
        <f>COUNTIFS(Table2[Sub-Sector],Table3[[#This Row],[Sub-Sector]],Table2[Rate of Change - Zone],"Positive")/Table3[[#This Row],[Count]]</f>
        <v>1</v>
      </c>
      <c r="V55" s="5">
        <f>COUNTIFS(Table2[Sub-Sector],Table3[[#This Row],[Sub-Sector]],Table2[Sharpe Ratio],"&gt;=0.10")/Table3[[#This Row],[Count]]</f>
        <v>0</v>
      </c>
      <c r="W5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55" s="6">
        <f>_xlfn.RANK.AVG(Table3[[#This Row],[Score]],Table3[Score],1)</f>
        <v>41</v>
      </c>
      <c r="Y5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5" s="6">
        <f>_xlfn.RANK.AVG(Table3[[#This Row],[Score 2 ]],Table3[[Score 2 ]],1)</f>
        <v>54</v>
      </c>
    </row>
    <row r="56" spans="1:26" x14ac:dyDescent="0.3">
      <c r="A56" t="s">
        <v>18</v>
      </c>
      <c r="B56">
        <f>COUNTIFS(Table2[Sub-Sector],Table3[[#This Row],[Sub-Sector]])</f>
        <v>6</v>
      </c>
      <c r="C56" s="5">
        <f>COUNTIFS(Table2[Sub-Sector],Table3[[#This Row],[Sub-Sector]],Table2[Uptrend],"Uptrend")/Table3[[#This Row],[Count]]</f>
        <v>0.83333333333333337</v>
      </c>
      <c r="D56" s="5">
        <f>COUNTIFS(Table2[Sub-Sector],Table3[[#This Row],[Sub-Sector]],Table2[1W Return vs Nifty],"&gt;=5")/Table3[[#This Row],[Count]]</f>
        <v>0</v>
      </c>
      <c r="E56" s="5">
        <f>COUNTIFS(Table2[Sub-Sector],Table3[[#This Row],[Sub-Sector]],Table2[1M Return vs Nifty],"&gt;=5")/Table3[[#This Row],[Count]]</f>
        <v>0</v>
      </c>
      <c r="F56" s="5">
        <f>COUNTIFS(Table2[Sub-Sector],Table3[[#This Row],[Sub-Sector]],Table2[6M Return vs Nifty],"&gt;=10")/Table3[[#This Row],[Count]]</f>
        <v>0.83333333333333337</v>
      </c>
      <c r="G56" s="5">
        <f>COUNTIFS(Table2[Sub-Sector],Table3[[#This Row],[Sub-Sector]],Table2[1Y Return vs Nifty],"&gt;=10")/Table3[[#This Row],[Count]]</f>
        <v>0.83333333333333337</v>
      </c>
      <c r="H56" s="5">
        <f>COUNTIFS(Table2[Sub-Sector],Table3[[#This Row],[Sub-Sector]],Table2[RSI Exponential â€“ 14D],"&gt;=50")/Table3[[#This Row],[Count]]</f>
        <v>0.33333333333333331</v>
      </c>
      <c r="I56" s="5">
        <f>COUNTIFS(Table2[Sub-Sector],Table3[[#This Row],[Sub-Sector]],Table2[Relative Volume],"&gt;=1")/Table3[[#This Row],[Count]]</f>
        <v>0.16666666666666666</v>
      </c>
      <c r="J56" s="5">
        <f>COUNTIFS(Table2[Sub-Sector],Table3[[#This Row],[Sub-Sector]],Table2[% Away From Day Low],"&gt;=0.05")/Table3[[#This Row],[Count]]</f>
        <v>0</v>
      </c>
      <c r="K56" s="5">
        <f>COUNTIFS(Table2[Sub-Sector],Table3[[#This Row],[Sub-Sector]],Table2[% Away From Day High],"&lt;=0.05")/Table3[[#This Row],[Count]]</f>
        <v>1</v>
      </c>
      <c r="L56" s="5">
        <f>COUNTIFS(Table2[Sub-Sector],Table3[[#This Row],[Sub-Sector]],Table2[% Away From Current Week Low],"&gt;=0.05")/Table3[[#This Row],[Count]]</f>
        <v>0.16666666666666666</v>
      </c>
      <c r="M56" s="5">
        <f>COUNTIFS(Table2[Sub-Sector],Table3[[#This Row],[Sub-Sector]],Table2[% Away From Current Week High],"&lt;=0.05")/Table3[[#This Row],[Count]]</f>
        <v>0.66666666666666663</v>
      </c>
      <c r="N56" s="5">
        <f>COUNTIFS(Table2[Sub-Sector],Table3[[#This Row],[Sub-Sector]],Table2[% Away From Current Month Low],"&gt;=0.05")/Table3[[#This Row],[Count]]</f>
        <v>1</v>
      </c>
      <c r="O56" s="5">
        <f>COUNTIFS(Table2[Sub-Sector],Table3[[#This Row],[Sub-Sector]],Table2[% Away From Current Month High],"&lt;=0.05")/Table3[[#This Row],[Count]]</f>
        <v>0.16666666666666666</v>
      </c>
      <c r="P56" s="5">
        <f>COUNTIFS(Table2[Sub-Sector],Table3[[#This Row],[Sub-Sector]],Table2[% Away From 52W High],"&lt;=10")/Table3[[#This Row],[Count]]</f>
        <v>0.16666666666666666</v>
      </c>
      <c r="Q56" s="5">
        <f>COUNTIFS(Table2[Sub-Sector],Table3[[#This Row],[Sub-Sector]],Table2[% Away From 52W Low],"&gt;=10")/Table3[[#This Row],[Count]]</f>
        <v>1</v>
      </c>
      <c r="R56" s="5">
        <f>COUNTIFS(Table2[Sub-Sector],Table3[[#This Row],[Sub-Sector]],Table2[% Price above 20 EMA],"&gt;=0")/Table3[[#This Row],[Count]]</f>
        <v>0.16666666666666666</v>
      </c>
      <c r="S56" s="5">
        <f>COUNTIFS(Table2[Sub-Sector],Table3[[#This Row],[Sub-Sector]],Table2[% Price above 50 EMA],"&gt;=0")/Table3[[#This Row],[Count]]</f>
        <v>0.33333333333333331</v>
      </c>
      <c r="T56" s="5">
        <f>COUNTIFS(Table2[Sub-Sector],Table3[[#This Row],[Sub-Sector]],Table2[% Price above 200 EMA],"&gt;=0")/Table3[[#This Row],[Count]]</f>
        <v>1</v>
      </c>
      <c r="U56" s="5">
        <f>COUNTIFS(Table2[Sub-Sector],Table3[[#This Row],[Sub-Sector]],Table2[Rate of Change - Zone],"Positive")/Table3[[#This Row],[Count]]</f>
        <v>0.66666666666666663</v>
      </c>
      <c r="V56" s="5">
        <f>COUNTIFS(Table2[Sub-Sector],Table3[[#This Row],[Sub-Sector]],Table2[Sharpe Ratio],"&gt;=0.10")/Table3[[#This Row],[Count]]</f>
        <v>0.33333333333333331</v>
      </c>
      <c r="W5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56" s="6">
        <f>_xlfn.RANK.AVG(Table3[[#This Row],[Score]],Table3[Score],1)</f>
        <v>80</v>
      </c>
      <c r="Y5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6" s="6">
        <f>_xlfn.RANK.AVG(Table3[[#This Row],[Score 2 ]],Table3[[Score 2 ]],1)</f>
        <v>55</v>
      </c>
    </row>
    <row r="57" spans="1:26" x14ac:dyDescent="0.3">
      <c r="A57" t="s">
        <v>214</v>
      </c>
      <c r="B57">
        <f>COUNTIFS(Table2[Sub-Sector],Table3[[#This Row],[Sub-Sector]])</f>
        <v>9</v>
      </c>
      <c r="C57" s="5">
        <f>COUNTIFS(Table2[Sub-Sector],Table3[[#This Row],[Sub-Sector]],Table2[Uptrend],"Uptrend")/Table3[[#This Row],[Count]]</f>
        <v>0.77777777777777779</v>
      </c>
      <c r="D57" s="5">
        <f>COUNTIFS(Table2[Sub-Sector],Table3[[#This Row],[Sub-Sector]],Table2[1W Return vs Nifty],"&gt;=5")/Table3[[#This Row],[Count]]</f>
        <v>0</v>
      </c>
      <c r="E57" s="5">
        <f>COUNTIFS(Table2[Sub-Sector],Table3[[#This Row],[Sub-Sector]],Table2[1M Return vs Nifty],"&gt;=5")/Table3[[#This Row],[Count]]</f>
        <v>0.33333333333333331</v>
      </c>
      <c r="F57" s="5">
        <f>COUNTIFS(Table2[Sub-Sector],Table3[[#This Row],[Sub-Sector]],Table2[6M Return vs Nifty],"&gt;=10")/Table3[[#This Row],[Count]]</f>
        <v>0.66666666666666663</v>
      </c>
      <c r="G57" s="5">
        <f>COUNTIFS(Table2[Sub-Sector],Table3[[#This Row],[Sub-Sector]],Table2[1Y Return vs Nifty],"&gt;=10")/Table3[[#This Row],[Count]]</f>
        <v>0.77777777777777779</v>
      </c>
      <c r="H57" s="5">
        <f>COUNTIFS(Table2[Sub-Sector],Table3[[#This Row],[Sub-Sector]],Table2[RSI Exponential â€“ 14D],"&gt;=50")/Table3[[#This Row],[Count]]</f>
        <v>0.77777777777777779</v>
      </c>
      <c r="I57" s="5">
        <f>COUNTIFS(Table2[Sub-Sector],Table3[[#This Row],[Sub-Sector]],Table2[Relative Volume],"&gt;=1")/Table3[[#This Row],[Count]]</f>
        <v>0.33333333333333331</v>
      </c>
      <c r="J57" s="5">
        <f>COUNTIFS(Table2[Sub-Sector],Table3[[#This Row],[Sub-Sector]],Table2[% Away From Day Low],"&gt;=0.05")/Table3[[#This Row],[Count]]</f>
        <v>0</v>
      </c>
      <c r="K57" s="5">
        <f>COUNTIFS(Table2[Sub-Sector],Table3[[#This Row],[Sub-Sector]],Table2[% Away From Day High],"&lt;=0.05")/Table3[[#This Row],[Count]]</f>
        <v>1</v>
      </c>
      <c r="L57" s="5">
        <f>COUNTIFS(Table2[Sub-Sector],Table3[[#This Row],[Sub-Sector]],Table2[% Away From Current Week Low],"&gt;=0.05")/Table3[[#This Row],[Count]]</f>
        <v>0</v>
      </c>
      <c r="M57" s="5">
        <f>COUNTIFS(Table2[Sub-Sector],Table3[[#This Row],[Sub-Sector]],Table2[% Away From Current Week High],"&lt;=0.05")/Table3[[#This Row],[Count]]</f>
        <v>0.44444444444444442</v>
      </c>
      <c r="N57" s="5">
        <f>COUNTIFS(Table2[Sub-Sector],Table3[[#This Row],[Sub-Sector]],Table2[% Away From Current Month Low],"&gt;=0.05")/Table3[[#This Row],[Count]]</f>
        <v>1</v>
      </c>
      <c r="O57" s="5">
        <f>COUNTIFS(Table2[Sub-Sector],Table3[[#This Row],[Sub-Sector]],Table2[% Away From Current Month High],"&lt;=0.05")/Table3[[#This Row],[Count]]</f>
        <v>0.33333333333333331</v>
      </c>
      <c r="P57" s="5">
        <f>COUNTIFS(Table2[Sub-Sector],Table3[[#This Row],[Sub-Sector]],Table2[% Away From 52W High],"&lt;=10")/Table3[[#This Row],[Count]]</f>
        <v>0.55555555555555558</v>
      </c>
      <c r="Q57" s="5">
        <f>COUNTIFS(Table2[Sub-Sector],Table3[[#This Row],[Sub-Sector]],Table2[% Away From 52W Low],"&gt;=10")/Table3[[#This Row],[Count]]</f>
        <v>1</v>
      </c>
      <c r="R57" s="5">
        <f>COUNTIFS(Table2[Sub-Sector],Table3[[#This Row],[Sub-Sector]],Table2[% Price above 20 EMA],"&gt;=0")/Table3[[#This Row],[Count]]</f>
        <v>0.77777777777777779</v>
      </c>
      <c r="S57" s="5">
        <f>COUNTIFS(Table2[Sub-Sector],Table3[[#This Row],[Sub-Sector]],Table2[% Price above 50 EMA],"&gt;=0")/Table3[[#This Row],[Count]]</f>
        <v>0.77777777777777779</v>
      </c>
      <c r="T57" s="5">
        <f>COUNTIFS(Table2[Sub-Sector],Table3[[#This Row],[Sub-Sector]],Table2[% Price above 200 EMA],"&gt;=0")/Table3[[#This Row],[Count]]</f>
        <v>0.88888888888888884</v>
      </c>
      <c r="U57" s="5">
        <f>COUNTIFS(Table2[Sub-Sector],Table3[[#This Row],[Sub-Sector]],Table2[Rate of Change - Zone],"Positive")/Table3[[#This Row],[Count]]</f>
        <v>0.66666666666666663</v>
      </c>
      <c r="V57" s="5">
        <f>COUNTIFS(Table2[Sub-Sector],Table3[[#This Row],[Sub-Sector]],Table2[Sharpe Ratio],"&gt;=0.10")/Table3[[#This Row],[Count]]</f>
        <v>0.33333333333333331</v>
      </c>
      <c r="W5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57" s="6">
        <f>_xlfn.RANK.AVG(Table3[[#This Row],[Score]],Table3[Score],1)</f>
        <v>61</v>
      </c>
      <c r="Y5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7" s="6">
        <f>_xlfn.RANK.AVG(Table3[[#This Row],[Score 2 ]],Table3[[Score 2 ]],1)</f>
        <v>56</v>
      </c>
    </row>
    <row r="58" spans="1:26" x14ac:dyDescent="0.3">
      <c r="A58" t="s">
        <v>89</v>
      </c>
      <c r="B58">
        <f>COUNTIFS(Table2[Sub-Sector],Table3[[#This Row],[Sub-Sector]])</f>
        <v>3</v>
      </c>
      <c r="C58" s="5">
        <f>COUNTIFS(Table2[Sub-Sector],Table3[[#This Row],[Sub-Sector]],Table2[Uptrend],"Uptrend")/Table3[[#This Row],[Count]]</f>
        <v>1</v>
      </c>
      <c r="D58" s="5">
        <f>COUNTIFS(Table2[Sub-Sector],Table3[[#This Row],[Sub-Sector]],Table2[1W Return vs Nifty],"&gt;=5")/Table3[[#This Row],[Count]]</f>
        <v>0</v>
      </c>
      <c r="E58" s="5">
        <f>COUNTIFS(Table2[Sub-Sector],Table3[[#This Row],[Sub-Sector]],Table2[1M Return vs Nifty],"&gt;=5")/Table3[[#This Row],[Count]]</f>
        <v>0</v>
      </c>
      <c r="F58" s="5">
        <f>COUNTIFS(Table2[Sub-Sector],Table3[[#This Row],[Sub-Sector]],Table2[6M Return vs Nifty],"&gt;=10")/Table3[[#This Row],[Count]]</f>
        <v>1</v>
      </c>
      <c r="G58" s="5">
        <f>COUNTIFS(Table2[Sub-Sector],Table3[[#This Row],[Sub-Sector]],Table2[1Y Return vs Nifty],"&gt;=10")/Table3[[#This Row],[Count]]</f>
        <v>1</v>
      </c>
      <c r="H58" s="5">
        <f>COUNTIFS(Table2[Sub-Sector],Table3[[#This Row],[Sub-Sector]],Table2[RSI Exponential â€“ 14D],"&gt;=50")/Table3[[#This Row],[Count]]</f>
        <v>0.33333333333333331</v>
      </c>
      <c r="I58" s="5">
        <f>COUNTIFS(Table2[Sub-Sector],Table3[[#This Row],[Sub-Sector]],Table2[Relative Volume],"&gt;=1")/Table3[[#This Row],[Count]]</f>
        <v>0</v>
      </c>
      <c r="J58" s="5">
        <f>COUNTIFS(Table2[Sub-Sector],Table3[[#This Row],[Sub-Sector]],Table2[% Away From Day Low],"&gt;=0.05")/Table3[[#This Row],[Count]]</f>
        <v>0</v>
      </c>
      <c r="K58" s="5">
        <f>COUNTIFS(Table2[Sub-Sector],Table3[[#This Row],[Sub-Sector]],Table2[% Away From Day High],"&lt;=0.05")/Table3[[#This Row],[Count]]</f>
        <v>1</v>
      </c>
      <c r="L58" s="5">
        <f>COUNTIFS(Table2[Sub-Sector],Table3[[#This Row],[Sub-Sector]],Table2[% Away From Current Week Low],"&gt;=0.05")/Table3[[#This Row],[Count]]</f>
        <v>0</v>
      </c>
      <c r="M58" s="5">
        <f>COUNTIFS(Table2[Sub-Sector],Table3[[#This Row],[Sub-Sector]],Table2[% Away From Current Week High],"&lt;=0.05")/Table3[[#This Row],[Count]]</f>
        <v>1</v>
      </c>
      <c r="N58" s="5">
        <f>COUNTIFS(Table2[Sub-Sector],Table3[[#This Row],[Sub-Sector]],Table2[% Away From Current Month Low],"&gt;=0.05")/Table3[[#This Row],[Count]]</f>
        <v>1</v>
      </c>
      <c r="O58" s="5">
        <f>COUNTIFS(Table2[Sub-Sector],Table3[[#This Row],[Sub-Sector]],Table2[% Away From Current Month High],"&lt;=0.05")/Table3[[#This Row],[Count]]</f>
        <v>0.33333333333333331</v>
      </c>
      <c r="P58" s="5">
        <f>COUNTIFS(Table2[Sub-Sector],Table3[[#This Row],[Sub-Sector]],Table2[% Away From 52W High],"&lt;=10")/Table3[[#This Row],[Count]]</f>
        <v>1</v>
      </c>
      <c r="Q58" s="5">
        <f>COUNTIFS(Table2[Sub-Sector],Table3[[#This Row],[Sub-Sector]],Table2[% Away From 52W Low],"&gt;=10")/Table3[[#This Row],[Count]]</f>
        <v>1</v>
      </c>
      <c r="R58" s="5">
        <f>COUNTIFS(Table2[Sub-Sector],Table3[[#This Row],[Sub-Sector]],Table2[% Price above 20 EMA],"&gt;=0")/Table3[[#This Row],[Count]]</f>
        <v>1</v>
      </c>
      <c r="S58" s="5">
        <f>COUNTIFS(Table2[Sub-Sector],Table3[[#This Row],[Sub-Sector]],Table2[% Price above 50 EMA],"&gt;=0")/Table3[[#This Row],[Count]]</f>
        <v>1</v>
      </c>
      <c r="T58" s="5">
        <f>COUNTIFS(Table2[Sub-Sector],Table3[[#This Row],[Sub-Sector]],Table2[% Price above 200 EMA],"&gt;=0")/Table3[[#This Row],[Count]]</f>
        <v>1</v>
      </c>
      <c r="U58" s="5">
        <f>COUNTIFS(Table2[Sub-Sector],Table3[[#This Row],[Sub-Sector]],Table2[Rate of Change - Zone],"Positive")/Table3[[#This Row],[Count]]</f>
        <v>0.33333333333333331</v>
      </c>
      <c r="V58" s="5">
        <f>COUNTIFS(Table2[Sub-Sector],Table3[[#This Row],[Sub-Sector]],Table2[Sharpe Ratio],"&gt;=0.10")/Table3[[#This Row],[Count]]</f>
        <v>1</v>
      </c>
      <c r="W5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58" s="6">
        <f>_xlfn.RANK.AVG(Table3[[#This Row],[Score]],Table3[Score],1)</f>
        <v>67</v>
      </c>
      <c r="Y5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58" s="6">
        <f>_xlfn.RANK.AVG(Table3[[#This Row],[Score 2 ]],Table3[[Score 2 ]],1)</f>
        <v>57</v>
      </c>
    </row>
    <row r="59" spans="1:26" x14ac:dyDescent="0.3">
      <c r="A59" t="s">
        <v>124</v>
      </c>
      <c r="B59">
        <f>COUNTIFS(Table2[Sub-Sector],Table3[[#This Row],[Sub-Sector]])</f>
        <v>7</v>
      </c>
      <c r="C59" s="5">
        <f>COUNTIFS(Table2[Sub-Sector],Table3[[#This Row],[Sub-Sector]],Table2[Uptrend],"Uptrend")/Table3[[#This Row],[Count]]</f>
        <v>0.8571428571428571</v>
      </c>
      <c r="D59" s="5">
        <f>COUNTIFS(Table2[Sub-Sector],Table3[[#This Row],[Sub-Sector]],Table2[1W Return vs Nifty],"&gt;=5")/Table3[[#This Row],[Count]]</f>
        <v>0</v>
      </c>
      <c r="E59" s="5">
        <f>COUNTIFS(Table2[Sub-Sector],Table3[[#This Row],[Sub-Sector]],Table2[1M Return vs Nifty],"&gt;=5")/Table3[[#This Row],[Count]]</f>
        <v>0</v>
      </c>
      <c r="F59" s="5">
        <f>COUNTIFS(Table2[Sub-Sector],Table3[[#This Row],[Sub-Sector]],Table2[6M Return vs Nifty],"&gt;=10")/Table3[[#This Row],[Count]]</f>
        <v>0.8571428571428571</v>
      </c>
      <c r="G59" s="5">
        <f>COUNTIFS(Table2[Sub-Sector],Table3[[#This Row],[Sub-Sector]],Table2[1Y Return vs Nifty],"&gt;=10")/Table3[[#This Row],[Count]]</f>
        <v>0.8571428571428571</v>
      </c>
      <c r="H59" s="5">
        <f>COUNTIFS(Table2[Sub-Sector],Table3[[#This Row],[Sub-Sector]],Table2[RSI Exponential â€“ 14D],"&gt;=50")/Table3[[#This Row],[Count]]</f>
        <v>0.5714285714285714</v>
      </c>
      <c r="I59" s="5">
        <f>COUNTIFS(Table2[Sub-Sector],Table3[[#This Row],[Sub-Sector]],Table2[Relative Volume],"&gt;=1")/Table3[[#This Row],[Count]]</f>
        <v>0.14285714285714285</v>
      </c>
      <c r="J59" s="5">
        <f>COUNTIFS(Table2[Sub-Sector],Table3[[#This Row],[Sub-Sector]],Table2[% Away From Day Low],"&gt;=0.05")/Table3[[#This Row],[Count]]</f>
        <v>0</v>
      </c>
      <c r="K59" s="5">
        <f>COUNTIFS(Table2[Sub-Sector],Table3[[#This Row],[Sub-Sector]],Table2[% Away From Day High],"&lt;=0.05")/Table3[[#This Row],[Count]]</f>
        <v>0.8571428571428571</v>
      </c>
      <c r="L59" s="5">
        <f>COUNTIFS(Table2[Sub-Sector],Table3[[#This Row],[Sub-Sector]],Table2[% Away From Current Week Low],"&gt;=0.05")/Table3[[#This Row],[Count]]</f>
        <v>0</v>
      </c>
      <c r="M59" s="5">
        <f>COUNTIFS(Table2[Sub-Sector],Table3[[#This Row],[Sub-Sector]],Table2[% Away From Current Week High],"&lt;=0.05")/Table3[[#This Row],[Count]]</f>
        <v>0.7142857142857143</v>
      </c>
      <c r="N59" s="5">
        <f>COUNTIFS(Table2[Sub-Sector],Table3[[#This Row],[Sub-Sector]],Table2[% Away From Current Month Low],"&gt;=0.05")/Table3[[#This Row],[Count]]</f>
        <v>1</v>
      </c>
      <c r="O59" s="5">
        <f>COUNTIFS(Table2[Sub-Sector],Table3[[#This Row],[Sub-Sector]],Table2[% Away From Current Month High],"&lt;=0.05")/Table3[[#This Row],[Count]]</f>
        <v>0.14285714285714285</v>
      </c>
      <c r="P59" s="5">
        <f>COUNTIFS(Table2[Sub-Sector],Table3[[#This Row],[Sub-Sector]],Table2[% Away From 52W High],"&lt;=10")/Table3[[#This Row],[Count]]</f>
        <v>0.2857142857142857</v>
      </c>
      <c r="Q59" s="5">
        <f>COUNTIFS(Table2[Sub-Sector],Table3[[#This Row],[Sub-Sector]],Table2[% Away From 52W Low],"&gt;=10")/Table3[[#This Row],[Count]]</f>
        <v>1</v>
      </c>
      <c r="R59" s="5">
        <f>COUNTIFS(Table2[Sub-Sector],Table3[[#This Row],[Sub-Sector]],Table2[% Price above 20 EMA],"&gt;=0")/Table3[[#This Row],[Count]]</f>
        <v>0.42857142857142855</v>
      </c>
      <c r="S59" s="5">
        <f>COUNTIFS(Table2[Sub-Sector],Table3[[#This Row],[Sub-Sector]],Table2[% Price above 50 EMA],"&gt;=0")/Table3[[#This Row],[Count]]</f>
        <v>0.8571428571428571</v>
      </c>
      <c r="T59" s="5">
        <f>COUNTIFS(Table2[Sub-Sector],Table3[[#This Row],[Sub-Sector]],Table2[% Price above 200 EMA],"&gt;=0")/Table3[[#This Row],[Count]]</f>
        <v>0.8571428571428571</v>
      </c>
      <c r="U59" s="5">
        <f>COUNTIFS(Table2[Sub-Sector],Table3[[#This Row],[Sub-Sector]],Table2[Rate of Change - Zone],"Positive")/Table3[[#This Row],[Count]]</f>
        <v>0.5714285714285714</v>
      </c>
      <c r="V59" s="5">
        <f>COUNTIFS(Table2[Sub-Sector],Table3[[#This Row],[Sub-Sector]],Table2[Sharpe Ratio],"&gt;=0.10")/Table3[[#This Row],[Count]]</f>
        <v>0.8571428571428571</v>
      </c>
      <c r="W5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59" s="6">
        <f>_xlfn.RANK.AVG(Table3[[#This Row],[Score]],Table3[Score],1)</f>
        <v>81</v>
      </c>
      <c r="Y5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59" s="6">
        <f>_xlfn.RANK.AVG(Table3[[#This Row],[Score 2 ]],Table3[[Score 2 ]],1)</f>
        <v>58</v>
      </c>
    </row>
    <row r="60" spans="1:26" x14ac:dyDescent="0.3">
      <c r="A60" t="s">
        <v>56</v>
      </c>
      <c r="B60">
        <f>COUNTIFS(Table2[Sub-Sector],Table3[[#This Row],[Sub-Sector]])</f>
        <v>4</v>
      </c>
      <c r="C60" s="5">
        <f>COUNTIFS(Table2[Sub-Sector],Table3[[#This Row],[Sub-Sector]],Table2[Uptrend],"Uptrend")/Table3[[#This Row],[Count]]</f>
        <v>1</v>
      </c>
      <c r="D60" s="5">
        <f>COUNTIFS(Table2[Sub-Sector],Table3[[#This Row],[Sub-Sector]],Table2[1W Return vs Nifty],"&gt;=5")/Table3[[#This Row],[Count]]</f>
        <v>0</v>
      </c>
      <c r="E60" s="5">
        <f>COUNTIFS(Table2[Sub-Sector],Table3[[#This Row],[Sub-Sector]],Table2[1M Return vs Nifty],"&gt;=5")/Table3[[#This Row],[Count]]</f>
        <v>0.25</v>
      </c>
      <c r="F60" s="5">
        <f>COUNTIFS(Table2[Sub-Sector],Table3[[#This Row],[Sub-Sector]],Table2[6M Return vs Nifty],"&gt;=10")/Table3[[#This Row],[Count]]</f>
        <v>0.75</v>
      </c>
      <c r="G60" s="5">
        <f>COUNTIFS(Table2[Sub-Sector],Table3[[#This Row],[Sub-Sector]],Table2[1Y Return vs Nifty],"&gt;=10")/Table3[[#This Row],[Count]]</f>
        <v>0.75</v>
      </c>
      <c r="H60" s="5">
        <f>COUNTIFS(Table2[Sub-Sector],Table3[[#This Row],[Sub-Sector]],Table2[RSI Exponential â€“ 14D],"&gt;=50")/Table3[[#This Row],[Count]]</f>
        <v>0.25</v>
      </c>
      <c r="I60" s="5">
        <f>COUNTIFS(Table2[Sub-Sector],Table3[[#This Row],[Sub-Sector]],Table2[Relative Volume],"&gt;=1")/Table3[[#This Row],[Count]]</f>
        <v>0.5</v>
      </c>
      <c r="J60" s="5">
        <f>COUNTIFS(Table2[Sub-Sector],Table3[[#This Row],[Sub-Sector]],Table2[% Away From Day Low],"&gt;=0.05")/Table3[[#This Row],[Count]]</f>
        <v>0</v>
      </c>
      <c r="K60" s="5">
        <f>COUNTIFS(Table2[Sub-Sector],Table3[[#This Row],[Sub-Sector]],Table2[% Away From Day High],"&lt;=0.05")/Table3[[#This Row],[Count]]</f>
        <v>1</v>
      </c>
      <c r="L60" s="5">
        <f>COUNTIFS(Table2[Sub-Sector],Table3[[#This Row],[Sub-Sector]],Table2[% Away From Current Week Low],"&gt;=0.05")/Table3[[#This Row],[Count]]</f>
        <v>0</v>
      </c>
      <c r="M60" s="5">
        <f>COUNTIFS(Table2[Sub-Sector],Table3[[#This Row],[Sub-Sector]],Table2[% Away From Current Week High],"&lt;=0.05")/Table3[[#This Row],[Count]]</f>
        <v>1</v>
      </c>
      <c r="N60" s="5">
        <f>COUNTIFS(Table2[Sub-Sector],Table3[[#This Row],[Sub-Sector]],Table2[% Away From Current Month Low],"&gt;=0.05")/Table3[[#This Row],[Count]]</f>
        <v>1</v>
      </c>
      <c r="O60" s="5">
        <f>COUNTIFS(Table2[Sub-Sector],Table3[[#This Row],[Sub-Sector]],Table2[% Away From Current Month High],"&lt;=0.05")/Table3[[#This Row],[Count]]</f>
        <v>0.75</v>
      </c>
      <c r="P60" s="5">
        <f>COUNTIFS(Table2[Sub-Sector],Table3[[#This Row],[Sub-Sector]],Table2[% Away From 52W High],"&lt;=10")/Table3[[#This Row],[Count]]</f>
        <v>1</v>
      </c>
      <c r="Q60" s="5">
        <f>COUNTIFS(Table2[Sub-Sector],Table3[[#This Row],[Sub-Sector]],Table2[% Away From 52W Low],"&gt;=10")/Table3[[#This Row],[Count]]</f>
        <v>1</v>
      </c>
      <c r="R60" s="5">
        <f>COUNTIFS(Table2[Sub-Sector],Table3[[#This Row],[Sub-Sector]],Table2[% Price above 20 EMA],"&gt;=0")/Table3[[#This Row],[Count]]</f>
        <v>0.75</v>
      </c>
      <c r="S60" s="5">
        <f>COUNTIFS(Table2[Sub-Sector],Table3[[#This Row],[Sub-Sector]],Table2[% Price above 50 EMA],"&gt;=0")/Table3[[#This Row],[Count]]</f>
        <v>0.75</v>
      </c>
      <c r="T60" s="5">
        <f>COUNTIFS(Table2[Sub-Sector],Table3[[#This Row],[Sub-Sector]],Table2[% Price above 200 EMA],"&gt;=0")/Table3[[#This Row],[Count]]</f>
        <v>1</v>
      </c>
      <c r="U60" s="5">
        <f>COUNTIFS(Table2[Sub-Sector],Table3[[#This Row],[Sub-Sector]],Table2[Rate of Change - Zone],"Positive")/Table3[[#This Row],[Count]]</f>
        <v>0.25</v>
      </c>
      <c r="V60" s="5">
        <f>COUNTIFS(Table2[Sub-Sector],Table3[[#This Row],[Sub-Sector]],Table2[Sharpe Ratio],"&gt;=0.10")/Table3[[#This Row],[Count]]</f>
        <v>0.75</v>
      </c>
      <c r="W6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60" s="6">
        <f>_xlfn.RANK.AVG(Table3[[#This Row],[Score]],Table3[Score],1)</f>
        <v>55</v>
      </c>
      <c r="Y6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0" s="6">
        <f>_xlfn.RANK.AVG(Table3[[#This Row],[Score 2 ]],Table3[[Score 2 ]],1)</f>
        <v>59</v>
      </c>
    </row>
    <row r="61" spans="1:26" x14ac:dyDescent="0.3">
      <c r="A61" t="s">
        <v>799</v>
      </c>
      <c r="B61">
        <f>COUNTIFS(Table2[Sub-Sector],Table3[[#This Row],[Sub-Sector]])</f>
        <v>1</v>
      </c>
      <c r="C61" s="5">
        <f>COUNTIFS(Table2[Sub-Sector],Table3[[#This Row],[Sub-Sector]],Table2[Uptrend],"Uptrend")/Table3[[#This Row],[Count]]</f>
        <v>1</v>
      </c>
      <c r="D61" s="5">
        <f>COUNTIFS(Table2[Sub-Sector],Table3[[#This Row],[Sub-Sector]],Table2[1W Return vs Nifty],"&gt;=5")/Table3[[#This Row],[Count]]</f>
        <v>1</v>
      </c>
      <c r="E61" s="5">
        <f>COUNTIFS(Table2[Sub-Sector],Table3[[#This Row],[Sub-Sector]],Table2[1M Return vs Nifty],"&gt;=5")/Table3[[#This Row],[Count]]</f>
        <v>0</v>
      </c>
      <c r="F61" s="5">
        <f>COUNTIFS(Table2[Sub-Sector],Table3[[#This Row],[Sub-Sector]],Table2[6M Return vs Nifty],"&gt;=10")/Table3[[#This Row],[Count]]</f>
        <v>0</v>
      </c>
      <c r="G61" s="5">
        <f>COUNTIFS(Table2[Sub-Sector],Table3[[#This Row],[Sub-Sector]],Table2[1Y Return vs Nifty],"&gt;=10")/Table3[[#This Row],[Count]]</f>
        <v>0</v>
      </c>
      <c r="H61" s="5">
        <f>COUNTIFS(Table2[Sub-Sector],Table3[[#This Row],[Sub-Sector]],Table2[RSI Exponential â€“ 14D],"&gt;=50")/Table3[[#This Row],[Count]]</f>
        <v>1</v>
      </c>
      <c r="I61" s="5">
        <f>COUNTIFS(Table2[Sub-Sector],Table3[[#This Row],[Sub-Sector]],Table2[Relative Volume],"&gt;=1")/Table3[[#This Row],[Count]]</f>
        <v>1</v>
      </c>
      <c r="J61" s="5">
        <f>COUNTIFS(Table2[Sub-Sector],Table3[[#This Row],[Sub-Sector]],Table2[% Away From Day Low],"&gt;=0.05")/Table3[[#This Row],[Count]]</f>
        <v>0</v>
      </c>
      <c r="K61" s="5">
        <f>COUNTIFS(Table2[Sub-Sector],Table3[[#This Row],[Sub-Sector]],Table2[% Away From Day High],"&lt;=0.05")/Table3[[#This Row],[Count]]</f>
        <v>1</v>
      </c>
      <c r="L61" s="5">
        <f>COUNTIFS(Table2[Sub-Sector],Table3[[#This Row],[Sub-Sector]],Table2[% Away From Current Week Low],"&gt;=0.05")/Table3[[#This Row],[Count]]</f>
        <v>1</v>
      </c>
      <c r="M61" s="5">
        <f>COUNTIFS(Table2[Sub-Sector],Table3[[#This Row],[Sub-Sector]],Table2[% Away From Current Week High],"&lt;=0.05")/Table3[[#This Row],[Count]]</f>
        <v>1</v>
      </c>
      <c r="N61" s="5">
        <f>COUNTIFS(Table2[Sub-Sector],Table3[[#This Row],[Sub-Sector]],Table2[% Away From Current Month Low],"&gt;=0.05")/Table3[[#This Row],[Count]]</f>
        <v>1</v>
      </c>
      <c r="O61" s="5">
        <f>COUNTIFS(Table2[Sub-Sector],Table3[[#This Row],[Sub-Sector]],Table2[% Away From Current Month High],"&lt;=0.05")/Table3[[#This Row],[Count]]</f>
        <v>1</v>
      </c>
      <c r="P61" s="5">
        <f>COUNTIFS(Table2[Sub-Sector],Table3[[#This Row],[Sub-Sector]],Table2[% Away From 52W High],"&lt;=10")/Table3[[#This Row],[Count]]</f>
        <v>1</v>
      </c>
      <c r="Q61" s="5">
        <f>COUNTIFS(Table2[Sub-Sector],Table3[[#This Row],[Sub-Sector]],Table2[% Away From 52W Low],"&gt;=10")/Table3[[#This Row],[Count]]</f>
        <v>1</v>
      </c>
      <c r="R61" s="5">
        <f>COUNTIFS(Table2[Sub-Sector],Table3[[#This Row],[Sub-Sector]],Table2[% Price above 20 EMA],"&gt;=0")/Table3[[#This Row],[Count]]</f>
        <v>1</v>
      </c>
      <c r="S61" s="5">
        <f>COUNTIFS(Table2[Sub-Sector],Table3[[#This Row],[Sub-Sector]],Table2[% Price above 50 EMA],"&gt;=0")/Table3[[#This Row],[Count]]</f>
        <v>1</v>
      </c>
      <c r="T61" s="5">
        <f>COUNTIFS(Table2[Sub-Sector],Table3[[#This Row],[Sub-Sector]],Table2[% Price above 200 EMA],"&gt;=0")/Table3[[#This Row],[Count]]</f>
        <v>1</v>
      </c>
      <c r="U61" s="5">
        <f>COUNTIFS(Table2[Sub-Sector],Table3[[#This Row],[Sub-Sector]],Table2[Rate of Change - Zone],"Positive")/Table3[[#This Row],[Count]]</f>
        <v>1</v>
      </c>
      <c r="V61" s="5">
        <f>COUNTIFS(Table2[Sub-Sector],Table3[[#This Row],[Sub-Sector]],Table2[Sharpe Ratio],"&gt;=0.10")/Table3[[#This Row],[Count]]</f>
        <v>0</v>
      </c>
      <c r="W6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61" s="6">
        <f>_xlfn.RANK.AVG(Table3[[#This Row],[Score]],Table3[Score],1)</f>
        <v>46</v>
      </c>
      <c r="Y6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1" s="6">
        <f>_xlfn.RANK.AVG(Table3[[#This Row],[Score 2 ]],Table3[[Score 2 ]],1)</f>
        <v>64</v>
      </c>
    </row>
    <row r="62" spans="1:26" x14ac:dyDescent="0.3">
      <c r="A62" t="s">
        <v>714</v>
      </c>
      <c r="B62">
        <f>COUNTIFS(Table2[Sub-Sector],Table3[[#This Row],[Sub-Sector]])</f>
        <v>2</v>
      </c>
      <c r="C62" s="5">
        <f>COUNTIFS(Table2[Sub-Sector],Table3[[#This Row],[Sub-Sector]],Table2[Uptrend],"Uptrend")/Table3[[#This Row],[Count]]</f>
        <v>1</v>
      </c>
      <c r="D62" s="5">
        <f>COUNTIFS(Table2[Sub-Sector],Table3[[#This Row],[Sub-Sector]],Table2[1W Return vs Nifty],"&gt;=5")/Table3[[#This Row],[Count]]</f>
        <v>0.5</v>
      </c>
      <c r="E62" s="5">
        <f>COUNTIFS(Table2[Sub-Sector],Table3[[#This Row],[Sub-Sector]],Table2[1M Return vs Nifty],"&gt;=5")/Table3[[#This Row],[Count]]</f>
        <v>0.5</v>
      </c>
      <c r="F62" s="5">
        <f>COUNTIFS(Table2[Sub-Sector],Table3[[#This Row],[Sub-Sector]],Table2[6M Return vs Nifty],"&gt;=10")/Table3[[#This Row],[Count]]</f>
        <v>0</v>
      </c>
      <c r="G62" s="5">
        <f>COUNTIFS(Table2[Sub-Sector],Table3[[#This Row],[Sub-Sector]],Table2[1Y Return vs Nifty],"&gt;=10")/Table3[[#This Row],[Count]]</f>
        <v>0</v>
      </c>
      <c r="H62" s="5">
        <f>COUNTIFS(Table2[Sub-Sector],Table3[[#This Row],[Sub-Sector]],Table2[RSI Exponential â€“ 14D],"&gt;=50")/Table3[[#This Row],[Count]]</f>
        <v>1</v>
      </c>
      <c r="I62" s="5">
        <f>COUNTIFS(Table2[Sub-Sector],Table3[[#This Row],[Sub-Sector]],Table2[Relative Volume],"&gt;=1")/Table3[[#This Row],[Count]]</f>
        <v>1</v>
      </c>
      <c r="J62" s="5">
        <f>COUNTIFS(Table2[Sub-Sector],Table3[[#This Row],[Sub-Sector]],Table2[% Away From Day Low],"&gt;=0.05")/Table3[[#This Row],[Count]]</f>
        <v>0</v>
      </c>
      <c r="K62" s="5">
        <f>COUNTIFS(Table2[Sub-Sector],Table3[[#This Row],[Sub-Sector]],Table2[% Away From Day High],"&lt;=0.05")/Table3[[#This Row],[Count]]</f>
        <v>0.5</v>
      </c>
      <c r="L62" s="5">
        <f>COUNTIFS(Table2[Sub-Sector],Table3[[#This Row],[Sub-Sector]],Table2[% Away From Current Week Low],"&gt;=0.05")/Table3[[#This Row],[Count]]</f>
        <v>0</v>
      </c>
      <c r="M62" s="5">
        <f>COUNTIFS(Table2[Sub-Sector],Table3[[#This Row],[Sub-Sector]],Table2[% Away From Current Week High],"&lt;=0.05")/Table3[[#This Row],[Count]]</f>
        <v>0.5</v>
      </c>
      <c r="N62" s="5">
        <f>COUNTIFS(Table2[Sub-Sector],Table3[[#This Row],[Sub-Sector]],Table2[% Away From Current Month Low],"&gt;=0.05")/Table3[[#This Row],[Count]]</f>
        <v>1</v>
      </c>
      <c r="O62" s="5">
        <f>COUNTIFS(Table2[Sub-Sector],Table3[[#This Row],[Sub-Sector]],Table2[% Away From Current Month High],"&lt;=0.05")/Table3[[#This Row],[Count]]</f>
        <v>0.5</v>
      </c>
      <c r="P62" s="5">
        <f>COUNTIFS(Table2[Sub-Sector],Table3[[#This Row],[Sub-Sector]],Table2[% Away From 52W High],"&lt;=10")/Table3[[#This Row],[Count]]</f>
        <v>0.5</v>
      </c>
      <c r="Q62" s="5">
        <f>COUNTIFS(Table2[Sub-Sector],Table3[[#This Row],[Sub-Sector]],Table2[% Away From 52W Low],"&gt;=10")/Table3[[#This Row],[Count]]</f>
        <v>1</v>
      </c>
      <c r="R62" s="5">
        <f>COUNTIFS(Table2[Sub-Sector],Table3[[#This Row],[Sub-Sector]],Table2[% Price above 20 EMA],"&gt;=0")/Table3[[#This Row],[Count]]</f>
        <v>1</v>
      </c>
      <c r="S62" s="5">
        <f>COUNTIFS(Table2[Sub-Sector],Table3[[#This Row],[Sub-Sector]],Table2[% Price above 50 EMA],"&gt;=0")/Table3[[#This Row],[Count]]</f>
        <v>1</v>
      </c>
      <c r="T62" s="5">
        <f>COUNTIFS(Table2[Sub-Sector],Table3[[#This Row],[Sub-Sector]],Table2[% Price above 200 EMA],"&gt;=0")/Table3[[#This Row],[Count]]</f>
        <v>1</v>
      </c>
      <c r="U62" s="5">
        <f>COUNTIFS(Table2[Sub-Sector],Table3[[#This Row],[Sub-Sector]],Table2[Rate of Change - Zone],"Positive")/Table3[[#This Row],[Count]]</f>
        <v>1</v>
      </c>
      <c r="V62" s="5">
        <f>COUNTIFS(Table2[Sub-Sector],Table3[[#This Row],[Sub-Sector]],Table2[Sharpe Ratio],"&gt;=0.10")/Table3[[#This Row],[Count]]</f>
        <v>0</v>
      </c>
      <c r="W6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62" s="6">
        <f>_xlfn.RANK.AVG(Table3[[#This Row],[Score]],Table3[Score],1)</f>
        <v>25</v>
      </c>
      <c r="Y6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2" s="6">
        <f>_xlfn.RANK.AVG(Table3[[#This Row],[Score 2 ]],Table3[[Score 2 ]],1)</f>
        <v>64</v>
      </c>
    </row>
    <row r="63" spans="1:26" x14ac:dyDescent="0.3">
      <c r="A63" t="s">
        <v>309</v>
      </c>
      <c r="B63">
        <f>COUNTIFS(Table2[Sub-Sector],Table3[[#This Row],[Sub-Sector]])</f>
        <v>1</v>
      </c>
      <c r="C63" s="5">
        <f>COUNTIFS(Table2[Sub-Sector],Table3[[#This Row],[Sub-Sector]],Table2[Uptrend],"Uptrend")/Table3[[#This Row],[Count]]</f>
        <v>1</v>
      </c>
      <c r="D63" s="5">
        <f>COUNTIFS(Table2[Sub-Sector],Table3[[#This Row],[Sub-Sector]],Table2[1W Return vs Nifty],"&gt;=5")/Table3[[#This Row],[Count]]</f>
        <v>0</v>
      </c>
      <c r="E63" s="5">
        <f>COUNTIFS(Table2[Sub-Sector],Table3[[#This Row],[Sub-Sector]],Table2[1M Return vs Nifty],"&gt;=5")/Table3[[#This Row],[Count]]</f>
        <v>1</v>
      </c>
      <c r="F63" s="5">
        <f>COUNTIFS(Table2[Sub-Sector],Table3[[#This Row],[Sub-Sector]],Table2[6M Return vs Nifty],"&gt;=10")/Table3[[#This Row],[Count]]</f>
        <v>0</v>
      </c>
      <c r="G63" s="5">
        <f>COUNTIFS(Table2[Sub-Sector],Table3[[#This Row],[Sub-Sector]],Table2[1Y Return vs Nifty],"&gt;=10")/Table3[[#This Row],[Count]]</f>
        <v>0</v>
      </c>
      <c r="H63" s="5">
        <f>COUNTIFS(Table2[Sub-Sector],Table3[[#This Row],[Sub-Sector]],Table2[RSI Exponential â€“ 14D],"&gt;=50")/Table3[[#This Row],[Count]]</f>
        <v>1</v>
      </c>
      <c r="I63" s="5">
        <f>COUNTIFS(Table2[Sub-Sector],Table3[[#This Row],[Sub-Sector]],Table2[Relative Volume],"&gt;=1")/Table3[[#This Row],[Count]]</f>
        <v>1</v>
      </c>
      <c r="J63" s="5">
        <f>COUNTIFS(Table2[Sub-Sector],Table3[[#This Row],[Sub-Sector]],Table2[% Away From Day Low],"&gt;=0.05")/Table3[[#This Row],[Count]]</f>
        <v>0</v>
      </c>
      <c r="K63" s="5">
        <f>COUNTIFS(Table2[Sub-Sector],Table3[[#This Row],[Sub-Sector]],Table2[% Away From Day High],"&lt;=0.05")/Table3[[#This Row],[Count]]</f>
        <v>1</v>
      </c>
      <c r="L63" s="5">
        <f>COUNTIFS(Table2[Sub-Sector],Table3[[#This Row],[Sub-Sector]],Table2[% Away From Current Week Low],"&gt;=0.05")/Table3[[#This Row],[Count]]</f>
        <v>1</v>
      </c>
      <c r="M63" s="5">
        <f>COUNTIFS(Table2[Sub-Sector],Table3[[#This Row],[Sub-Sector]],Table2[% Away From Current Week High],"&lt;=0.05")/Table3[[#This Row],[Count]]</f>
        <v>1</v>
      </c>
      <c r="N63" s="5">
        <f>COUNTIFS(Table2[Sub-Sector],Table3[[#This Row],[Sub-Sector]],Table2[% Away From Current Month Low],"&gt;=0.05")/Table3[[#This Row],[Count]]</f>
        <v>1</v>
      </c>
      <c r="O63" s="5">
        <f>COUNTIFS(Table2[Sub-Sector],Table3[[#This Row],[Sub-Sector]],Table2[% Away From Current Month High],"&lt;=0.05")/Table3[[#This Row],[Count]]</f>
        <v>1</v>
      </c>
      <c r="P63" s="5">
        <f>COUNTIFS(Table2[Sub-Sector],Table3[[#This Row],[Sub-Sector]],Table2[% Away From 52W High],"&lt;=10")/Table3[[#This Row],[Count]]</f>
        <v>1</v>
      </c>
      <c r="Q63" s="5">
        <f>COUNTIFS(Table2[Sub-Sector],Table3[[#This Row],[Sub-Sector]],Table2[% Away From 52W Low],"&gt;=10")/Table3[[#This Row],[Count]]</f>
        <v>1</v>
      </c>
      <c r="R63" s="5">
        <f>COUNTIFS(Table2[Sub-Sector],Table3[[#This Row],[Sub-Sector]],Table2[% Price above 20 EMA],"&gt;=0")/Table3[[#This Row],[Count]]</f>
        <v>1</v>
      </c>
      <c r="S63" s="5">
        <f>COUNTIFS(Table2[Sub-Sector],Table3[[#This Row],[Sub-Sector]],Table2[% Price above 50 EMA],"&gt;=0")/Table3[[#This Row],[Count]]</f>
        <v>1</v>
      </c>
      <c r="T63" s="5">
        <f>COUNTIFS(Table2[Sub-Sector],Table3[[#This Row],[Sub-Sector]],Table2[% Price above 200 EMA],"&gt;=0")/Table3[[#This Row],[Count]]</f>
        <v>1</v>
      </c>
      <c r="U63" s="5">
        <f>COUNTIFS(Table2[Sub-Sector],Table3[[#This Row],[Sub-Sector]],Table2[Rate of Change - Zone],"Positive")/Table3[[#This Row],[Count]]</f>
        <v>1</v>
      </c>
      <c r="V63" s="5">
        <f>COUNTIFS(Table2[Sub-Sector],Table3[[#This Row],[Sub-Sector]],Table2[Sharpe Ratio],"&gt;=0.10")/Table3[[#This Row],[Count]]</f>
        <v>1</v>
      </c>
      <c r="W6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63" s="6">
        <f>_xlfn.RANK.AVG(Table3[[#This Row],[Score]],Table3[Score],1)</f>
        <v>39</v>
      </c>
      <c r="Y6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3" s="6">
        <f>_xlfn.RANK.AVG(Table3[[#This Row],[Score 2 ]],Table3[[Score 2 ]],1)</f>
        <v>64</v>
      </c>
    </row>
    <row r="64" spans="1:26" x14ac:dyDescent="0.3">
      <c r="A64" t="s">
        <v>447</v>
      </c>
      <c r="B64">
        <f>COUNTIFS(Table2[Sub-Sector],Table3[[#This Row],[Sub-Sector]])</f>
        <v>1</v>
      </c>
      <c r="C64" s="5">
        <f>COUNTIFS(Table2[Sub-Sector],Table3[[#This Row],[Sub-Sector]],Table2[Uptrend],"Uptrend")/Table3[[#This Row],[Count]]</f>
        <v>1</v>
      </c>
      <c r="D64" s="5">
        <f>COUNTIFS(Table2[Sub-Sector],Table3[[#This Row],[Sub-Sector]],Table2[1W Return vs Nifty],"&gt;=5")/Table3[[#This Row],[Count]]</f>
        <v>0</v>
      </c>
      <c r="E64" s="5">
        <f>COUNTIFS(Table2[Sub-Sector],Table3[[#This Row],[Sub-Sector]],Table2[1M Return vs Nifty],"&gt;=5")/Table3[[#This Row],[Count]]</f>
        <v>0</v>
      </c>
      <c r="F64" s="5">
        <f>COUNTIFS(Table2[Sub-Sector],Table3[[#This Row],[Sub-Sector]],Table2[6M Return vs Nifty],"&gt;=10")/Table3[[#This Row],[Count]]</f>
        <v>0</v>
      </c>
      <c r="G64" s="5">
        <f>COUNTIFS(Table2[Sub-Sector],Table3[[#This Row],[Sub-Sector]],Table2[1Y Return vs Nifty],"&gt;=10")/Table3[[#This Row],[Count]]</f>
        <v>0</v>
      </c>
      <c r="H64" s="5">
        <f>COUNTIFS(Table2[Sub-Sector],Table3[[#This Row],[Sub-Sector]],Table2[RSI Exponential â€“ 14D],"&gt;=50")/Table3[[#This Row],[Count]]</f>
        <v>1</v>
      </c>
      <c r="I64" s="5">
        <f>COUNTIFS(Table2[Sub-Sector],Table3[[#This Row],[Sub-Sector]],Table2[Relative Volume],"&gt;=1")/Table3[[#This Row],[Count]]</f>
        <v>1</v>
      </c>
      <c r="J64" s="5">
        <f>COUNTIFS(Table2[Sub-Sector],Table3[[#This Row],[Sub-Sector]],Table2[% Away From Day Low],"&gt;=0.05")/Table3[[#This Row],[Count]]</f>
        <v>0</v>
      </c>
      <c r="K64" s="5">
        <f>COUNTIFS(Table2[Sub-Sector],Table3[[#This Row],[Sub-Sector]],Table2[% Away From Day High],"&lt;=0.05")/Table3[[#This Row],[Count]]</f>
        <v>1</v>
      </c>
      <c r="L64" s="5">
        <f>COUNTIFS(Table2[Sub-Sector],Table3[[#This Row],[Sub-Sector]],Table2[% Away From Current Week Low],"&gt;=0.05")/Table3[[#This Row],[Count]]</f>
        <v>0</v>
      </c>
      <c r="M64" s="5">
        <f>COUNTIFS(Table2[Sub-Sector],Table3[[#This Row],[Sub-Sector]],Table2[% Away From Current Week High],"&lt;=0.05")/Table3[[#This Row],[Count]]</f>
        <v>1</v>
      </c>
      <c r="N64" s="5">
        <f>COUNTIFS(Table2[Sub-Sector],Table3[[#This Row],[Sub-Sector]],Table2[% Away From Current Month Low],"&gt;=0.05")/Table3[[#This Row],[Count]]</f>
        <v>1</v>
      </c>
      <c r="O64" s="5">
        <f>COUNTIFS(Table2[Sub-Sector],Table3[[#This Row],[Sub-Sector]],Table2[% Away From Current Month High],"&lt;=0.05")/Table3[[#This Row],[Count]]</f>
        <v>1</v>
      </c>
      <c r="P64" s="5">
        <f>COUNTIFS(Table2[Sub-Sector],Table3[[#This Row],[Sub-Sector]],Table2[% Away From 52W High],"&lt;=10")/Table3[[#This Row],[Count]]</f>
        <v>0</v>
      </c>
      <c r="Q64" s="5">
        <f>COUNTIFS(Table2[Sub-Sector],Table3[[#This Row],[Sub-Sector]],Table2[% Away From 52W Low],"&gt;=10")/Table3[[#This Row],[Count]]</f>
        <v>1</v>
      </c>
      <c r="R64" s="5">
        <f>COUNTIFS(Table2[Sub-Sector],Table3[[#This Row],[Sub-Sector]],Table2[% Price above 20 EMA],"&gt;=0")/Table3[[#This Row],[Count]]</f>
        <v>1</v>
      </c>
      <c r="S64" s="5">
        <f>COUNTIFS(Table2[Sub-Sector],Table3[[#This Row],[Sub-Sector]],Table2[% Price above 50 EMA],"&gt;=0")/Table3[[#This Row],[Count]]</f>
        <v>1</v>
      </c>
      <c r="T64" s="5">
        <f>COUNTIFS(Table2[Sub-Sector],Table3[[#This Row],[Sub-Sector]],Table2[% Price above 200 EMA],"&gt;=0")/Table3[[#This Row],[Count]]</f>
        <v>1</v>
      </c>
      <c r="U64" s="5">
        <f>COUNTIFS(Table2[Sub-Sector],Table3[[#This Row],[Sub-Sector]],Table2[Rate of Change - Zone],"Positive")/Table3[[#This Row],[Count]]</f>
        <v>1</v>
      </c>
      <c r="V64" s="5">
        <f>COUNTIFS(Table2[Sub-Sector],Table3[[#This Row],[Sub-Sector]],Table2[Sharpe Ratio],"&gt;=0.10")/Table3[[#This Row],[Count]]</f>
        <v>0</v>
      </c>
      <c r="W6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64" s="6">
        <f>_xlfn.RANK.AVG(Table3[[#This Row],[Score]],Table3[Score],1)</f>
        <v>69.5</v>
      </c>
      <c r="Y6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4" s="6">
        <f>_xlfn.RANK.AVG(Table3[[#This Row],[Score 2 ]],Table3[[Score 2 ]],1)</f>
        <v>64</v>
      </c>
    </row>
    <row r="65" spans="1:26" x14ac:dyDescent="0.3">
      <c r="A65" t="s">
        <v>1284</v>
      </c>
      <c r="B65">
        <f>COUNTIFS(Table2[Sub-Sector],Table3[[#This Row],[Sub-Sector]])</f>
        <v>1</v>
      </c>
      <c r="C65" s="5">
        <f>COUNTIFS(Table2[Sub-Sector],Table3[[#This Row],[Sub-Sector]],Table2[Uptrend],"Uptrend")/Table3[[#This Row],[Count]]</f>
        <v>1</v>
      </c>
      <c r="D65" s="5">
        <f>COUNTIFS(Table2[Sub-Sector],Table3[[#This Row],[Sub-Sector]],Table2[1W Return vs Nifty],"&gt;=5")/Table3[[#This Row],[Count]]</f>
        <v>0</v>
      </c>
      <c r="E65" s="5">
        <f>COUNTIFS(Table2[Sub-Sector],Table3[[#This Row],[Sub-Sector]],Table2[1M Return vs Nifty],"&gt;=5")/Table3[[#This Row],[Count]]</f>
        <v>0</v>
      </c>
      <c r="F65" s="5">
        <f>COUNTIFS(Table2[Sub-Sector],Table3[[#This Row],[Sub-Sector]],Table2[6M Return vs Nifty],"&gt;=10")/Table3[[#This Row],[Count]]</f>
        <v>0</v>
      </c>
      <c r="G65" s="5">
        <f>COUNTIFS(Table2[Sub-Sector],Table3[[#This Row],[Sub-Sector]],Table2[1Y Return vs Nifty],"&gt;=10")/Table3[[#This Row],[Count]]</f>
        <v>1</v>
      </c>
      <c r="H65" s="5">
        <f>COUNTIFS(Table2[Sub-Sector],Table3[[#This Row],[Sub-Sector]],Table2[RSI Exponential â€“ 14D],"&gt;=50")/Table3[[#This Row],[Count]]</f>
        <v>1</v>
      </c>
      <c r="I65" s="5">
        <f>COUNTIFS(Table2[Sub-Sector],Table3[[#This Row],[Sub-Sector]],Table2[Relative Volume],"&gt;=1")/Table3[[#This Row],[Count]]</f>
        <v>1</v>
      </c>
      <c r="J65" s="5">
        <f>COUNTIFS(Table2[Sub-Sector],Table3[[#This Row],[Sub-Sector]],Table2[% Away From Day Low],"&gt;=0.05")/Table3[[#This Row],[Count]]</f>
        <v>0</v>
      </c>
      <c r="K65" s="5">
        <f>COUNTIFS(Table2[Sub-Sector],Table3[[#This Row],[Sub-Sector]],Table2[% Away From Day High],"&lt;=0.05")/Table3[[#This Row],[Count]]</f>
        <v>0</v>
      </c>
      <c r="L65" s="5">
        <f>COUNTIFS(Table2[Sub-Sector],Table3[[#This Row],[Sub-Sector]],Table2[% Away From Current Week Low],"&gt;=0.05")/Table3[[#This Row],[Count]]</f>
        <v>0</v>
      </c>
      <c r="M65" s="5">
        <f>COUNTIFS(Table2[Sub-Sector],Table3[[#This Row],[Sub-Sector]],Table2[% Away From Current Week High],"&lt;=0.05")/Table3[[#This Row],[Count]]</f>
        <v>0</v>
      </c>
      <c r="N65" s="5">
        <f>COUNTIFS(Table2[Sub-Sector],Table3[[#This Row],[Sub-Sector]],Table2[% Away From Current Month Low],"&gt;=0.05")/Table3[[#This Row],[Count]]</f>
        <v>1</v>
      </c>
      <c r="O65" s="5">
        <f>COUNTIFS(Table2[Sub-Sector],Table3[[#This Row],[Sub-Sector]],Table2[% Away From Current Month High],"&lt;=0.05")/Table3[[#This Row],[Count]]</f>
        <v>0</v>
      </c>
      <c r="P65" s="5">
        <f>COUNTIFS(Table2[Sub-Sector],Table3[[#This Row],[Sub-Sector]],Table2[% Away From 52W High],"&lt;=10")/Table3[[#This Row],[Count]]</f>
        <v>0</v>
      </c>
      <c r="Q65" s="5">
        <f>COUNTIFS(Table2[Sub-Sector],Table3[[#This Row],[Sub-Sector]],Table2[% Away From 52W Low],"&gt;=10")/Table3[[#This Row],[Count]]</f>
        <v>1</v>
      </c>
      <c r="R65" s="5">
        <f>COUNTIFS(Table2[Sub-Sector],Table3[[#This Row],[Sub-Sector]],Table2[% Price above 20 EMA],"&gt;=0")/Table3[[#This Row],[Count]]</f>
        <v>0</v>
      </c>
      <c r="S65" s="5">
        <f>COUNTIFS(Table2[Sub-Sector],Table3[[#This Row],[Sub-Sector]],Table2[% Price above 50 EMA],"&gt;=0")/Table3[[#This Row],[Count]]</f>
        <v>1</v>
      </c>
      <c r="T65" s="5">
        <f>COUNTIFS(Table2[Sub-Sector],Table3[[#This Row],[Sub-Sector]],Table2[% Price above 200 EMA],"&gt;=0")/Table3[[#This Row],[Count]]</f>
        <v>1</v>
      </c>
      <c r="U65" s="5">
        <f>COUNTIFS(Table2[Sub-Sector],Table3[[#This Row],[Sub-Sector]],Table2[Rate of Change - Zone],"Positive")/Table3[[#This Row],[Count]]</f>
        <v>0</v>
      </c>
      <c r="V65" s="5">
        <f>COUNTIFS(Table2[Sub-Sector],Table3[[#This Row],[Sub-Sector]],Table2[Sharpe Ratio],"&gt;=0.10")/Table3[[#This Row],[Count]]</f>
        <v>0</v>
      </c>
      <c r="W6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65" s="6">
        <f>_xlfn.RANK.AVG(Table3[[#This Row],[Score]],Table3[Score],1)</f>
        <v>69.5</v>
      </c>
      <c r="Y6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5" s="6">
        <f>_xlfn.RANK.AVG(Table3[[#This Row],[Score 2 ]],Table3[[Score 2 ]],1)</f>
        <v>64</v>
      </c>
    </row>
    <row r="66" spans="1:26" x14ac:dyDescent="0.3">
      <c r="A66" t="s">
        <v>1444</v>
      </c>
      <c r="B66">
        <f>COUNTIFS(Table2[Sub-Sector],Table3[[#This Row],[Sub-Sector]])</f>
        <v>2</v>
      </c>
      <c r="C66" s="5">
        <f>COUNTIFS(Table2[Sub-Sector],Table3[[#This Row],[Sub-Sector]],Table2[Uptrend],"Uptrend")/Table3[[#This Row],[Count]]</f>
        <v>0</v>
      </c>
      <c r="D66" s="5">
        <f>COUNTIFS(Table2[Sub-Sector],Table3[[#This Row],[Sub-Sector]],Table2[1W Return vs Nifty],"&gt;=5")/Table3[[#This Row],[Count]]</f>
        <v>0</v>
      </c>
      <c r="E66" s="5">
        <f>COUNTIFS(Table2[Sub-Sector],Table3[[#This Row],[Sub-Sector]],Table2[1M Return vs Nifty],"&gt;=5")/Table3[[#This Row],[Count]]</f>
        <v>0</v>
      </c>
      <c r="F66" s="5">
        <f>COUNTIFS(Table2[Sub-Sector],Table3[[#This Row],[Sub-Sector]],Table2[6M Return vs Nifty],"&gt;=10")/Table3[[#This Row],[Count]]</f>
        <v>0</v>
      </c>
      <c r="G66" s="5">
        <f>COUNTIFS(Table2[Sub-Sector],Table3[[#This Row],[Sub-Sector]],Table2[1Y Return vs Nifty],"&gt;=10")/Table3[[#This Row],[Count]]</f>
        <v>0</v>
      </c>
      <c r="H66" s="5">
        <f>COUNTIFS(Table2[Sub-Sector],Table3[[#This Row],[Sub-Sector]],Table2[RSI Exponential â€“ 14D],"&gt;=50")/Table3[[#This Row],[Count]]</f>
        <v>1</v>
      </c>
      <c r="I66" s="5">
        <f>COUNTIFS(Table2[Sub-Sector],Table3[[#This Row],[Sub-Sector]],Table2[Relative Volume],"&gt;=1")/Table3[[#This Row],[Count]]</f>
        <v>1</v>
      </c>
      <c r="J66" s="5">
        <f>COUNTIFS(Table2[Sub-Sector],Table3[[#This Row],[Sub-Sector]],Table2[% Away From Day Low],"&gt;=0.05")/Table3[[#This Row],[Count]]</f>
        <v>0</v>
      </c>
      <c r="K66" s="5">
        <f>COUNTIFS(Table2[Sub-Sector],Table3[[#This Row],[Sub-Sector]],Table2[% Away From Day High],"&lt;=0.05")/Table3[[#This Row],[Count]]</f>
        <v>1</v>
      </c>
      <c r="L66" s="5">
        <f>COUNTIFS(Table2[Sub-Sector],Table3[[#This Row],[Sub-Sector]],Table2[% Away From Current Week Low],"&gt;=0.05")/Table3[[#This Row],[Count]]</f>
        <v>0</v>
      </c>
      <c r="M66" s="5">
        <f>COUNTIFS(Table2[Sub-Sector],Table3[[#This Row],[Sub-Sector]],Table2[% Away From Current Week High],"&lt;=0.05")/Table3[[#This Row],[Count]]</f>
        <v>0.5</v>
      </c>
      <c r="N66" s="5">
        <f>COUNTIFS(Table2[Sub-Sector],Table3[[#This Row],[Sub-Sector]],Table2[% Away From Current Month Low],"&gt;=0.05")/Table3[[#This Row],[Count]]</f>
        <v>1</v>
      </c>
      <c r="O66" s="5">
        <f>COUNTIFS(Table2[Sub-Sector],Table3[[#This Row],[Sub-Sector]],Table2[% Away From Current Month High],"&lt;=0.05")/Table3[[#This Row],[Count]]</f>
        <v>0</v>
      </c>
      <c r="P66" s="5">
        <f>COUNTIFS(Table2[Sub-Sector],Table3[[#This Row],[Sub-Sector]],Table2[% Away From 52W High],"&lt;=10")/Table3[[#This Row],[Count]]</f>
        <v>0</v>
      </c>
      <c r="Q66" s="5">
        <f>COUNTIFS(Table2[Sub-Sector],Table3[[#This Row],[Sub-Sector]],Table2[% Away From 52W Low],"&gt;=10")/Table3[[#This Row],[Count]]</f>
        <v>1</v>
      </c>
      <c r="R66" s="5">
        <f>COUNTIFS(Table2[Sub-Sector],Table3[[#This Row],[Sub-Sector]],Table2[% Price above 20 EMA],"&gt;=0")/Table3[[#This Row],[Count]]</f>
        <v>1</v>
      </c>
      <c r="S66" s="5">
        <f>COUNTIFS(Table2[Sub-Sector],Table3[[#This Row],[Sub-Sector]],Table2[% Price above 50 EMA],"&gt;=0")/Table3[[#This Row],[Count]]</f>
        <v>1</v>
      </c>
      <c r="T66" s="5">
        <f>COUNTIFS(Table2[Sub-Sector],Table3[[#This Row],[Sub-Sector]],Table2[% Price above 200 EMA],"&gt;=0")/Table3[[#This Row],[Count]]</f>
        <v>0.5</v>
      </c>
      <c r="U66" s="5">
        <f>COUNTIFS(Table2[Sub-Sector],Table3[[#This Row],[Sub-Sector]],Table2[Rate of Change - Zone],"Positive")/Table3[[#This Row],[Count]]</f>
        <v>1</v>
      </c>
      <c r="V66" s="5">
        <f>COUNTIFS(Table2[Sub-Sector],Table3[[#This Row],[Sub-Sector]],Table2[Sharpe Ratio],"&gt;=0.10")/Table3[[#This Row],[Count]]</f>
        <v>0</v>
      </c>
      <c r="W6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6" s="6">
        <f>_xlfn.RANK.AVG(Table3[[#This Row],[Score]],Table3[Score],1)</f>
        <v>100.5</v>
      </c>
      <c r="Y6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6" s="6">
        <f>_xlfn.RANK.AVG(Table3[[#This Row],[Score 2 ]],Table3[[Score 2 ]],1)</f>
        <v>64</v>
      </c>
    </row>
    <row r="67" spans="1:26" x14ac:dyDescent="0.3">
      <c r="A67" t="s">
        <v>964</v>
      </c>
      <c r="B67">
        <f>COUNTIFS(Table2[Sub-Sector],Table3[[#This Row],[Sub-Sector]])</f>
        <v>1</v>
      </c>
      <c r="C67" s="5">
        <f>COUNTIFS(Table2[Sub-Sector],Table3[[#This Row],[Sub-Sector]],Table2[Uptrend],"Uptrend")/Table3[[#This Row],[Count]]</f>
        <v>0</v>
      </c>
      <c r="D67" s="5">
        <f>COUNTIFS(Table2[Sub-Sector],Table3[[#This Row],[Sub-Sector]],Table2[1W Return vs Nifty],"&gt;=5")/Table3[[#This Row],[Count]]</f>
        <v>0</v>
      </c>
      <c r="E67" s="5">
        <f>COUNTIFS(Table2[Sub-Sector],Table3[[#This Row],[Sub-Sector]],Table2[1M Return vs Nifty],"&gt;=5")/Table3[[#This Row],[Count]]</f>
        <v>0</v>
      </c>
      <c r="F67" s="5">
        <f>COUNTIFS(Table2[Sub-Sector],Table3[[#This Row],[Sub-Sector]],Table2[6M Return vs Nifty],"&gt;=10")/Table3[[#This Row],[Count]]</f>
        <v>0</v>
      </c>
      <c r="G67" s="5">
        <f>COUNTIFS(Table2[Sub-Sector],Table3[[#This Row],[Sub-Sector]],Table2[1Y Return vs Nifty],"&gt;=10")/Table3[[#This Row],[Count]]</f>
        <v>0</v>
      </c>
      <c r="H67" s="5">
        <f>COUNTIFS(Table2[Sub-Sector],Table3[[#This Row],[Sub-Sector]],Table2[RSI Exponential â€“ 14D],"&gt;=50")/Table3[[#This Row],[Count]]</f>
        <v>1</v>
      </c>
      <c r="I67" s="5">
        <f>COUNTIFS(Table2[Sub-Sector],Table3[[#This Row],[Sub-Sector]],Table2[Relative Volume],"&gt;=1")/Table3[[#This Row],[Count]]</f>
        <v>1</v>
      </c>
      <c r="J67" s="5">
        <f>COUNTIFS(Table2[Sub-Sector],Table3[[#This Row],[Sub-Sector]],Table2[% Away From Day Low],"&gt;=0.05")/Table3[[#This Row],[Count]]</f>
        <v>0</v>
      </c>
      <c r="K67" s="5">
        <f>COUNTIFS(Table2[Sub-Sector],Table3[[#This Row],[Sub-Sector]],Table2[% Away From Day High],"&lt;=0.05")/Table3[[#This Row],[Count]]</f>
        <v>1</v>
      </c>
      <c r="L67" s="5">
        <f>COUNTIFS(Table2[Sub-Sector],Table3[[#This Row],[Sub-Sector]],Table2[% Away From Current Week Low],"&gt;=0.05")/Table3[[#This Row],[Count]]</f>
        <v>0</v>
      </c>
      <c r="M67" s="5">
        <f>COUNTIFS(Table2[Sub-Sector],Table3[[#This Row],[Sub-Sector]],Table2[% Away From Current Week High],"&lt;=0.05")/Table3[[#This Row],[Count]]</f>
        <v>1</v>
      </c>
      <c r="N67" s="5">
        <f>COUNTIFS(Table2[Sub-Sector],Table3[[#This Row],[Sub-Sector]],Table2[% Away From Current Month Low],"&gt;=0.05")/Table3[[#This Row],[Count]]</f>
        <v>1</v>
      </c>
      <c r="O67" s="5">
        <f>COUNTIFS(Table2[Sub-Sector],Table3[[#This Row],[Sub-Sector]],Table2[% Away From Current Month High],"&lt;=0.05")/Table3[[#This Row],[Count]]</f>
        <v>1</v>
      </c>
      <c r="P67" s="5">
        <f>COUNTIFS(Table2[Sub-Sector],Table3[[#This Row],[Sub-Sector]],Table2[% Away From 52W High],"&lt;=10")/Table3[[#This Row],[Count]]</f>
        <v>0</v>
      </c>
      <c r="Q67" s="5">
        <f>COUNTIFS(Table2[Sub-Sector],Table3[[#This Row],[Sub-Sector]],Table2[% Away From 52W Low],"&gt;=10")/Table3[[#This Row],[Count]]</f>
        <v>1</v>
      </c>
      <c r="R67" s="5">
        <f>COUNTIFS(Table2[Sub-Sector],Table3[[#This Row],[Sub-Sector]],Table2[% Price above 20 EMA],"&gt;=0")/Table3[[#This Row],[Count]]</f>
        <v>1</v>
      </c>
      <c r="S67" s="5">
        <f>COUNTIFS(Table2[Sub-Sector],Table3[[#This Row],[Sub-Sector]],Table2[% Price above 50 EMA],"&gt;=0")/Table3[[#This Row],[Count]]</f>
        <v>1</v>
      </c>
      <c r="T67" s="5">
        <f>COUNTIFS(Table2[Sub-Sector],Table3[[#This Row],[Sub-Sector]],Table2[% Price above 200 EMA],"&gt;=0")/Table3[[#This Row],[Count]]</f>
        <v>1</v>
      </c>
      <c r="U67" s="5">
        <f>COUNTIFS(Table2[Sub-Sector],Table3[[#This Row],[Sub-Sector]],Table2[Rate of Change - Zone],"Positive")/Table3[[#This Row],[Count]]</f>
        <v>1</v>
      </c>
      <c r="V67" s="5">
        <f>COUNTIFS(Table2[Sub-Sector],Table3[[#This Row],[Sub-Sector]],Table2[Sharpe Ratio],"&gt;=0.10")/Table3[[#This Row],[Count]]</f>
        <v>0</v>
      </c>
      <c r="W6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7" s="6">
        <f>_xlfn.RANK.AVG(Table3[[#This Row],[Score]],Table3[Score],1)</f>
        <v>100.5</v>
      </c>
      <c r="Y6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7" s="6">
        <f>_xlfn.RANK.AVG(Table3[[#This Row],[Score 2 ]],Table3[[Score 2 ]],1)</f>
        <v>64</v>
      </c>
    </row>
    <row r="68" spans="1:26" x14ac:dyDescent="0.3">
      <c r="A68" t="s">
        <v>1501</v>
      </c>
      <c r="B68">
        <f>COUNTIFS(Table2[Sub-Sector],Table3[[#This Row],[Sub-Sector]])</f>
        <v>1</v>
      </c>
      <c r="C68" s="5">
        <f>COUNTIFS(Table2[Sub-Sector],Table3[[#This Row],[Sub-Sector]],Table2[Uptrend],"Uptrend")/Table3[[#This Row],[Count]]</f>
        <v>0</v>
      </c>
      <c r="D68" s="5">
        <f>COUNTIFS(Table2[Sub-Sector],Table3[[#This Row],[Sub-Sector]],Table2[1W Return vs Nifty],"&gt;=5")/Table3[[#This Row],[Count]]</f>
        <v>0</v>
      </c>
      <c r="E68" s="5">
        <f>COUNTIFS(Table2[Sub-Sector],Table3[[#This Row],[Sub-Sector]],Table2[1M Return vs Nifty],"&gt;=5")/Table3[[#This Row],[Count]]</f>
        <v>0</v>
      </c>
      <c r="F68" s="5">
        <f>COUNTIFS(Table2[Sub-Sector],Table3[[#This Row],[Sub-Sector]],Table2[6M Return vs Nifty],"&gt;=10")/Table3[[#This Row],[Count]]</f>
        <v>0</v>
      </c>
      <c r="G68" s="5">
        <f>COUNTIFS(Table2[Sub-Sector],Table3[[#This Row],[Sub-Sector]],Table2[1Y Return vs Nifty],"&gt;=10")/Table3[[#This Row],[Count]]</f>
        <v>0</v>
      </c>
      <c r="H68" s="5">
        <f>COUNTIFS(Table2[Sub-Sector],Table3[[#This Row],[Sub-Sector]],Table2[RSI Exponential â€“ 14D],"&gt;=50")/Table3[[#This Row],[Count]]</f>
        <v>1</v>
      </c>
      <c r="I68" s="5">
        <f>COUNTIFS(Table2[Sub-Sector],Table3[[#This Row],[Sub-Sector]],Table2[Relative Volume],"&gt;=1")/Table3[[#This Row],[Count]]</f>
        <v>1</v>
      </c>
      <c r="J68" s="5">
        <f>COUNTIFS(Table2[Sub-Sector],Table3[[#This Row],[Sub-Sector]],Table2[% Away From Day Low],"&gt;=0.05")/Table3[[#This Row],[Count]]</f>
        <v>0</v>
      </c>
      <c r="K68" s="5">
        <f>COUNTIFS(Table2[Sub-Sector],Table3[[#This Row],[Sub-Sector]],Table2[% Away From Day High],"&lt;=0.05")/Table3[[#This Row],[Count]]</f>
        <v>1</v>
      </c>
      <c r="L68" s="5">
        <f>COUNTIFS(Table2[Sub-Sector],Table3[[#This Row],[Sub-Sector]],Table2[% Away From Current Week Low],"&gt;=0.05")/Table3[[#This Row],[Count]]</f>
        <v>0</v>
      </c>
      <c r="M68" s="5">
        <f>COUNTIFS(Table2[Sub-Sector],Table3[[#This Row],[Sub-Sector]],Table2[% Away From Current Week High],"&lt;=0.05")/Table3[[#This Row],[Count]]</f>
        <v>0</v>
      </c>
      <c r="N68" s="5">
        <f>COUNTIFS(Table2[Sub-Sector],Table3[[#This Row],[Sub-Sector]],Table2[% Away From Current Month Low],"&gt;=0.05")/Table3[[#This Row],[Count]]</f>
        <v>1</v>
      </c>
      <c r="O68" s="5">
        <f>COUNTIFS(Table2[Sub-Sector],Table3[[#This Row],[Sub-Sector]],Table2[% Away From Current Month High],"&lt;=0.05")/Table3[[#This Row],[Count]]</f>
        <v>0</v>
      </c>
      <c r="P68" s="5">
        <f>COUNTIFS(Table2[Sub-Sector],Table3[[#This Row],[Sub-Sector]],Table2[% Away From 52W High],"&lt;=10")/Table3[[#This Row],[Count]]</f>
        <v>0</v>
      </c>
      <c r="Q68" s="5">
        <f>COUNTIFS(Table2[Sub-Sector],Table3[[#This Row],[Sub-Sector]],Table2[% Away From 52W Low],"&gt;=10")/Table3[[#This Row],[Count]]</f>
        <v>1</v>
      </c>
      <c r="R68" s="5">
        <f>COUNTIFS(Table2[Sub-Sector],Table3[[#This Row],[Sub-Sector]],Table2[% Price above 20 EMA],"&gt;=0")/Table3[[#This Row],[Count]]</f>
        <v>0</v>
      </c>
      <c r="S68" s="5">
        <f>COUNTIFS(Table2[Sub-Sector],Table3[[#This Row],[Sub-Sector]],Table2[% Price above 50 EMA],"&gt;=0")/Table3[[#This Row],[Count]]</f>
        <v>0</v>
      </c>
      <c r="T68" s="5">
        <f>COUNTIFS(Table2[Sub-Sector],Table3[[#This Row],[Sub-Sector]],Table2[% Price above 200 EMA],"&gt;=0")/Table3[[#This Row],[Count]]</f>
        <v>1</v>
      </c>
      <c r="U68" s="5">
        <f>COUNTIFS(Table2[Sub-Sector],Table3[[#This Row],[Sub-Sector]],Table2[Rate of Change - Zone],"Positive")/Table3[[#This Row],[Count]]</f>
        <v>1</v>
      </c>
      <c r="V68" s="5">
        <f>COUNTIFS(Table2[Sub-Sector],Table3[[#This Row],[Sub-Sector]],Table2[Sharpe Ratio],"&gt;=0.10")/Table3[[#This Row],[Count]]</f>
        <v>0</v>
      </c>
      <c r="W6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8" s="6">
        <f>_xlfn.RANK.AVG(Table3[[#This Row],[Score]],Table3[Score],1)</f>
        <v>100.5</v>
      </c>
      <c r="Y6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8" s="6">
        <f>_xlfn.RANK.AVG(Table3[[#This Row],[Score 2 ]],Table3[[Score 2 ]],1)</f>
        <v>64</v>
      </c>
    </row>
    <row r="69" spans="1:26" x14ac:dyDescent="0.3">
      <c r="A69" t="s">
        <v>1537</v>
      </c>
      <c r="B69">
        <f>COUNTIFS(Table2[Sub-Sector],Table3[[#This Row],[Sub-Sector]])</f>
        <v>1</v>
      </c>
      <c r="C69" s="5">
        <f>COUNTIFS(Table2[Sub-Sector],Table3[[#This Row],[Sub-Sector]],Table2[Uptrend],"Uptrend")/Table3[[#This Row],[Count]]</f>
        <v>0</v>
      </c>
      <c r="D69" s="5">
        <f>COUNTIFS(Table2[Sub-Sector],Table3[[#This Row],[Sub-Sector]],Table2[1W Return vs Nifty],"&gt;=5")/Table3[[#This Row],[Count]]</f>
        <v>0</v>
      </c>
      <c r="E69" s="5">
        <f>COUNTIFS(Table2[Sub-Sector],Table3[[#This Row],[Sub-Sector]],Table2[1M Return vs Nifty],"&gt;=5")/Table3[[#This Row],[Count]]</f>
        <v>0</v>
      </c>
      <c r="F69" s="5">
        <f>COUNTIFS(Table2[Sub-Sector],Table3[[#This Row],[Sub-Sector]],Table2[6M Return vs Nifty],"&gt;=10")/Table3[[#This Row],[Count]]</f>
        <v>0</v>
      </c>
      <c r="G69" s="5">
        <f>COUNTIFS(Table2[Sub-Sector],Table3[[#This Row],[Sub-Sector]],Table2[1Y Return vs Nifty],"&gt;=10")/Table3[[#This Row],[Count]]</f>
        <v>0</v>
      </c>
      <c r="H69" s="5">
        <f>COUNTIFS(Table2[Sub-Sector],Table3[[#This Row],[Sub-Sector]],Table2[RSI Exponential â€“ 14D],"&gt;=50")/Table3[[#This Row],[Count]]</f>
        <v>1</v>
      </c>
      <c r="I69" s="5">
        <f>COUNTIFS(Table2[Sub-Sector],Table3[[#This Row],[Sub-Sector]],Table2[Relative Volume],"&gt;=1")/Table3[[#This Row],[Count]]</f>
        <v>1</v>
      </c>
      <c r="J69" s="5">
        <f>COUNTIFS(Table2[Sub-Sector],Table3[[#This Row],[Sub-Sector]],Table2[% Away From Day Low],"&gt;=0.05")/Table3[[#This Row],[Count]]</f>
        <v>0</v>
      </c>
      <c r="K69" s="5">
        <f>COUNTIFS(Table2[Sub-Sector],Table3[[#This Row],[Sub-Sector]],Table2[% Away From Day High],"&lt;=0.05")/Table3[[#This Row],[Count]]</f>
        <v>1</v>
      </c>
      <c r="L69" s="5">
        <f>COUNTIFS(Table2[Sub-Sector],Table3[[#This Row],[Sub-Sector]],Table2[% Away From Current Week Low],"&gt;=0.05")/Table3[[#This Row],[Count]]</f>
        <v>0</v>
      </c>
      <c r="M69" s="5">
        <f>COUNTIFS(Table2[Sub-Sector],Table3[[#This Row],[Sub-Sector]],Table2[% Away From Current Week High],"&lt;=0.05")/Table3[[#This Row],[Count]]</f>
        <v>1</v>
      </c>
      <c r="N69" s="5">
        <f>COUNTIFS(Table2[Sub-Sector],Table3[[#This Row],[Sub-Sector]],Table2[% Away From Current Month Low],"&gt;=0.05")/Table3[[#This Row],[Count]]</f>
        <v>1</v>
      </c>
      <c r="O69" s="5">
        <f>COUNTIFS(Table2[Sub-Sector],Table3[[#This Row],[Sub-Sector]],Table2[% Away From Current Month High],"&lt;=0.05")/Table3[[#This Row],[Count]]</f>
        <v>1</v>
      </c>
      <c r="P69" s="5">
        <f>COUNTIFS(Table2[Sub-Sector],Table3[[#This Row],[Sub-Sector]],Table2[% Away From 52W High],"&lt;=10")/Table3[[#This Row],[Count]]</f>
        <v>0</v>
      </c>
      <c r="Q69" s="5">
        <f>COUNTIFS(Table2[Sub-Sector],Table3[[#This Row],[Sub-Sector]],Table2[% Away From 52W Low],"&gt;=10")/Table3[[#This Row],[Count]]</f>
        <v>1</v>
      </c>
      <c r="R69" s="5">
        <f>COUNTIFS(Table2[Sub-Sector],Table3[[#This Row],[Sub-Sector]],Table2[% Price above 20 EMA],"&gt;=0")/Table3[[#This Row],[Count]]</f>
        <v>1</v>
      </c>
      <c r="S69" s="5">
        <f>COUNTIFS(Table2[Sub-Sector],Table3[[#This Row],[Sub-Sector]],Table2[% Price above 50 EMA],"&gt;=0")/Table3[[#This Row],[Count]]</f>
        <v>0</v>
      </c>
      <c r="T69" s="5">
        <f>COUNTIFS(Table2[Sub-Sector],Table3[[#This Row],[Sub-Sector]],Table2[% Price above 200 EMA],"&gt;=0")/Table3[[#This Row],[Count]]</f>
        <v>0</v>
      </c>
      <c r="U69" s="5">
        <f>COUNTIFS(Table2[Sub-Sector],Table3[[#This Row],[Sub-Sector]],Table2[Rate of Change - Zone],"Positive")/Table3[[#This Row],[Count]]</f>
        <v>1</v>
      </c>
      <c r="V69" s="5">
        <f>COUNTIFS(Table2[Sub-Sector],Table3[[#This Row],[Sub-Sector]],Table2[Sharpe Ratio],"&gt;=0.10")/Table3[[#This Row],[Count]]</f>
        <v>0</v>
      </c>
      <c r="W6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9" s="6">
        <f>_xlfn.RANK.AVG(Table3[[#This Row],[Score]],Table3[Score],1)</f>
        <v>100.5</v>
      </c>
      <c r="Y6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9" s="6">
        <f>_xlfn.RANK.AVG(Table3[[#This Row],[Score 2 ]],Table3[[Score 2 ]],1)</f>
        <v>64</v>
      </c>
    </row>
    <row r="70" spans="1:26" x14ac:dyDescent="0.3">
      <c r="A70" t="s">
        <v>98</v>
      </c>
      <c r="B70">
        <f>COUNTIFS(Table2[Sub-Sector],Table3[[#This Row],[Sub-Sector]])</f>
        <v>5</v>
      </c>
      <c r="C70" s="5">
        <f>COUNTIFS(Table2[Sub-Sector],Table3[[#This Row],[Sub-Sector]],Table2[Uptrend],"Uptrend")/Table3[[#This Row],[Count]]</f>
        <v>0.8</v>
      </c>
      <c r="D70" s="5">
        <f>COUNTIFS(Table2[Sub-Sector],Table3[[#This Row],[Sub-Sector]],Table2[1W Return vs Nifty],"&gt;=5")/Table3[[#This Row],[Count]]</f>
        <v>0</v>
      </c>
      <c r="E70" s="5">
        <f>COUNTIFS(Table2[Sub-Sector],Table3[[#This Row],[Sub-Sector]],Table2[1M Return vs Nifty],"&gt;=5")/Table3[[#This Row],[Count]]</f>
        <v>0</v>
      </c>
      <c r="F70" s="5">
        <f>COUNTIFS(Table2[Sub-Sector],Table3[[#This Row],[Sub-Sector]],Table2[6M Return vs Nifty],"&gt;=10")/Table3[[#This Row],[Count]]</f>
        <v>0.8</v>
      </c>
      <c r="G70" s="5">
        <f>COUNTIFS(Table2[Sub-Sector],Table3[[#This Row],[Sub-Sector]],Table2[1Y Return vs Nifty],"&gt;=10")/Table3[[#This Row],[Count]]</f>
        <v>1</v>
      </c>
      <c r="H70" s="5">
        <f>COUNTIFS(Table2[Sub-Sector],Table3[[#This Row],[Sub-Sector]],Table2[RSI Exponential â€“ 14D],"&gt;=50")/Table3[[#This Row],[Count]]</f>
        <v>0.2</v>
      </c>
      <c r="I70" s="5">
        <f>COUNTIFS(Table2[Sub-Sector],Table3[[#This Row],[Sub-Sector]],Table2[Relative Volume],"&gt;=1")/Table3[[#This Row],[Count]]</f>
        <v>0.2</v>
      </c>
      <c r="J70" s="5">
        <f>COUNTIFS(Table2[Sub-Sector],Table3[[#This Row],[Sub-Sector]],Table2[% Away From Day Low],"&gt;=0.05")/Table3[[#This Row],[Count]]</f>
        <v>0</v>
      </c>
      <c r="K70" s="5">
        <f>COUNTIFS(Table2[Sub-Sector],Table3[[#This Row],[Sub-Sector]],Table2[% Away From Day High],"&lt;=0.05")/Table3[[#This Row],[Count]]</f>
        <v>1</v>
      </c>
      <c r="L70" s="5">
        <f>COUNTIFS(Table2[Sub-Sector],Table3[[#This Row],[Sub-Sector]],Table2[% Away From Current Week Low],"&gt;=0.05")/Table3[[#This Row],[Count]]</f>
        <v>0</v>
      </c>
      <c r="M70" s="5">
        <f>COUNTIFS(Table2[Sub-Sector],Table3[[#This Row],[Sub-Sector]],Table2[% Away From Current Week High],"&lt;=0.05")/Table3[[#This Row],[Count]]</f>
        <v>1</v>
      </c>
      <c r="N70" s="5">
        <f>COUNTIFS(Table2[Sub-Sector],Table3[[#This Row],[Sub-Sector]],Table2[% Away From Current Month Low],"&gt;=0.05")/Table3[[#This Row],[Count]]</f>
        <v>0.8</v>
      </c>
      <c r="O70" s="5">
        <f>COUNTIFS(Table2[Sub-Sector],Table3[[#This Row],[Sub-Sector]],Table2[% Away From Current Month High],"&lt;=0.05")/Table3[[#This Row],[Count]]</f>
        <v>0.2</v>
      </c>
      <c r="P70" s="5">
        <f>COUNTIFS(Table2[Sub-Sector],Table3[[#This Row],[Sub-Sector]],Table2[% Away From 52W High],"&lt;=10")/Table3[[#This Row],[Count]]</f>
        <v>0</v>
      </c>
      <c r="Q70" s="5">
        <f>COUNTIFS(Table2[Sub-Sector],Table3[[#This Row],[Sub-Sector]],Table2[% Away From 52W Low],"&gt;=10")/Table3[[#This Row],[Count]]</f>
        <v>1</v>
      </c>
      <c r="R70" s="5">
        <f>COUNTIFS(Table2[Sub-Sector],Table3[[#This Row],[Sub-Sector]],Table2[% Price above 20 EMA],"&gt;=0")/Table3[[#This Row],[Count]]</f>
        <v>0.2</v>
      </c>
      <c r="S70" s="5">
        <f>COUNTIFS(Table2[Sub-Sector],Table3[[#This Row],[Sub-Sector]],Table2[% Price above 50 EMA],"&gt;=0")/Table3[[#This Row],[Count]]</f>
        <v>0.6</v>
      </c>
      <c r="T70" s="5">
        <f>COUNTIFS(Table2[Sub-Sector],Table3[[#This Row],[Sub-Sector]],Table2[% Price above 200 EMA],"&gt;=0")/Table3[[#This Row],[Count]]</f>
        <v>1</v>
      </c>
      <c r="U70" s="5">
        <f>COUNTIFS(Table2[Sub-Sector],Table3[[#This Row],[Sub-Sector]],Table2[Rate of Change - Zone],"Positive")/Table3[[#This Row],[Count]]</f>
        <v>0.2</v>
      </c>
      <c r="V70" s="5">
        <f>COUNTIFS(Table2[Sub-Sector],Table3[[#This Row],[Sub-Sector]],Table2[Sharpe Ratio],"&gt;=0.10")/Table3[[#This Row],[Count]]</f>
        <v>0.8</v>
      </c>
      <c r="W7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70" s="6">
        <f>_xlfn.RANK.AVG(Table3[[#This Row],[Score]],Table3[Score],1)</f>
        <v>84</v>
      </c>
      <c r="Y7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0" s="6">
        <f>_xlfn.RANK.AVG(Table3[[#This Row],[Score 2 ]],Table3[[Score 2 ]],1)</f>
        <v>69</v>
      </c>
    </row>
    <row r="71" spans="1:26" x14ac:dyDescent="0.3">
      <c r="A71" t="s">
        <v>27</v>
      </c>
      <c r="B71">
        <f>COUNTIFS(Table2[Sub-Sector],Table3[[#This Row],[Sub-Sector]])</f>
        <v>4</v>
      </c>
      <c r="C71" s="5">
        <f>COUNTIFS(Table2[Sub-Sector],Table3[[#This Row],[Sub-Sector]],Table2[Uptrend],"Uptrend")/Table3[[#This Row],[Count]]</f>
        <v>0.75</v>
      </c>
      <c r="D71" s="5">
        <f>COUNTIFS(Table2[Sub-Sector],Table3[[#This Row],[Sub-Sector]],Table2[1W Return vs Nifty],"&gt;=5")/Table3[[#This Row],[Count]]</f>
        <v>0.25</v>
      </c>
      <c r="E71" s="5">
        <f>COUNTIFS(Table2[Sub-Sector],Table3[[#This Row],[Sub-Sector]],Table2[1M Return vs Nifty],"&gt;=5")/Table3[[#This Row],[Count]]</f>
        <v>0.25</v>
      </c>
      <c r="F71" s="5">
        <f>COUNTIFS(Table2[Sub-Sector],Table3[[#This Row],[Sub-Sector]],Table2[6M Return vs Nifty],"&gt;=10")/Table3[[#This Row],[Count]]</f>
        <v>0.5</v>
      </c>
      <c r="G71" s="5">
        <f>COUNTIFS(Table2[Sub-Sector],Table3[[#This Row],[Sub-Sector]],Table2[1Y Return vs Nifty],"&gt;=10")/Table3[[#This Row],[Count]]</f>
        <v>0.5</v>
      </c>
      <c r="H71" s="5">
        <f>COUNTIFS(Table2[Sub-Sector],Table3[[#This Row],[Sub-Sector]],Table2[RSI Exponential â€“ 14D],"&gt;=50")/Table3[[#This Row],[Count]]</f>
        <v>1</v>
      </c>
      <c r="I71" s="5">
        <f>COUNTIFS(Table2[Sub-Sector],Table3[[#This Row],[Sub-Sector]],Table2[Relative Volume],"&gt;=1")/Table3[[#This Row],[Count]]</f>
        <v>0.5</v>
      </c>
      <c r="J71" s="5">
        <f>COUNTIFS(Table2[Sub-Sector],Table3[[#This Row],[Sub-Sector]],Table2[% Away From Day Low],"&gt;=0.05")/Table3[[#This Row],[Count]]</f>
        <v>0</v>
      </c>
      <c r="K71" s="5">
        <f>COUNTIFS(Table2[Sub-Sector],Table3[[#This Row],[Sub-Sector]],Table2[% Away From Day High],"&lt;=0.05")/Table3[[#This Row],[Count]]</f>
        <v>1</v>
      </c>
      <c r="L71" s="5">
        <f>COUNTIFS(Table2[Sub-Sector],Table3[[#This Row],[Sub-Sector]],Table2[% Away From Current Week Low],"&gt;=0.05")/Table3[[#This Row],[Count]]</f>
        <v>0.5</v>
      </c>
      <c r="M71" s="5">
        <f>COUNTIFS(Table2[Sub-Sector],Table3[[#This Row],[Sub-Sector]],Table2[% Away From Current Week High],"&lt;=0.05")/Table3[[#This Row],[Count]]</f>
        <v>0.75</v>
      </c>
      <c r="N71" s="5">
        <f>COUNTIFS(Table2[Sub-Sector],Table3[[#This Row],[Sub-Sector]],Table2[% Away From Current Month Low],"&gt;=0.05")/Table3[[#This Row],[Count]]</f>
        <v>1</v>
      </c>
      <c r="O71" s="5">
        <f>COUNTIFS(Table2[Sub-Sector],Table3[[#This Row],[Sub-Sector]],Table2[% Away From Current Month High],"&lt;=0.05")/Table3[[#This Row],[Count]]</f>
        <v>0.75</v>
      </c>
      <c r="P71" s="5">
        <f>COUNTIFS(Table2[Sub-Sector],Table3[[#This Row],[Sub-Sector]],Table2[% Away From 52W High],"&lt;=10")/Table3[[#This Row],[Count]]</f>
        <v>0.5</v>
      </c>
      <c r="Q71" s="5">
        <f>COUNTIFS(Table2[Sub-Sector],Table3[[#This Row],[Sub-Sector]],Table2[% Away From 52W Low],"&gt;=10")/Table3[[#This Row],[Count]]</f>
        <v>1</v>
      </c>
      <c r="R71" s="5">
        <f>COUNTIFS(Table2[Sub-Sector],Table3[[#This Row],[Sub-Sector]],Table2[% Price above 20 EMA],"&gt;=0")/Table3[[#This Row],[Count]]</f>
        <v>1</v>
      </c>
      <c r="S71" s="5">
        <f>COUNTIFS(Table2[Sub-Sector],Table3[[#This Row],[Sub-Sector]],Table2[% Price above 50 EMA],"&gt;=0")/Table3[[#This Row],[Count]]</f>
        <v>0.75</v>
      </c>
      <c r="T71" s="5">
        <f>COUNTIFS(Table2[Sub-Sector],Table3[[#This Row],[Sub-Sector]],Table2[% Price above 200 EMA],"&gt;=0")/Table3[[#This Row],[Count]]</f>
        <v>0.75</v>
      </c>
      <c r="U71" s="5">
        <f>COUNTIFS(Table2[Sub-Sector],Table3[[#This Row],[Sub-Sector]],Table2[Rate of Change - Zone],"Positive")/Table3[[#This Row],[Count]]</f>
        <v>0.75</v>
      </c>
      <c r="V71" s="5">
        <f>COUNTIFS(Table2[Sub-Sector],Table3[[#This Row],[Sub-Sector]],Table2[Sharpe Ratio],"&gt;=0.10")/Table3[[#This Row],[Count]]</f>
        <v>0.25</v>
      </c>
      <c r="W7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71" s="6">
        <f>_xlfn.RANK.AVG(Table3[[#This Row],[Score]],Table3[Score],1)</f>
        <v>50</v>
      </c>
      <c r="Y7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1" s="6">
        <f>_xlfn.RANK.AVG(Table3[[#This Row],[Score 2 ]],Table3[[Score 2 ]],1)</f>
        <v>70</v>
      </c>
    </row>
    <row r="72" spans="1:26" x14ac:dyDescent="0.3">
      <c r="A72" t="s">
        <v>95</v>
      </c>
      <c r="B72">
        <f>COUNTIFS(Table2[Sub-Sector],Table3[[#This Row],[Sub-Sector]])</f>
        <v>1</v>
      </c>
      <c r="C72" s="5">
        <f>COUNTIFS(Table2[Sub-Sector],Table3[[#This Row],[Sub-Sector]],Table2[Uptrend],"Uptrend")/Table3[[#This Row],[Count]]</f>
        <v>1</v>
      </c>
      <c r="D72" s="5">
        <f>COUNTIFS(Table2[Sub-Sector],Table3[[#This Row],[Sub-Sector]],Table2[1W Return vs Nifty],"&gt;=5")/Table3[[#This Row],[Count]]</f>
        <v>0</v>
      </c>
      <c r="E72" s="5">
        <f>COUNTIFS(Table2[Sub-Sector],Table3[[#This Row],[Sub-Sector]],Table2[1M Return vs Nifty],"&gt;=5")/Table3[[#This Row],[Count]]</f>
        <v>0</v>
      </c>
      <c r="F72" s="5">
        <f>COUNTIFS(Table2[Sub-Sector],Table3[[#This Row],[Sub-Sector]],Table2[6M Return vs Nifty],"&gt;=10")/Table3[[#This Row],[Count]]</f>
        <v>1</v>
      </c>
      <c r="G72" s="5">
        <f>COUNTIFS(Table2[Sub-Sector],Table3[[#This Row],[Sub-Sector]],Table2[1Y Return vs Nifty],"&gt;=10")/Table3[[#This Row],[Count]]</f>
        <v>1</v>
      </c>
      <c r="H72" s="5">
        <f>COUNTIFS(Table2[Sub-Sector],Table3[[#This Row],[Sub-Sector]],Table2[RSI Exponential â€“ 14D],"&gt;=50")/Table3[[#This Row],[Count]]</f>
        <v>0</v>
      </c>
      <c r="I72" s="5">
        <f>COUNTIFS(Table2[Sub-Sector],Table3[[#This Row],[Sub-Sector]],Table2[Relative Volume],"&gt;=1")/Table3[[#This Row],[Count]]</f>
        <v>0</v>
      </c>
      <c r="J72" s="5">
        <f>COUNTIFS(Table2[Sub-Sector],Table3[[#This Row],[Sub-Sector]],Table2[% Away From Day Low],"&gt;=0.05")/Table3[[#This Row],[Count]]</f>
        <v>0</v>
      </c>
      <c r="K72" s="5">
        <f>COUNTIFS(Table2[Sub-Sector],Table3[[#This Row],[Sub-Sector]],Table2[% Away From Day High],"&lt;=0.05")/Table3[[#This Row],[Count]]</f>
        <v>1</v>
      </c>
      <c r="L72" s="5">
        <f>COUNTIFS(Table2[Sub-Sector],Table3[[#This Row],[Sub-Sector]],Table2[% Away From Current Week Low],"&gt;=0.05")/Table3[[#This Row],[Count]]</f>
        <v>0</v>
      </c>
      <c r="M72" s="5">
        <f>COUNTIFS(Table2[Sub-Sector],Table3[[#This Row],[Sub-Sector]],Table2[% Away From Current Week High],"&lt;=0.05")/Table3[[#This Row],[Count]]</f>
        <v>1</v>
      </c>
      <c r="N72" s="5">
        <f>COUNTIFS(Table2[Sub-Sector],Table3[[#This Row],[Sub-Sector]],Table2[% Away From Current Month Low],"&gt;=0.05")/Table3[[#This Row],[Count]]</f>
        <v>1</v>
      </c>
      <c r="O72" s="5">
        <f>COUNTIFS(Table2[Sub-Sector],Table3[[#This Row],[Sub-Sector]],Table2[% Away From Current Month High],"&lt;=0.05")/Table3[[#This Row],[Count]]</f>
        <v>0</v>
      </c>
      <c r="P72" s="5">
        <f>COUNTIFS(Table2[Sub-Sector],Table3[[#This Row],[Sub-Sector]],Table2[% Away From 52W High],"&lt;=10")/Table3[[#This Row],[Count]]</f>
        <v>0</v>
      </c>
      <c r="Q72" s="5">
        <f>COUNTIFS(Table2[Sub-Sector],Table3[[#This Row],[Sub-Sector]],Table2[% Away From 52W Low],"&gt;=10")/Table3[[#This Row],[Count]]</f>
        <v>1</v>
      </c>
      <c r="R72" s="5">
        <f>COUNTIFS(Table2[Sub-Sector],Table3[[#This Row],[Sub-Sector]],Table2[% Price above 20 EMA],"&gt;=0")/Table3[[#This Row],[Count]]</f>
        <v>0</v>
      </c>
      <c r="S72" s="5">
        <f>COUNTIFS(Table2[Sub-Sector],Table3[[#This Row],[Sub-Sector]],Table2[% Price above 50 EMA],"&gt;=0")/Table3[[#This Row],[Count]]</f>
        <v>0</v>
      </c>
      <c r="T72" s="5">
        <f>COUNTIFS(Table2[Sub-Sector],Table3[[#This Row],[Sub-Sector]],Table2[% Price above 200 EMA],"&gt;=0")/Table3[[#This Row],[Count]]</f>
        <v>1</v>
      </c>
      <c r="U72" s="5">
        <f>COUNTIFS(Table2[Sub-Sector],Table3[[#This Row],[Sub-Sector]],Table2[Rate of Change - Zone],"Positive")/Table3[[#This Row],[Count]]</f>
        <v>0</v>
      </c>
      <c r="V72" s="5">
        <f>COUNTIFS(Table2[Sub-Sector],Table3[[#This Row],[Sub-Sector]],Table2[Sharpe Ratio],"&gt;=0.10")/Table3[[#This Row],[Count]]</f>
        <v>1</v>
      </c>
      <c r="W7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72" s="6">
        <f>_xlfn.RANK.AVG(Table3[[#This Row],[Score]],Table3[Score],1)</f>
        <v>73</v>
      </c>
      <c r="Y7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2" s="6">
        <f>_xlfn.RANK.AVG(Table3[[#This Row],[Score 2 ]],Table3[[Score 2 ]],1)</f>
        <v>72.5</v>
      </c>
    </row>
    <row r="73" spans="1:26" x14ac:dyDescent="0.3">
      <c r="A73" t="s">
        <v>278</v>
      </c>
      <c r="B73">
        <f>COUNTIFS(Table2[Sub-Sector],Table3[[#This Row],[Sub-Sector]])</f>
        <v>1</v>
      </c>
      <c r="C73" s="5">
        <f>COUNTIFS(Table2[Sub-Sector],Table3[[#This Row],[Sub-Sector]],Table2[Uptrend],"Uptrend")/Table3[[#This Row],[Count]]</f>
        <v>1</v>
      </c>
      <c r="D73" s="5">
        <f>COUNTIFS(Table2[Sub-Sector],Table3[[#This Row],[Sub-Sector]],Table2[1W Return vs Nifty],"&gt;=5")/Table3[[#This Row],[Count]]</f>
        <v>0</v>
      </c>
      <c r="E73" s="5">
        <f>COUNTIFS(Table2[Sub-Sector],Table3[[#This Row],[Sub-Sector]],Table2[1M Return vs Nifty],"&gt;=5")/Table3[[#This Row],[Count]]</f>
        <v>0</v>
      </c>
      <c r="F73" s="5">
        <f>COUNTIFS(Table2[Sub-Sector],Table3[[#This Row],[Sub-Sector]],Table2[6M Return vs Nifty],"&gt;=10")/Table3[[#This Row],[Count]]</f>
        <v>1</v>
      </c>
      <c r="G73" s="5">
        <f>COUNTIFS(Table2[Sub-Sector],Table3[[#This Row],[Sub-Sector]],Table2[1Y Return vs Nifty],"&gt;=10")/Table3[[#This Row],[Count]]</f>
        <v>1</v>
      </c>
      <c r="H73" s="5">
        <f>COUNTIFS(Table2[Sub-Sector],Table3[[#This Row],[Sub-Sector]],Table2[RSI Exponential â€“ 14D],"&gt;=50")/Table3[[#This Row],[Count]]</f>
        <v>0</v>
      </c>
      <c r="I73" s="5">
        <f>COUNTIFS(Table2[Sub-Sector],Table3[[#This Row],[Sub-Sector]],Table2[Relative Volume],"&gt;=1")/Table3[[#This Row],[Count]]</f>
        <v>0</v>
      </c>
      <c r="J73" s="5">
        <f>COUNTIFS(Table2[Sub-Sector],Table3[[#This Row],[Sub-Sector]],Table2[% Away From Day Low],"&gt;=0.05")/Table3[[#This Row],[Count]]</f>
        <v>0</v>
      </c>
      <c r="K73" s="5">
        <f>COUNTIFS(Table2[Sub-Sector],Table3[[#This Row],[Sub-Sector]],Table2[% Away From Day High],"&lt;=0.05")/Table3[[#This Row],[Count]]</f>
        <v>1</v>
      </c>
      <c r="L73" s="5">
        <f>COUNTIFS(Table2[Sub-Sector],Table3[[#This Row],[Sub-Sector]],Table2[% Away From Current Week Low],"&gt;=0.05")/Table3[[#This Row],[Count]]</f>
        <v>0</v>
      </c>
      <c r="M73" s="5">
        <f>COUNTIFS(Table2[Sub-Sector],Table3[[#This Row],[Sub-Sector]],Table2[% Away From Current Week High],"&lt;=0.05")/Table3[[#This Row],[Count]]</f>
        <v>1</v>
      </c>
      <c r="N73" s="5">
        <f>COUNTIFS(Table2[Sub-Sector],Table3[[#This Row],[Sub-Sector]],Table2[% Away From Current Month Low],"&gt;=0.05")/Table3[[#This Row],[Count]]</f>
        <v>1</v>
      </c>
      <c r="O73" s="5">
        <f>COUNTIFS(Table2[Sub-Sector],Table3[[#This Row],[Sub-Sector]],Table2[% Away From Current Month High],"&lt;=0.05")/Table3[[#This Row],[Count]]</f>
        <v>0</v>
      </c>
      <c r="P73" s="5">
        <f>COUNTIFS(Table2[Sub-Sector],Table3[[#This Row],[Sub-Sector]],Table2[% Away From 52W High],"&lt;=10")/Table3[[#This Row],[Count]]</f>
        <v>0</v>
      </c>
      <c r="Q73" s="5">
        <f>COUNTIFS(Table2[Sub-Sector],Table3[[#This Row],[Sub-Sector]],Table2[% Away From 52W Low],"&gt;=10")/Table3[[#This Row],[Count]]</f>
        <v>1</v>
      </c>
      <c r="R73" s="5">
        <f>COUNTIFS(Table2[Sub-Sector],Table3[[#This Row],[Sub-Sector]],Table2[% Price above 20 EMA],"&gt;=0")/Table3[[#This Row],[Count]]</f>
        <v>0</v>
      </c>
      <c r="S73" s="5">
        <f>COUNTIFS(Table2[Sub-Sector],Table3[[#This Row],[Sub-Sector]],Table2[% Price above 50 EMA],"&gt;=0")/Table3[[#This Row],[Count]]</f>
        <v>0</v>
      </c>
      <c r="T73" s="5">
        <f>COUNTIFS(Table2[Sub-Sector],Table3[[#This Row],[Sub-Sector]],Table2[% Price above 200 EMA],"&gt;=0")/Table3[[#This Row],[Count]]</f>
        <v>1</v>
      </c>
      <c r="U73" s="5">
        <f>COUNTIFS(Table2[Sub-Sector],Table3[[#This Row],[Sub-Sector]],Table2[Rate of Change - Zone],"Positive")/Table3[[#This Row],[Count]]</f>
        <v>0</v>
      </c>
      <c r="V73" s="5">
        <f>COUNTIFS(Table2[Sub-Sector],Table3[[#This Row],[Sub-Sector]],Table2[Sharpe Ratio],"&gt;=0.10")/Table3[[#This Row],[Count]]</f>
        <v>0</v>
      </c>
      <c r="W7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73" s="6">
        <f>_xlfn.RANK.AVG(Table3[[#This Row],[Score]],Table3[Score],1)</f>
        <v>73</v>
      </c>
      <c r="Y7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3" s="6">
        <f>_xlfn.RANK.AVG(Table3[[#This Row],[Score 2 ]],Table3[[Score 2 ]],1)</f>
        <v>72.5</v>
      </c>
    </row>
    <row r="74" spans="1:26" x14ac:dyDescent="0.3">
      <c r="A74" t="s">
        <v>331</v>
      </c>
      <c r="B74">
        <f>COUNTIFS(Table2[Sub-Sector],Table3[[#This Row],[Sub-Sector]])</f>
        <v>1</v>
      </c>
      <c r="C74" s="5">
        <f>COUNTIFS(Table2[Sub-Sector],Table3[[#This Row],[Sub-Sector]],Table2[Uptrend],"Uptrend")/Table3[[#This Row],[Count]]</f>
        <v>1</v>
      </c>
      <c r="D74" s="5">
        <f>COUNTIFS(Table2[Sub-Sector],Table3[[#This Row],[Sub-Sector]],Table2[1W Return vs Nifty],"&gt;=5")/Table3[[#This Row],[Count]]</f>
        <v>0</v>
      </c>
      <c r="E74" s="5">
        <f>COUNTIFS(Table2[Sub-Sector],Table3[[#This Row],[Sub-Sector]],Table2[1M Return vs Nifty],"&gt;=5")/Table3[[#This Row],[Count]]</f>
        <v>0</v>
      </c>
      <c r="F74" s="5">
        <f>COUNTIFS(Table2[Sub-Sector],Table3[[#This Row],[Sub-Sector]],Table2[6M Return vs Nifty],"&gt;=10")/Table3[[#This Row],[Count]]</f>
        <v>1</v>
      </c>
      <c r="G74" s="5">
        <f>COUNTIFS(Table2[Sub-Sector],Table3[[#This Row],[Sub-Sector]],Table2[1Y Return vs Nifty],"&gt;=10")/Table3[[#This Row],[Count]]</f>
        <v>1</v>
      </c>
      <c r="H74" s="5">
        <f>COUNTIFS(Table2[Sub-Sector],Table3[[#This Row],[Sub-Sector]],Table2[RSI Exponential â€“ 14D],"&gt;=50")/Table3[[#This Row],[Count]]</f>
        <v>0</v>
      </c>
      <c r="I74" s="5">
        <f>COUNTIFS(Table2[Sub-Sector],Table3[[#This Row],[Sub-Sector]],Table2[Relative Volume],"&gt;=1")/Table3[[#This Row],[Count]]</f>
        <v>0</v>
      </c>
      <c r="J74" s="5">
        <f>COUNTIFS(Table2[Sub-Sector],Table3[[#This Row],[Sub-Sector]],Table2[% Away From Day Low],"&gt;=0.05")/Table3[[#This Row],[Count]]</f>
        <v>0</v>
      </c>
      <c r="K74" s="5">
        <f>COUNTIFS(Table2[Sub-Sector],Table3[[#This Row],[Sub-Sector]],Table2[% Away From Day High],"&lt;=0.05")/Table3[[#This Row],[Count]]</f>
        <v>1</v>
      </c>
      <c r="L74" s="5">
        <f>COUNTIFS(Table2[Sub-Sector],Table3[[#This Row],[Sub-Sector]],Table2[% Away From Current Week Low],"&gt;=0.05")/Table3[[#This Row],[Count]]</f>
        <v>0</v>
      </c>
      <c r="M74" s="5">
        <f>COUNTIFS(Table2[Sub-Sector],Table3[[#This Row],[Sub-Sector]],Table2[% Away From Current Week High],"&lt;=0.05")/Table3[[#This Row],[Count]]</f>
        <v>0</v>
      </c>
      <c r="N74" s="5">
        <f>COUNTIFS(Table2[Sub-Sector],Table3[[#This Row],[Sub-Sector]],Table2[% Away From Current Month Low],"&gt;=0.05")/Table3[[#This Row],[Count]]</f>
        <v>1</v>
      </c>
      <c r="O74" s="5">
        <f>COUNTIFS(Table2[Sub-Sector],Table3[[#This Row],[Sub-Sector]],Table2[% Away From Current Month High],"&lt;=0.05")/Table3[[#This Row],[Count]]</f>
        <v>0</v>
      </c>
      <c r="P74" s="5">
        <f>COUNTIFS(Table2[Sub-Sector],Table3[[#This Row],[Sub-Sector]],Table2[% Away From 52W High],"&lt;=10")/Table3[[#This Row],[Count]]</f>
        <v>0</v>
      </c>
      <c r="Q74" s="5">
        <f>COUNTIFS(Table2[Sub-Sector],Table3[[#This Row],[Sub-Sector]],Table2[% Away From 52W Low],"&gt;=10")/Table3[[#This Row],[Count]]</f>
        <v>1</v>
      </c>
      <c r="R74" s="5">
        <f>COUNTIFS(Table2[Sub-Sector],Table3[[#This Row],[Sub-Sector]],Table2[% Price above 20 EMA],"&gt;=0")/Table3[[#This Row],[Count]]</f>
        <v>0</v>
      </c>
      <c r="S74" s="5">
        <f>COUNTIFS(Table2[Sub-Sector],Table3[[#This Row],[Sub-Sector]],Table2[% Price above 50 EMA],"&gt;=0")/Table3[[#This Row],[Count]]</f>
        <v>0</v>
      </c>
      <c r="T74" s="5">
        <f>COUNTIFS(Table2[Sub-Sector],Table3[[#This Row],[Sub-Sector]],Table2[% Price above 200 EMA],"&gt;=0")/Table3[[#This Row],[Count]]</f>
        <v>1</v>
      </c>
      <c r="U74" s="5">
        <f>COUNTIFS(Table2[Sub-Sector],Table3[[#This Row],[Sub-Sector]],Table2[Rate of Change - Zone],"Positive")/Table3[[#This Row],[Count]]</f>
        <v>0</v>
      </c>
      <c r="V74" s="5">
        <f>COUNTIFS(Table2[Sub-Sector],Table3[[#This Row],[Sub-Sector]],Table2[Sharpe Ratio],"&gt;=0.10")/Table3[[#This Row],[Count]]</f>
        <v>0</v>
      </c>
      <c r="W7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74" s="6">
        <f>_xlfn.RANK.AVG(Table3[[#This Row],[Score]],Table3[Score],1)</f>
        <v>73</v>
      </c>
      <c r="Y7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4" s="6">
        <f>_xlfn.RANK.AVG(Table3[[#This Row],[Score 2 ]],Table3[[Score 2 ]],1)</f>
        <v>72.5</v>
      </c>
    </row>
    <row r="75" spans="1:26" x14ac:dyDescent="0.3">
      <c r="A75" t="s">
        <v>593</v>
      </c>
      <c r="B75">
        <f>COUNTIFS(Table2[Sub-Sector],Table3[[#This Row],[Sub-Sector]])</f>
        <v>1</v>
      </c>
      <c r="C75" s="5">
        <f>COUNTIFS(Table2[Sub-Sector],Table3[[#This Row],[Sub-Sector]],Table2[Uptrend],"Uptrend")/Table3[[#This Row],[Count]]</f>
        <v>0</v>
      </c>
      <c r="D75" s="5">
        <f>COUNTIFS(Table2[Sub-Sector],Table3[[#This Row],[Sub-Sector]],Table2[1W Return vs Nifty],"&gt;=5")/Table3[[#This Row],[Count]]</f>
        <v>0</v>
      </c>
      <c r="E75" s="5">
        <f>COUNTIFS(Table2[Sub-Sector],Table3[[#This Row],[Sub-Sector]],Table2[1M Return vs Nifty],"&gt;=5")/Table3[[#This Row],[Count]]</f>
        <v>0</v>
      </c>
      <c r="F75" s="5">
        <f>COUNTIFS(Table2[Sub-Sector],Table3[[#This Row],[Sub-Sector]],Table2[6M Return vs Nifty],"&gt;=10")/Table3[[#This Row],[Count]]</f>
        <v>1</v>
      </c>
      <c r="G75" s="5">
        <f>COUNTIFS(Table2[Sub-Sector],Table3[[#This Row],[Sub-Sector]],Table2[1Y Return vs Nifty],"&gt;=10")/Table3[[#This Row],[Count]]</f>
        <v>1</v>
      </c>
      <c r="H75" s="5">
        <f>COUNTIFS(Table2[Sub-Sector],Table3[[#This Row],[Sub-Sector]],Table2[RSI Exponential â€“ 14D],"&gt;=50")/Table3[[#This Row],[Count]]</f>
        <v>0</v>
      </c>
      <c r="I75" s="5">
        <f>COUNTIFS(Table2[Sub-Sector],Table3[[#This Row],[Sub-Sector]],Table2[Relative Volume],"&gt;=1")/Table3[[#This Row],[Count]]</f>
        <v>0</v>
      </c>
      <c r="J75" s="5">
        <f>COUNTIFS(Table2[Sub-Sector],Table3[[#This Row],[Sub-Sector]],Table2[% Away From Day Low],"&gt;=0.05")/Table3[[#This Row],[Count]]</f>
        <v>0</v>
      </c>
      <c r="K75" s="5">
        <f>COUNTIFS(Table2[Sub-Sector],Table3[[#This Row],[Sub-Sector]],Table2[% Away From Day High],"&lt;=0.05")/Table3[[#This Row],[Count]]</f>
        <v>1</v>
      </c>
      <c r="L75" s="5">
        <f>COUNTIFS(Table2[Sub-Sector],Table3[[#This Row],[Sub-Sector]],Table2[% Away From Current Week Low],"&gt;=0.05")/Table3[[#This Row],[Count]]</f>
        <v>0</v>
      </c>
      <c r="M75" s="5">
        <f>COUNTIFS(Table2[Sub-Sector],Table3[[#This Row],[Sub-Sector]],Table2[% Away From Current Week High],"&lt;=0.05")/Table3[[#This Row],[Count]]</f>
        <v>0</v>
      </c>
      <c r="N75" s="5">
        <f>COUNTIFS(Table2[Sub-Sector],Table3[[#This Row],[Sub-Sector]],Table2[% Away From Current Month Low],"&gt;=0.05")/Table3[[#This Row],[Count]]</f>
        <v>1</v>
      </c>
      <c r="O75" s="5">
        <f>COUNTIFS(Table2[Sub-Sector],Table3[[#This Row],[Sub-Sector]],Table2[% Away From Current Month High],"&lt;=0.05")/Table3[[#This Row],[Count]]</f>
        <v>0</v>
      </c>
      <c r="P75" s="5">
        <f>COUNTIFS(Table2[Sub-Sector],Table3[[#This Row],[Sub-Sector]],Table2[% Away From 52W High],"&lt;=10")/Table3[[#This Row],[Count]]</f>
        <v>0</v>
      </c>
      <c r="Q75" s="5">
        <f>COUNTIFS(Table2[Sub-Sector],Table3[[#This Row],[Sub-Sector]],Table2[% Away From 52W Low],"&gt;=10")/Table3[[#This Row],[Count]]</f>
        <v>1</v>
      </c>
      <c r="R75" s="5">
        <f>COUNTIFS(Table2[Sub-Sector],Table3[[#This Row],[Sub-Sector]],Table2[% Price above 20 EMA],"&gt;=0")/Table3[[#This Row],[Count]]</f>
        <v>0</v>
      </c>
      <c r="S75" s="5">
        <f>COUNTIFS(Table2[Sub-Sector],Table3[[#This Row],[Sub-Sector]],Table2[% Price above 50 EMA],"&gt;=0")/Table3[[#This Row],[Count]]</f>
        <v>0</v>
      </c>
      <c r="T75" s="5">
        <f>COUNTIFS(Table2[Sub-Sector],Table3[[#This Row],[Sub-Sector]],Table2[% Price above 200 EMA],"&gt;=0")/Table3[[#This Row],[Count]]</f>
        <v>1</v>
      </c>
      <c r="U75" s="5">
        <f>COUNTIFS(Table2[Sub-Sector],Table3[[#This Row],[Sub-Sector]],Table2[Rate of Change - Zone],"Positive")/Table3[[#This Row],[Count]]</f>
        <v>0</v>
      </c>
      <c r="V75" s="5">
        <f>COUNTIFS(Table2[Sub-Sector],Table3[[#This Row],[Sub-Sector]],Table2[Sharpe Ratio],"&gt;=0.10")/Table3[[#This Row],[Count]]</f>
        <v>0</v>
      </c>
      <c r="W7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5" s="6">
        <f>_xlfn.RANK.AVG(Table3[[#This Row],[Score]],Table3[Score],1)</f>
        <v>103</v>
      </c>
      <c r="Y7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5" s="6">
        <f>_xlfn.RANK.AVG(Table3[[#This Row],[Score 2 ]],Table3[[Score 2 ]],1)</f>
        <v>72.5</v>
      </c>
    </row>
    <row r="76" spans="1:26" x14ac:dyDescent="0.3">
      <c r="A76" t="s">
        <v>1628</v>
      </c>
      <c r="B76">
        <f>COUNTIFS(Table2[Sub-Sector],Table3[[#This Row],[Sub-Sector]])</f>
        <v>1</v>
      </c>
      <c r="C76" s="5">
        <f>COUNTIFS(Table2[Sub-Sector],Table3[[#This Row],[Sub-Sector]],Table2[Uptrend],"Uptrend")/Table3[[#This Row],[Count]]</f>
        <v>1</v>
      </c>
      <c r="D76" s="5">
        <f>COUNTIFS(Table2[Sub-Sector],Table3[[#This Row],[Sub-Sector]],Table2[1W Return vs Nifty],"&gt;=5")/Table3[[#This Row],[Count]]</f>
        <v>0</v>
      </c>
      <c r="E76" s="5">
        <f>COUNTIFS(Table2[Sub-Sector],Table3[[#This Row],[Sub-Sector]],Table2[1M Return vs Nifty],"&gt;=5")/Table3[[#This Row],[Count]]</f>
        <v>1</v>
      </c>
      <c r="F76" s="5">
        <f>COUNTIFS(Table2[Sub-Sector],Table3[[#This Row],[Sub-Sector]],Table2[6M Return vs Nifty],"&gt;=10")/Table3[[#This Row],[Count]]</f>
        <v>0</v>
      </c>
      <c r="G76" s="5">
        <f>COUNTIFS(Table2[Sub-Sector],Table3[[#This Row],[Sub-Sector]],Table2[1Y Return vs Nifty],"&gt;=10")/Table3[[#This Row],[Count]]</f>
        <v>1</v>
      </c>
      <c r="H76" s="5">
        <f>COUNTIFS(Table2[Sub-Sector],Table3[[#This Row],[Sub-Sector]],Table2[RSI Exponential â€“ 14D],"&gt;=50")/Table3[[#This Row],[Count]]</f>
        <v>1</v>
      </c>
      <c r="I76" s="5">
        <f>COUNTIFS(Table2[Sub-Sector],Table3[[#This Row],[Sub-Sector]],Table2[Relative Volume],"&gt;=1")/Table3[[#This Row],[Count]]</f>
        <v>0</v>
      </c>
      <c r="J76" s="5">
        <f>COUNTIFS(Table2[Sub-Sector],Table3[[#This Row],[Sub-Sector]],Table2[% Away From Day Low],"&gt;=0.05")/Table3[[#This Row],[Count]]</f>
        <v>0</v>
      </c>
      <c r="K76" s="5">
        <f>COUNTIFS(Table2[Sub-Sector],Table3[[#This Row],[Sub-Sector]],Table2[% Away From Day High],"&lt;=0.05")/Table3[[#This Row],[Count]]</f>
        <v>0</v>
      </c>
      <c r="L76" s="5">
        <f>COUNTIFS(Table2[Sub-Sector],Table3[[#This Row],[Sub-Sector]],Table2[% Away From Current Week Low],"&gt;=0.05")/Table3[[#This Row],[Count]]</f>
        <v>0</v>
      </c>
      <c r="M76" s="5">
        <f>COUNTIFS(Table2[Sub-Sector],Table3[[#This Row],[Sub-Sector]],Table2[% Away From Current Week High],"&lt;=0.05")/Table3[[#This Row],[Count]]</f>
        <v>0</v>
      </c>
      <c r="N76" s="5">
        <f>COUNTIFS(Table2[Sub-Sector],Table3[[#This Row],[Sub-Sector]],Table2[% Away From Current Month Low],"&gt;=0.05")/Table3[[#This Row],[Count]]</f>
        <v>1</v>
      </c>
      <c r="O76" s="5">
        <f>COUNTIFS(Table2[Sub-Sector],Table3[[#This Row],[Sub-Sector]],Table2[% Away From Current Month High],"&lt;=0.05")/Table3[[#This Row],[Count]]</f>
        <v>0</v>
      </c>
      <c r="P76" s="5">
        <f>COUNTIFS(Table2[Sub-Sector],Table3[[#This Row],[Sub-Sector]],Table2[% Away From 52W High],"&lt;=10")/Table3[[#This Row],[Count]]</f>
        <v>0</v>
      </c>
      <c r="Q76" s="5">
        <f>COUNTIFS(Table2[Sub-Sector],Table3[[#This Row],[Sub-Sector]],Table2[% Away From 52W Low],"&gt;=10")/Table3[[#This Row],[Count]]</f>
        <v>1</v>
      </c>
      <c r="R76" s="5">
        <f>COUNTIFS(Table2[Sub-Sector],Table3[[#This Row],[Sub-Sector]],Table2[% Price above 20 EMA],"&gt;=0")/Table3[[#This Row],[Count]]</f>
        <v>1</v>
      </c>
      <c r="S76" s="5">
        <f>COUNTIFS(Table2[Sub-Sector],Table3[[#This Row],[Sub-Sector]],Table2[% Price above 50 EMA],"&gt;=0")/Table3[[#This Row],[Count]]</f>
        <v>1</v>
      </c>
      <c r="T76" s="5">
        <f>COUNTIFS(Table2[Sub-Sector],Table3[[#This Row],[Sub-Sector]],Table2[% Price above 200 EMA],"&gt;=0")/Table3[[#This Row],[Count]]</f>
        <v>1</v>
      </c>
      <c r="U76" s="5">
        <f>COUNTIFS(Table2[Sub-Sector],Table3[[#This Row],[Sub-Sector]],Table2[Rate of Change - Zone],"Positive")/Table3[[#This Row],[Count]]</f>
        <v>1</v>
      </c>
      <c r="V76" s="5">
        <f>COUNTIFS(Table2[Sub-Sector],Table3[[#This Row],[Sub-Sector]],Table2[Sharpe Ratio],"&gt;=0.10")/Table3[[#This Row],[Count]]</f>
        <v>0</v>
      </c>
      <c r="W7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76" s="6">
        <f>_xlfn.RANK.AVG(Table3[[#This Row],[Score]],Table3[Score],1)</f>
        <v>45</v>
      </c>
      <c r="Y7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6" s="6">
        <f>_xlfn.RANK.AVG(Table3[[#This Row],[Score 2 ]],Table3[[Score 2 ]],1)</f>
        <v>75</v>
      </c>
    </row>
    <row r="77" spans="1:26" x14ac:dyDescent="0.3">
      <c r="A77" t="s">
        <v>32</v>
      </c>
      <c r="B77">
        <f>COUNTIFS(Table2[Sub-Sector],Table3[[#This Row],[Sub-Sector]])</f>
        <v>11</v>
      </c>
      <c r="C77" s="5">
        <f>COUNTIFS(Table2[Sub-Sector],Table3[[#This Row],[Sub-Sector]],Table2[Uptrend],"Uptrend")/Table3[[#This Row],[Count]]</f>
        <v>0.72727272727272729</v>
      </c>
      <c r="D77" s="5">
        <f>COUNTIFS(Table2[Sub-Sector],Table3[[#This Row],[Sub-Sector]],Table2[1W Return vs Nifty],"&gt;=5")/Table3[[#This Row],[Count]]</f>
        <v>0</v>
      </c>
      <c r="E77" s="5">
        <f>COUNTIFS(Table2[Sub-Sector],Table3[[#This Row],[Sub-Sector]],Table2[1M Return vs Nifty],"&gt;=5")/Table3[[#This Row],[Count]]</f>
        <v>0</v>
      </c>
      <c r="F77" s="5">
        <f>COUNTIFS(Table2[Sub-Sector],Table3[[#This Row],[Sub-Sector]],Table2[6M Return vs Nifty],"&gt;=10")/Table3[[#This Row],[Count]]</f>
        <v>0.72727272727272729</v>
      </c>
      <c r="G77" s="5">
        <f>COUNTIFS(Table2[Sub-Sector],Table3[[#This Row],[Sub-Sector]],Table2[1Y Return vs Nifty],"&gt;=10")/Table3[[#This Row],[Count]]</f>
        <v>1</v>
      </c>
      <c r="H77" s="5">
        <f>COUNTIFS(Table2[Sub-Sector],Table3[[#This Row],[Sub-Sector]],Table2[RSI Exponential â€“ 14D],"&gt;=50")/Table3[[#This Row],[Count]]</f>
        <v>0.27272727272727271</v>
      </c>
      <c r="I77" s="5">
        <f>COUNTIFS(Table2[Sub-Sector],Table3[[#This Row],[Sub-Sector]],Table2[Relative Volume],"&gt;=1")/Table3[[#This Row],[Count]]</f>
        <v>9.0909090909090912E-2</v>
      </c>
      <c r="J77" s="5">
        <f>COUNTIFS(Table2[Sub-Sector],Table3[[#This Row],[Sub-Sector]],Table2[% Away From Day Low],"&gt;=0.05")/Table3[[#This Row],[Count]]</f>
        <v>0</v>
      </c>
      <c r="K77" s="5">
        <f>COUNTIFS(Table2[Sub-Sector],Table3[[#This Row],[Sub-Sector]],Table2[% Away From Day High],"&lt;=0.05")/Table3[[#This Row],[Count]]</f>
        <v>1</v>
      </c>
      <c r="L77" s="5">
        <f>COUNTIFS(Table2[Sub-Sector],Table3[[#This Row],[Sub-Sector]],Table2[% Away From Current Week Low],"&gt;=0.05")/Table3[[#This Row],[Count]]</f>
        <v>0</v>
      </c>
      <c r="M77" s="5">
        <f>COUNTIFS(Table2[Sub-Sector],Table3[[#This Row],[Sub-Sector]],Table2[% Away From Current Week High],"&lt;=0.05")/Table3[[#This Row],[Count]]</f>
        <v>0.72727272727272729</v>
      </c>
      <c r="N77" s="5">
        <f>COUNTIFS(Table2[Sub-Sector],Table3[[#This Row],[Sub-Sector]],Table2[% Away From Current Month Low],"&gt;=0.05")/Table3[[#This Row],[Count]]</f>
        <v>1</v>
      </c>
      <c r="O77" s="5">
        <f>COUNTIFS(Table2[Sub-Sector],Table3[[#This Row],[Sub-Sector]],Table2[% Away From Current Month High],"&lt;=0.05")/Table3[[#This Row],[Count]]</f>
        <v>0</v>
      </c>
      <c r="P77" s="5">
        <f>COUNTIFS(Table2[Sub-Sector],Table3[[#This Row],[Sub-Sector]],Table2[% Away From 52W High],"&lt;=10")/Table3[[#This Row],[Count]]</f>
        <v>0.27272727272727271</v>
      </c>
      <c r="Q77" s="5">
        <f>COUNTIFS(Table2[Sub-Sector],Table3[[#This Row],[Sub-Sector]],Table2[% Away From 52W Low],"&gt;=10")/Table3[[#This Row],[Count]]</f>
        <v>1</v>
      </c>
      <c r="R77" s="5">
        <f>COUNTIFS(Table2[Sub-Sector],Table3[[#This Row],[Sub-Sector]],Table2[% Price above 20 EMA],"&gt;=0")/Table3[[#This Row],[Count]]</f>
        <v>0.18181818181818182</v>
      </c>
      <c r="S77" s="5">
        <f>COUNTIFS(Table2[Sub-Sector],Table3[[#This Row],[Sub-Sector]],Table2[% Price above 50 EMA],"&gt;=0")/Table3[[#This Row],[Count]]</f>
        <v>0.36363636363636365</v>
      </c>
      <c r="T77" s="5">
        <f>COUNTIFS(Table2[Sub-Sector],Table3[[#This Row],[Sub-Sector]],Table2[% Price above 200 EMA],"&gt;=0")/Table3[[#This Row],[Count]]</f>
        <v>0.90909090909090906</v>
      </c>
      <c r="U77" s="5">
        <f>COUNTIFS(Table2[Sub-Sector],Table3[[#This Row],[Sub-Sector]],Table2[Rate of Change - Zone],"Positive")/Table3[[#This Row],[Count]]</f>
        <v>0.27272727272727271</v>
      </c>
      <c r="V77" s="5">
        <f>COUNTIFS(Table2[Sub-Sector],Table3[[#This Row],[Sub-Sector]],Table2[Sharpe Ratio],"&gt;=0.10")/Table3[[#This Row],[Count]]</f>
        <v>0.54545454545454541</v>
      </c>
      <c r="W7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77" s="6">
        <f>_xlfn.RANK.AVG(Table3[[#This Row],[Score]],Table3[Score],1)</f>
        <v>92</v>
      </c>
      <c r="Y7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7" s="6">
        <f>_xlfn.RANK.AVG(Table3[[#This Row],[Score 2 ]],Table3[[Score 2 ]],1)</f>
        <v>76</v>
      </c>
    </row>
    <row r="78" spans="1:26" x14ac:dyDescent="0.3">
      <c r="A78" t="s">
        <v>112</v>
      </c>
      <c r="B78">
        <f>COUNTIFS(Table2[Sub-Sector],Table3[[#This Row],[Sub-Sector]])</f>
        <v>3</v>
      </c>
      <c r="C78" s="5">
        <f>COUNTIFS(Table2[Sub-Sector],Table3[[#This Row],[Sub-Sector]],Table2[Uptrend],"Uptrend")/Table3[[#This Row],[Count]]</f>
        <v>1</v>
      </c>
      <c r="D78" s="5">
        <f>COUNTIFS(Table2[Sub-Sector],Table3[[#This Row],[Sub-Sector]],Table2[1W Return vs Nifty],"&gt;=5")/Table3[[#This Row],[Count]]</f>
        <v>0</v>
      </c>
      <c r="E78" s="5">
        <f>COUNTIFS(Table2[Sub-Sector],Table3[[#This Row],[Sub-Sector]],Table2[1M Return vs Nifty],"&gt;=5")/Table3[[#This Row],[Count]]</f>
        <v>0</v>
      </c>
      <c r="F78" s="5">
        <f>COUNTIFS(Table2[Sub-Sector],Table3[[#This Row],[Sub-Sector]],Table2[6M Return vs Nifty],"&gt;=10")/Table3[[#This Row],[Count]]</f>
        <v>0.66666666666666663</v>
      </c>
      <c r="G78" s="5">
        <f>COUNTIFS(Table2[Sub-Sector],Table3[[#This Row],[Sub-Sector]],Table2[1Y Return vs Nifty],"&gt;=10")/Table3[[#This Row],[Count]]</f>
        <v>1</v>
      </c>
      <c r="H78" s="5">
        <f>COUNTIFS(Table2[Sub-Sector],Table3[[#This Row],[Sub-Sector]],Table2[RSI Exponential â€“ 14D],"&gt;=50")/Table3[[#This Row],[Count]]</f>
        <v>0</v>
      </c>
      <c r="I78" s="5">
        <f>COUNTIFS(Table2[Sub-Sector],Table3[[#This Row],[Sub-Sector]],Table2[Relative Volume],"&gt;=1")/Table3[[#This Row],[Count]]</f>
        <v>0.33333333333333331</v>
      </c>
      <c r="J78" s="5">
        <f>COUNTIFS(Table2[Sub-Sector],Table3[[#This Row],[Sub-Sector]],Table2[% Away From Day Low],"&gt;=0.05")/Table3[[#This Row],[Count]]</f>
        <v>0</v>
      </c>
      <c r="K78" s="5">
        <f>COUNTIFS(Table2[Sub-Sector],Table3[[#This Row],[Sub-Sector]],Table2[% Away From Day High],"&lt;=0.05")/Table3[[#This Row],[Count]]</f>
        <v>1</v>
      </c>
      <c r="L78" s="5">
        <f>COUNTIFS(Table2[Sub-Sector],Table3[[#This Row],[Sub-Sector]],Table2[% Away From Current Week Low],"&gt;=0.05")/Table3[[#This Row],[Count]]</f>
        <v>0</v>
      </c>
      <c r="M78" s="5">
        <f>COUNTIFS(Table2[Sub-Sector],Table3[[#This Row],[Sub-Sector]],Table2[% Away From Current Week High],"&lt;=0.05")/Table3[[#This Row],[Count]]</f>
        <v>0.66666666666666663</v>
      </c>
      <c r="N78" s="5">
        <f>COUNTIFS(Table2[Sub-Sector],Table3[[#This Row],[Sub-Sector]],Table2[% Away From Current Month Low],"&gt;=0.05")/Table3[[#This Row],[Count]]</f>
        <v>1</v>
      </c>
      <c r="O78" s="5">
        <f>COUNTIFS(Table2[Sub-Sector],Table3[[#This Row],[Sub-Sector]],Table2[% Away From Current Month High],"&lt;=0.05")/Table3[[#This Row],[Count]]</f>
        <v>0</v>
      </c>
      <c r="P78" s="5">
        <f>COUNTIFS(Table2[Sub-Sector],Table3[[#This Row],[Sub-Sector]],Table2[% Away From 52W High],"&lt;=10")/Table3[[#This Row],[Count]]</f>
        <v>1</v>
      </c>
      <c r="Q78" s="5">
        <f>COUNTIFS(Table2[Sub-Sector],Table3[[#This Row],[Sub-Sector]],Table2[% Away From 52W Low],"&gt;=10")/Table3[[#This Row],[Count]]</f>
        <v>1</v>
      </c>
      <c r="R78" s="5">
        <f>COUNTIFS(Table2[Sub-Sector],Table3[[#This Row],[Sub-Sector]],Table2[% Price above 20 EMA],"&gt;=0")/Table3[[#This Row],[Count]]</f>
        <v>0.33333333333333331</v>
      </c>
      <c r="S78" s="5">
        <f>COUNTIFS(Table2[Sub-Sector],Table3[[#This Row],[Sub-Sector]],Table2[% Price above 50 EMA],"&gt;=0")/Table3[[#This Row],[Count]]</f>
        <v>1</v>
      </c>
      <c r="T78" s="5">
        <f>COUNTIFS(Table2[Sub-Sector],Table3[[#This Row],[Sub-Sector]],Table2[% Price above 200 EMA],"&gt;=0")/Table3[[#This Row],[Count]]</f>
        <v>1</v>
      </c>
      <c r="U78" s="5">
        <f>COUNTIFS(Table2[Sub-Sector],Table3[[#This Row],[Sub-Sector]],Table2[Rate of Change - Zone],"Positive")/Table3[[#This Row],[Count]]</f>
        <v>0</v>
      </c>
      <c r="V78" s="5">
        <f>COUNTIFS(Table2[Sub-Sector],Table3[[#This Row],[Sub-Sector]],Table2[Sharpe Ratio],"&gt;=0.10")/Table3[[#This Row],[Count]]</f>
        <v>0.66666666666666663</v>
      </c>
      <c r="W7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78" s="6">
        <f>_xlfn.RANK.AVG(Table3[[#This Row],[Score]],Table3[Score],1)</f>
        <v>77.5</v>
      </c>
      <c r="Y7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8" s="6">
        <f>_xlfn.RANK.AVG(Table3[[#This Row],[Score 2 ]],Table3[[Score 2 ]],1)</f>
        <v>77</v>
      </c>
    </row>
    <row r="79" spans="1:26" x14ac:dyDescent="0.3">
      <c r="A79" t="s">
        <v>80</v>
      </c>
      <c r="B79">
        <f>COUNTIFS(Table2[Sub-Sector],Table3[[#This Row],[Sub-Sector]])</f>
        <v>19</v>
      </c>
      <c r="C79" s="5">
        <f>COUNTIFS(Table2[Sub-Sector],Table3[[#This Row],[Sub-Sector]],Table2[Uptrend],"Uptrend")/Table3[[#This Row],[Count]]</f>
        <v>0.57894736842105265</v>
      </c>
      <c r="D79" s="5">
        <f>COUNTIFS(Table2[Sub-Sector],Table3[[#This Row],[Sub-Sector]],Table2[1W Return vs Nifty],"&gt;=5")/Table3[[#This Row],[Count]]</f>
        <v>0.10526315789473684</v>
      </c>
      <c r="E79" s="5">
        <f>COUNTIFS(Table2[Sub-Sector],Table3[[#This Row],[Sub-Sector]],Table2[1M Return vs Nifty],"&gt;=5")/Table3[[#This Row],[Count]]</f>
        <v>0.42105263157894735</v>
      </c>
      <c r="F79" s="5">
        <f>COUNTIFS(Table2[Sub-Sector],Table3[[#This Row],[Sub-Sector]],Table2[6M Return vs Nifty],"&gt;=10")/Table3[[#This Row],[Count]]</f>
        <v>0.15789473684210525</v>
      </c>
      <c r="G79" s="5">
        <f>COUNTIFS(Table2[Sub-Sector],Table3[[#This Row],[Sub-Sector]],Table2[1Y Return vs Nifty],"&gt;=10")/Table3[[#This Row],[Count]]</f>
        <v>0.36842105263157893</v>
      </c>
      <c r="H79" s="5">
        <f>COUNTIFS(Table2[Sub-Sector],Table3[[#This Row],[Sub-Sector]],Table2[RSI Exponential â€“ 14D],"&gt;=50")/Table3[[#This Row],[Count]]</f>
        <v>0.84210526315789469</v>
      </c>
      <c r="I79" s="5">
        <f>COUNTIFS(Table2[Sub-Sector],Table3[[#This Row],[Sub-Sector]],Table2[Relative Volume],"&gt;=1")/Table3[[#This Row],[Count]]</f>
        <v>0.78947368421052633</v>
      </c>
      <c r="J79" s="5">
        <f>COUNTIFS(Table2[Sub-Sector],Table3[[#This Row],[Sub-Sector]],Table2[% Away From Day Low],"&gt;=0.05")/Table3[[#This Row],[Count]]</f>
        <v>5.2631578947368418E-2</v>
      </c>
      <c r="K79" s="5">
        <f>COUNTIFS(Table2[Sub-Sector],Table3[[#This Row],[Sub-Sector]],Table2[% Away From Day High],"&lt;=0.05")/Table3[[#This Row],[Count]]</f>
        <v>0.78947368421052633</v>
      </c>
      <c r="L79" s="5">
        <f>COUNTIFS(Table2[Sub-Sector],Table3[[#This Row],[Sub-Sector]],Table2[% Away From Current Week Low],"&gt;=0.05")/Table3[[#This Row],[Count]]</f>
        <v>0.42105263157894735</v>
      </c>
      <c r="M79" s="5">
        <f>COUNTIFS(Table2[Sub-Sector],Table3[[#This Row],[Sub-Sector]],Table2[% Away From Current Week High],"&lt;=0.05")/Table3[[#This Row],[Count]]</f>
        <v>0.73684210526315785</v>
      </c>
      <c r="N79" s="5">
        <f>COUNTIFS(Table2[Sub-Sector],Table3[[#This Row],[Sub-Sector]],Table2[% Away From Current Month Low],"&gt;=0.05")/Table3[[#This Row],[Count]]</f>
        <v>0.94736842105263153</v>
      </c>
      <c r="O79" s="5">
        <f>COUNTIFS(Table2[Sub-Sector],Table3[[#This Row],[Sub-Sector]],Table2[% Away From Current Month High],"&lt;=0.05")/Table3[[#This Row],[Count]]</f>
        <v>0.52631578947368418</v>
      </c>
      <c r="P79" s="5">
        <f>COUNTIFS(Table2[Sub-Sector],Table3[[#This Row],[Sub-Sector]],Table2[% Away From 52W High],"&lt;=10")/Table3[[#This Row],[Count]]</f>
        <v>0.31578947368421051</v>
      </c>
      <c r="Q79" s="5">
        <f>COUNTIFS(Table2[Sub-Sector],Table3[[#This Row],[Sub-Sector]],Table2[% Away From 52W Low],"&gt;=10")/Table3[[#This Row],[Count]]</f>
        <v>0.94736842105263153</v>
      </c>
      <c r="R79" s="5">
        <f>COUNTIFS(Table2[Sub-Sector],Table3[[#This Row],[Sub-Sector]],Table2[% Price above 20 EMA],"&gt;=0")/Table3[[#This Row],[Count]]</f>
        <v>0.84210526315789469</v>
      </c>
      <c r="S79" s="5">
        <f>COUNTIFS(Table2[Sub-Sector],Table3[[#This Row],[Sub-Sector]],Table2[% Price above 50 EMA],"&gt;=0")/Table3[[#This Row],[Count]]</f>
        <v>0.84210526315789469</v>
      </c>
      <c r="T79" s="5">
        <f>COUNTIFS(Table2[Sub-Sector],Table3[[#This Row],[Sub-Sector]],Table2[% Price above 200 EMA],"&gt;=0")/Table3[[#This Row],[Count]]</f>
        <v>0.84210526315789469</v>
      </c>
      <c r="U79" s="5">
        <f>COUNTIFS(Table2[Sub-Sector],Table3[[#This Row],[Sub-Sector]],Table2[Rate of Change - Zone],"Positive")/Table3[[#This Row],[Count]]</f>
        <v>0.73684210526315785</v>
      </c>
      <c r="V79" s="5">
        <f>COUNTIFS(Table2[Sub-Sector],Table3[[#This Row],[Sub-Sector]],Table2[Sharpe Ratio],"&gt;=0.10")/Table3[[#This Row],[Count]]</f>
        <v>0</v>
      </c>
      <c r="W7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79" s="6">
        <f>_xlfn.RANK.AVG(Table3[[#This Row],[Score]],Table3[Score],1)</f>
        <v>54</v>
      </c>
      <c r="Y7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9" s="6">
        <f>_xlfn.RANK.AVG(Table3[[#This Row],[Score 2 ]],Table3[[Score 2 ]],1)</f>
        <v>78</v>
      </c>
    </row>
    <row r="80" spans="1:26" x14ac:dyDescent="0.3">
      <c r="A80" t="s">
        <v>182</v>
      </c>
      <c r="B80">
        <f>COUNTIFS(Table2[Sub-Sector],Table3[[#This Row],[Sub-Sector]])</f>
        <v>6</v>
      </c>
      <c r="C80" s="5">
        <f>COUNTIFS(Table2[Sub-Sector],Table3[[#This Row],[Sub-Sector]],Table2[Uptrend],"Uptrend")/Table3[[#This Row],[Count]]</f>
        <v>0.66666666666666663</v>
      </c>
      <c r="D80" s="5">
        <f>COUNTIFS(Table2[Sub-Sector],Table3[[#This Row],[Sub-Sector]],Table2[1W Return vs Nifty],"&gt;=5")/Table3[[#This Row],[Count]]</f>
        <v>0</v>
      </c>
      <c r="E80" s="5">
        <f>COUNTIFS(Table2[Sub-Sector],Table3[[#This Row],[Sub-Sector]],Table2[1M Return vs Nifty],"&gt;=5")/Table3[[#This Row],[Count]]</f>
        <v>0.33333333333333331</v>
      </c>
      <c r="F80" s="5">
        <f>COUNTIFS(Table2[Sub-Sector],Table3[[#This Row],[Sub-Sector]],Table2[6M Return vs Nifty],"&gt;=10")/Table3[[#This Row],[Count]]</f>
        <v>0.5</v>
      </c>
      <c r="G80" s="5">
        <f>COUNTIFS(Table2[Sub-Sector],Table3[[#This Row],[Sub-Sector]],Table2[1Y Return vs Nifty],"&gt;=10")/Table3[[#This Row],[Count]]</f>
        <v>0.5</v>
      </c>
      <c r="H80" s="5">
        <f>COUNTIFS(Table2[Sub-Sector],Table3[[#This Row],[Sub-Sector]],Table2[RSI Exponential â€“ 14D],"&gt;=50")/Table3[[#This Row],[Count]]</f>
        <v>0.5</v>
      </c>
      <c r="I80" s="5">
        <f>COUNTIFS(Table2[Sub-Sector],Table3[[#This Row],[Sub-Sector]],Table2[Relative Volume],"&gt;=1")/Table3[[#This Row],[Count]]</f>
        <v>0.33333333333333331</v>
      </c>
      <c r="J80" s="5">
        <f>COUNTIFS(Table2[Sub-Sector],Table3[[#This Row],[Sub-Sector]],Table2[% Away From Day Low],"&gt;=0.05")/Table3[[#This Row],[Count]]</f>
        <v>0</v>
      </c>
      <c r="K80" s="5">
        <f>COUNTIFS(Table2[Sub-Sector],Table3[[#This Row],[Sub-Sector]],Table2[% Away From Day High],"&lt;=0.05")/Table3[[#This Row],[Count]]</f>
        <v>1</v>
      </c>
      <c r="L80" s="5">
        <f>COUNTIFS(Table2[Sub-Sector],Table3[[#This Row],[Sub-Sector]],Table2[% Away From Current Week Low],"&gt;=0.05")/Table3[[#This Row],[Count]]</f>
        <v>0.16666666666666666</v>
      </c>
      <c r="M80" s="5">
        <f>COUNTIFS(Table2[Sub-Sector],Table3[[#This Row],[Sub-Sector]],Table2[% Away From Current Week High],"&lt;=0.05")/Table3[[#This Row],[Count]]</f>
        <v>1</v>
      </c>
      <c r="N80" s="5">
        <f>COUNTIFS(Table2[Sub-Sector],Table3[[#This Row],[Sub-Sector]],Table2[% Away From Current Month Low],"&gt;=0.05")/Table3[[#This Row],[Count]]</f>
        <v>1</v>
      </c>
      <c r="O80" s="5">
        <f>COUNTIFS(Table2[Sub-Sector],Table3[[#This Row],[Sub-Sector]],Table2[% Away From Current Month High],"&lt;=0.05")/Table3[[#This Row],[Count]]</f>
        <v>0.5</v>
      </c>
      <c r="P80" s="5">
        <f>COUNTIFS(Table2[Sub-Sector],Table3[[#This Row],[Sub-Sector]],Table2[% Away From 52W High],"&lt;=10")/Table3[[#This Row],[Count]]</f>
        <v>0.66666666666666663</v>
      </c>
      <c r="Q80" s="5">
        <f>COUNTIFS(Table2[Sub-Sector],Table3[[#This Row],[Sub-Sector]],Table2[% Away From 52W Low],"&gt;=10")/Table3[[#This Row],[Count]]</f>
        <v>1</v>
      </c>
      <c r="R80" s="5">
        <f>COUNTIFS(Table2[Sub-Sector],Table3[[#This Row],[Sub-Sector]],Table2[% Price above 20 EMA],"&gt;=0")/Table3[[#This Row],[Count]]</f>
        <v>0.66666666666666663</v>
      </c>
      <c r="S80" s="5">
        <f>COUNTIFS(Table2[Sub-Sector],Table3[[#This Row],[Sub-Sector]],Table2[% Price above 50 EMA],"&gt;=0")/Table3[[#This Row],[Count]]</f>
        <v>0.66666666666666663</v>
      </c>
      <c r="T80" s="5">
        <f>COUNTIFS(Table2[Sub-Sector],Table3[[#This Row],[Sub-Sector]],Table2[% Price above 200 EMA],"&gt;=0")/Table3[[#This Row],[Count]]</f>
        <v>0.66666666666666663</v>
      </c>
      <c r="U80" s="5">
        <f>COUNTIFS(Table2[Sub-Sector],Table3[[#This Row],[Sub-Sector]],Table2[Rate of Change - Zone],"Positive")/Table3[[#This Row],[Count]]</f>
        <v>0.83333333333333337</v>
      </c>
      <c r="V80" s="5">
        <f>COUNTIFS(Table2[Sub-Sector],Table3[[#This Row],[Sub-Sector]],Table2[Sharpe Ratio],"&gt;=0.10")/Table3[[#This Row],[Count]]</f>
        <v>0</v>
      </c>
      <c r="W8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80" s="6">
        <f>_xlfn.RANK.AVG(Table3[[#This Row],[Score]],Table3[Score],1)</f>
        <v>82</v>
      </c>
      <c r="Y8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0" s="6">
        <f>_xlfn.RANK.AVG(Table3[[#This Row],[Score 2 ]],Table3[[Score 2 ]],1)</f>
        <v>79.5</v>
      </c>
    </row>
    <row r="81" spans="1:26" x14ac:dyDescent="0.3">
      <c r="A81" t="s">
        <v>86</v>
      </c>
      <c r="B81">
        <f>COUNTIFS(Table2[Sub-Sector],Table3[[#This Row],[Sub-Sector]])</f>
        <v>3</v>
      </c>
      <c r="C81" s="5">
        <f>COUNTIFS(Table2[Sub-Sector],Table3[[#This Row],[Sub-Sector]],Table2[Uptrend],"Uptrend")/Table3[[#This Row],[Count]]</f>
        <v>1</v>
      </c>
      <c r="D81" s="5">
        <f>COUNTIFS(Table2[Sub-Sector],Table3[[#This Row],[Sub-Sector]],Table2[1W Return vs Nifty],"&gt;=5")/Table3[[#This Row],[Count]]</f>
        <v>0.33333333333333331</v>
      </c>
      <c r="E81" s="5">
        <f>COUNTIFS(Table2[Sub-Sector],Table3[[#This Row],[Sub-Sector]],Table2[1M Return vs Nifty],"&gt;=5")/Table3[[#This Row],[Count]]</f>
        <v>0.33333333333333331</v>
      </c>
      <c r="F81" s="5">
        <f>COUNTIFS(Table2[Sub-Sector],Table3[[#This Row],[Sub-Sector]],Table2[6M Return vs Nifty],"&gt;=10")/Table3[[#This Row],[Count]]</f>
        <v>0.66666666666666663</v>
      </c>
      <c r="G81" s="5">
        <f>COUNTIFS(Table2[Sub-Sector],Table3[[#This Row],[Sub-Sector]],Table2[1Y Return vs Nifty],"&gt;=10")/Table3[[#This Row],[Count]]</f>
        <v>0</v>
      </c>
      <c r="H81" s="5">
        <f>COUNTIFS(Table2[Sub-Sector],Table3[[#This Row],[Sub-Sector]],Table2[RSI Exponential â€“ 14D],"&gt;=50")/Table3[[#This Row],[Count]]</f>
        <v>1</v>
      </c>
      <c r="I81" s="5">
        <f>COUNTIFS(Table2[Sub-Sector],Table3[[#This Row],[Sub-Sector]],Table2[Relative Volume],"&gt;=1")/Table3[[#This Row],[Count]]</f>
        <v>0.66666666666666663</v>
      </c>
      <c r="J81" s="5">
        <f>COUNTIFS(Table2[Sub-Sector],Table3[[#This Row],[Sub-Sector]],Table2[% Away From Day Low],"&gt;=0.05")/Table3[[#This Row],[Count]]</f>
        <v>0</v>
      </c>
      <c r="K81" s="5">
        <f>COUNTIFS(Table2[Sub-Sector],Table3[[#This Row],[Sub-Sector]],Table2[% Away From Day High],"&lt;=0.05")/Table3[[#This Row],[Count]]</f>
        <v>1</v>
      </c>
      <c r="L81" s="5">
        <f>COUNTIFS(Table2[Sub-Sector],Table3[[#This Row],[Sub-Sector]],Table2[% Away From Current Week Low],"&gt;=0.05")/Table3[[#This Row],[Count]]</f>
        <v>0</v>
      </c>
      <c r="M81" s="5">
        <f>COUNTIFS(Table2[Sub-Sector],Table3[[#This Row],[Sub-Sector]],Table2[% Away From Current Week High],"&lt;=0.05")/Table3[[#This Row],[Count]]</f>
        <v>1</v>
      </c>
      <c r="N81" s="5">
        <f>COUNTIFS(Table2[Sub-Sector],Table3[[#This Row],[Sub-Sector]],Table2[% Away From Current Month Low],"&gt;=0.05")/Table3[[#This Row],[Count]]</f>
        <v>1</v>
      </c>
      <c r="O81" s="5">
        <f>COUNTIFS(Table2[Sub-Sector],Table3[[#This Row],[Sub-Sector]],Table2[% Away From Current Month High],"&lt;=0.05")/Table3[[#This Row],[Count]]</f>
        <v>0.66666666666666663</v>
      </c>
      <c r="P81" s="5">
        <f>COUNTIFS(Table2[Sub-Sector],Table3[[#This Row],[Sub-Sector]],Table2[% Away From 52W High],"&lt;=10")/Table3[[#This Row],[Count]]</f>
        <v>0.66666666666666663</v>
      </c>
      <c r="Q81" s="5">
        <f>COUNTIFS(Table2[Sub-Sector],Table3[[#This Row],[Sub-Sector]],Table2[% Away From 52W Low],"&gt;=10")/Table3[[#This Row],[Count]]</f>
        <v>1</v>
      </c>
      <c r="R81" s="5">
        <f>COUNTIFS(Table2[Sub-Sector],Table3[[#This Row],[Sub-Sector]],Table2[% Price above 20 EMA],"&gt;=0")/Table3[[#This Row],[Count]]</f>
        <v>1</v>
      </c>
      <c r="S81" s="5">
        <f>COUNTIFS(Table2[Sub-Sector],Table3[[#This Row],[Sub-Sector]],Table2[% Price above 50 EMA],"&gt;=0")/Table3[[#This Row],[Count]]</f>
        <v>1</v>
      </c>
      <c r="T81" s="5">
        <f>COUNTIFS(Table2[Sub-Sector],Table3[[#This Row],[Sub-Sector]],Table2[% Price above 200 EMA],"&gt;=0")/Table3[[#This Row],[Count]]</f>
        <v>1</v>
      </c>
      <c r="U81" s="5">
        <f>COUNTIFS(Table2[Sub-Sector],Table3[[#This Row],[Sub-Sector]],Table2[Rate of Change - Zone],"Positive")/Table3[[#This Row],[Count]]</f>
        <v>0.66666666666666663</v>
      </c>
      <c r="V81" s="5">
        <f>COUNTIFS(Table2[Sub-Sector],Table3[[#This Row],[Sub-Sector]],Table2[Sharpe Ratio],"&gt;=0.10")/Table3[[#This Row],[Count]]</f>
        <v>0.33333333333333331</v>
      </c>
      <c r="W8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81" s="6">
        <f>_xlfn.RANK.AVG(Table3[[#This Row],[Score]],Table3[Score],1)</f>
        <v>34</v>
      </c>
      <c r="Y8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1" s="6">
        <f>_xlfn.RANK.AVG(Table3[[#This Row],[Score 2 ]],Table3[[Score 2 ]],1)</f>
        <v>79.5</v>
      </c>
    </row>
    <row r="82" spans="1:26" x14ac:dyDescent="0.3">
      <c r="A82" t="s">
        <v>132</v>
      </c>
      <c r="B82">
        <f>COUNTIFS(Table2[Sub-Sector],Table3[[#This Row],[Sub-Sector]])</f>
        <v>21</v>
      </c>
      <c r="C82" s="5">
        <f>COUNTIFS(Table2[Sub-Sector],Table3[[#This Row],[Sub-Sector]],Table2[Uptrend],"Uptrend")/Table3[[#This Row],[Count]]</f>
        <v>0.66666666666666663</v>
      </c>
      <c r="D82" s="5">
        <f>COUNTIFS(Table2[Sub-Sector],Table3[[#This Row],[Sub-Sector]],Table2[1W Return vs Nifty],"&gt;=5")/Table3[[#This Row],[Count]]</f>
        <v>9.5238095238095233E-2</v>
      </c>
      <c r="E82" s="5">
        <f>COUNTIFS(Table2[Sub-Sector],Table3[[#This Row],[Sub-Sector]],Table2[1M Return vs Nifty],"&gt;=5")/Table3[[#This Row],[Count]]</f>
        <v>0.19047619047619047</v>
      </c>
      <c r="F82" s="5">
        <f>COUNTIFS(Table2[Sub-Sector],Table3[[#This Row],[Sub-Sector]],Table2[6M Return vs Nifty],"&gt;=10")/Table3[[#This Row],[Count]]</f>
        <v>0.42857142857142855</v>
      </c>
      <c r="G82" s="5">
        <f>COUNTIFS(Table2[Sub-Sector],Table3[[#This Row],[Sub-Sector]],Table2[1Y Return vs Nifty],"&gt;=10")/Table3[[#This Row],[Count]]</f>
        <v>0.7142857142857143</v>
      </c>
      <c r="H82" s="5">
        <f>COUNTIFS(Table2[Sub-Sector],Table3[[#This Row],[Sub-Sector]],Table2[RSI Exponential â€“ 14D],"&gt;=50")/Table3[[#This Row],[Count]]</f>
        <v>0.66666666666666663</v>
      </c>
      <c r="I82" s="5">
        <f>COUNTIFS(Table2[Sub-Sector],Table3[[#This Row],[Sub-Sector]],Table2[Relative Volume],"&gt;=1")/Table3[[#This Row],[Count]]</f>
        <v>0.33333333333333331</v>
      </c>
      <c r="J82" s="5">
        <f>COUNTIFS(Table2[Sub-Sector],Table3[[#This Row],[Sub-Sector]],Table2[% Away From Day Low],"&gt;=0.05")/Table3[[#This Row],[Count]]</f>
        <v>0</v>
      </c>
      <c r="K82" s="5">
        <f>COUNTIFS(Table2[Sub-Sector],Table3[[#This Row],[Sub-Sector]],Table2[% Away From Day High],"&lt;=0.05")/Table3[[#This Row],[Count]]</f>
        <v>0.95238095238095233</v>
      </c>
      <c r="L82" s="5">
        <f>COUNTIFS(Table2[Sub-Sector],Table3[[#This Row],[Sub-Sector]],Table2[% Away From Current Week Low],"&gt;=0.05")/Table3[[#This Row],[Count]]</f>
        <v>0.14285714285714285</v>
      </c>
      <c r="M82" s="5">
        <f>COUNTIFS(Table2[Sub-Sector],Table3[[#This Row],[Sub-Sector]],Table2[% Away From Current Week High],"&lt;=0.05")/Table3[[#This Row],[Count]]</f>
        <v>0.5714285714285714</v>
      </c>
      <c r="N82" s="5">
        <f>COUNTIFS(Table2[Sub-Sector],Table3[[#This Row],[Sub-Sector]],Table2[% Away From Current Month Low],"&gt;=0.05")/Table3[[#This Row],[Count]]</f>
        <v>1</v>
      </c>
      <c r="O82" s="5">
        <f>COUNTIFS(Table2[Sub-Sector],Table3[[#This Row],[Sub-Sector]],Table2[% Away From Current Month High],"&lt;=0.05")/Table3[[#This Row],[Count]]</f>
        <v>0.2857142857142857</v>
      </c>
      <c r="P82" s="5">
        <f>COUNTIFS(Table2[Sub-Sector],Table3[[#This Row],[Sub-Sector]],Table2[% Away From 52W High],"&lt;=10")/Table3[[#This Row],[Count]]</f>
        <v>0.33333333333333331</v>
      </c>
      <c r="Q82" s="5">
        <f>COUNTIFS(Table2[Sub-Sector],Table3[[#This Row],[Sub-Sector]],Table2[% Away From 52W Low],"&gt;=10")/Table3[[#This Row],[Count]]</f>
        <v>1</v>
      </c>
      <c r="R82" s="5">
        <f>COUNTIFS(Table2[Sub-Sector],Table3[[#This Row],[Sub-Sector]],Table2[% Price above 20 EMA],"&gt;=0")/Table3[[#This Row],[Count]]</f>
        <v>0.5714285714285714</v>
      </c>
      <c r="S82" s="5">
        <f>COUNTIFS(Table2[Sub-Sector],Table3[[#This Row],[Sub-Sector]],Table2[% Price above 50 EMA],"&gt;=0")/Table3[[#This Row],[Count]]</f>
        <v>0.7142857142857143</v>
      </c>
      <c r="T82" s="5">
        <f>COUNTIFS(Table2[Sub-Sector],Table3[[#This Row],[Sub-Sector]],Table2[% Price above 200 EMA],"&gt;=0")/Table3[[#This Row],[Count]]</f>
        <v>1</v>
      </c>
      <c r="U82" s="5">
        <f>COUNTIFS(Table2[Sub-Sector],Table3[[#This Row],[Sub-Sector]],Table2[Rate of Change - Zone],"Positive")/Table3[[#This Row],[Count]]</f>
        <v>0.7142857142857143</v>
      </c>
      <c r="V82" s="5">
        <f>COUNTIFS(Table2[Sub-Sector],Table3[[#This Row],[Sub-Sector]],Table2[Sharpe Ratio],"&gt;=0.10")/Table3[[#This Row],[Count]]</f>
        <v>0.47619047619047616</v>
      </c>
      <c r="W8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82" s="6">
        <f>_xlfn.RANK.AVG(Table3[[#This Row],[Score]],Table3[Score],1)</f>
        <v>68</v>
      </c>
      <c r="Y8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82" s="6">
        <f>_xlfn.RANK.AVG(Table3[[#This Row],[Score 2 ]],Table3[[Score 2 ]],1)</f>
        <v>81</v>
      </c>
    </row>
    <row r="83" spans="1:26" x14ac:dyDescent="0.3">
      <c r="A83" t="s">
        <v>584</v>
      </c>
      <c r="B83">
        <f>COUNTIFS(Table2[Sub-Sector],Table3[[#This Row],[Sub-Sector]])</f>
        <v>9</v>
      </c>
      <c r="C83" s="5">
        <f>COUNTIFS(Table2[Sub-Sector],Table3[[#This Row],[Sub-Sector]],Table2[Uptrend],"Uptrend")/Table3[[#This Row],[Count]]</f>
        <v>0.55555555555555558</v>
      </c>
      <c r="D83" s="5">
        <f>COUNTIFS(Table2[Sub-Sector],Table3[[#This Row],[Sub-Sector]],Table2[1W Return vs Nifty],"&gt;=5")/Table3[[#This Row],[Count]]</f>
        <v>0.1111111111111111</v>
      </c>
      <c r="E83" s="5">
        <f>COUNTIFS(Table2[Sub-Sector],Table3[[#This Row],[Sub-Sector]],Table2[1M Return vs Nifty],"&gt;=5")/Table3[[#This Row],[Count]]</f>
        <v>0.44444444444444442</v>
      </c>
      <c r="F83" s="5">
        <f>COUNTIFS(Table2[Sub-Sector],Table3[[#This Row],[Sub-Sector]],Table2[6M Return vs Nifty],"&gt;=10")/Table3[[#This Row],[Count]]</f>
        <v>0.33333333333333331</v>
      </c>
      <c r="G83" s="5">
        <f>COUNTIFS(Table2[Sub-Sector],Table3[[#This Row],[Sub-Sector]],Table2[1Y Return vs Nifty],"&gt;=10")/Table3[[#This Row],[Count]]</f>
        <v>0.44444444444444442</v>
      </c>
      <c r="H83" s="5">
        <f>COUNTIFS(Table2[Sub-Sector],Table3[[#This Row],[Sub-Sector]],Table2[RSI Exponential â€“ 14D],"&gt;=50")/Table3[[#This Row],[Count]]</f>
        <v>1</v>
      </c>
      <c r="I83" s="5">
        <f>COUNTIFS(Table2[Sub-Sector],Table3[[#This Row],[Sub-Sector]],Table2[Relative Volume],"&gt;=1")/Table3[[#This Row],[Count]]</f>
        <v>0.55555555555555558</v>
      </c>
      <c r="J83" s="5">
        <f>COUNTIFS(Table2[Sub-Sector],Table3[[#This Row],[Sub-Sector]],Table2[% Away From Day Low],"&gt;=0.05")/Table3[[#This Row],[Count]]</f>
        <v>0.1111111111111111</v>
      </c>
      <c r="K83" s="5">
        <f>COUNTIFS(Table2[Sub-Sector],Table3[[#This Row],[Sub-Sector]],Table2[% Away From Day High],"&lt;=0.05")/Table3[[#This Row],[Count]]</f>
        <v>0.77777777777777779</v>
      </c>
      <c r="L83" s="5">
        <f>COUNTIFS(Table2[Sub-Sector],Table3[[#This Row],[Sub-Sector]],Table2[% Away From Current Week Low],"&gt;=0.05")/Table3[[#This Row],[Count]]</f>
        <v>0.22222222222222221</v>
      </c>
      <c r="M83" s="5">
        <f>COUNTIFS(Table2[Sub-Sector],Table3[[#This Row],[Sub-Sector]],Table2[% Away From Current Week High],"&lt;=0.05")/Table3[[#This Row],[Count]]</f>
        <v>0.66666666666666663</v>
      </c>
      <c r="N83" s="5">
        <f>COUNTIFS(Table2[Sub-Sector],Table3[[#This Row],[Sub-Sector]],Table2[% Away From Current Month Low],"&gt;=0.05")/Table3[[#This Row],[Count]]</f>
        <v>1</v>
      </c>
      <c r="O83" s="5">
        <f>COUNTIFS(Table2[Sub-Sector],Table3[[#This Row],[Sub-Sector]],Table2[% Away From Current Month High],"&lt;=0.05")/Table3[[#This Row],[Count]]</f>
        <v>0.66666666666666663</v>
      </c>
      <c r="P83" s="5">
        <f>COUNTIFS(Table2[Sub-Sector],Table3[[#This Row],[Sub-Sector]],Table2[% Away From 52W High],"&lt;=10")/Table3[[#This Row],[Count]]</f>
        <v>0.1111111111111111</v>
      </c>
      <c r="Q83" s="5">
        <f>COUNTIFS(Table2[Sub-Sector],Table3[[#This Row],[Sub-Sector]],Table2[% Away From 52W Low],"&gt;=10")/Table3[[#This Row],[Count]]</f>
        <v>1</v>
      </c>
      <c r="R83" s="5">
        <f>COUNTIFS(Table2[Sub-Sector],Table3[[#This Row],[Sub-Sector]],Table2[% Price above 20 EMA],"&gt;=0")/Table3[[#This Row],[Count]]</f>
        <v>0.88888888888888884</v>
      </c>
      <c r="S83" s="5">
        <f>COUNTIFS(Table2[Sub-Sector],Table3[[#This Row],[Sub-Sector]],Table2[% Price above 50 EMA],"&gt;=0")/Table3[[#This Row],[Count]]</f>
        <v>0.77777777777777779</v>
      </c>
      <c r="T83" s="5">
        <f>COUNTIFS(Table2[Sub-Sector],Table3[[#This Row],[Sub-Sector]],Table2[% Price above 200 EMA],"&gt;=0")/Table3[[#This Row],[Count]]</f>
        <v>0.66666666666666663</v>
      </c>
      <c r="U83" s="5">
        <f>COUNTIFS(Table2[Sub-Sector],Table3[[#This Row],[Sub-Sector]],Table2[Rate of Change - Zone],"Positive")/Table3[[#This Row],[Count]]</f>
        <v>0.77777777777777779</v>
      </c>
      <c r="V83" s="5">
        <f>COUNTIFS(Table2[Sub-Sector],Table3[[#This Row],[Sub-Sector]],Table2[Sharpe Ratio],"&gt;=0.10")/Table3[[#This Row],[Count]]</f>
        <v>0.33333333333333331</v>
      </c>
      <c r="W8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83" s="6">
        <f>_xlfn.RANK.AVG(Table3[[#This Row],[Score]],Table3[Score],1)</f>
        <v>56</v>
      </c>
      <c r="Y8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3" s="6">
        <f>_xlfn.RANK.AVG(Table3[[#This Row],[Score 2 ]],Table3[[Score 2 ]],1)</f>
        <v>82</v>
      </c>
    </row>
    <row r="84" spans="1:26" x14ac:dyDescent="0.3">
      <c r="A84" t="s">
        <v>151</v>
      </c>
      <c r="B84">
        <f>COUNTIFS(Table2[Sub-Sector],Table3[[#This Row],[Sub-Sector]])</f>
        <v>8</v>
      </c>
      <c r="C84" s="5">
        <f>COUNTIFS(Table2[Sub-Sector],Table3[[#This Row],[Sub-Sector]],Table2[Uptrend],"Uptrend")/Table3[[#This Row],[Count]]</f>
        <v>0.625</v>
      </c>
      <c r="D84" s="5">
        <f>COUNTIFS(Table2[Sub-Sector],Table3[[#This Row],[Sub-Sector]],Table2[1W Return vs Nifty],"&gt;=5")/Table3[[#This Row],[Count]]</f>
        <v>0.25</v>
      </c>
      <c r="E84" s="5">
        <f>COUNTIFS(Table2[Sub-Sector],Table3[[#This Row],[Sub-Sector]],Table2[1M Return vs Nifty],"&gt;=5")/Table3[[#This Row],[Count]]</f>
        <v>0.125</v>
      </c>
      <c r="F84" s="5">
        <f>COUNTIFS(Table2[Sub-Sector],Table3[[#This Row],[Sub-Sector]],Table2[6M Return vs Nifty],"&gt;=10")/Table3[[#This Row],[Count]]</f>
        <v>0.5</v>
      </c>
      <c r="G84" s="5">
        <f>COUNTIFS(Table2[Sub-Sector],Table3[[#This Row],[Sub-Sector]],Table2[1Y Return vs Nifty],"&gt;=10")/Table3[[#This Row],[Count]]</f>
        <v>0.625</v>
      </c>
      <c r="H84" s="5">
        <f>COUNTIFS(Table2[Sub-Sector],Table3[[#This Row],[Sub-Sector]],Table2[RSI Exponential â€“ 14D],"&gt;=50")/Table3[[#This Row],[Count]]</f>
        <v>0.625</v>
      </c>
      <c r="I84" s="5">
        <f>COUNTIFS(Table2[Sub-Sector],Table3[[#This Row],[Sub-Sector]],Table2[Relative Volume],"&gt;=1")/Table3[[#This Row],[Count]]</f>
        <v>0.25</v>
      </c>
      <c r="J84" s="5">
        <f>COUNTIFS(Table2[Sub-Sector],Table3[[#This Row],[Sub-Sector]],Table2[% Away From Day Low],"&gt;=0.05")/Table3[[#This Row],[Count]]</f>
        <v>0</v>
      </c>
      <c r="K84" s="5">
        <f>COUNTIFS(Table2[Sub-Sector],Table3[[#This Row],[Sub-Sector]],Table2[% Away From Day High],"&lt;=0.05")/Table3[[#This Row],[Count]]</f>
        <v>1</v>
      </c>
      <c r="L84" s="5">
        <f>COUNTIFS(Table2[Sub-Sector],Table3[[#This Row],[Sub-Sector]],Table2[% Away From Current Week Low],"&gt;=0.05")/Table3[[#This Row],[Count]]</f>
        <v>0.375</v>
      </c>
      <c r="M84" s="5">
        <f>COUNTIFS(Table2[Sub-Sector],Table3[[#This Row],[Sub-Sector]],Table2[% Away From Current Week High],"&lt;=0.05")/Table3[[#This Row],[Count]]</f>
        <v>0.75</v>
      </c>
      <c r="N84" s="5">
        <f>COUNTIFS(Table2[Sub-Sector],Table3[[#This Row],[Sub-Sector]],Table2[% Away From Current Month Low],"&gt;=0.05")/Table3[[#This Row],[Count]]</f>
        <v>0.75</v>
      </c>
      <c r="O84" s="5">
        <f>COUNTIFS(Table2[Sub-Sector],Table3[[#This Row],[Sub-Sector]],Table2[% Away From Current Month High],"&lt;=0.05")/Table3[[#This Row],[Count]]</f>
        <v>0.5</v>
      </c>
      <c r="P84" s="5">
        <f>COUNTIFS(Table2[Sub-Sector],Table3[[#This Row],[Sub-Sector]],Table2[% Away From 52W High],"&lt;=10")/Table3[[#This Row],[Count]]</f>
        <v>0.375</v>
      </c>
      <c r="Q84" s="5">
        <f>COUNTIFS(Table2[Sub-Sector],Table3[[#This Row],[Sub-Sector]],Table2[% Away From 52W Low],"&gt;=10")/Table3[[#This Row],[Count]]</f>
        <v>1</v>
      </c>
      <c r="R84" s="5">
        <f>COUNTIFS(Table2[Sub-Sector],Table3[[#This Row],[Sub-Sector]],Table2[% Price above 20 EMA],"&gt;=0")/Table3[[#This Row],[Count]]</f>
        <v>0.625</v>
      </c>
      <c r="S84" s="5">
        <f>COUNTIFS(Table2[Sub-Sector],Table3[[#This Row],[Sub-Sector]],Table2[% Price above 50 EMA],"&gt;=0")/Table3[[#This Row],[Count]]</f>
        <v>0.625</v>
      </c>
      <c r="T84" s="5">
        <f>COUNTIFS(Table2[Sub-Sector],Table3[[#This Row],[Sub-Sector]],Table2[% Price above 200 EMA],"&gt;=0")/Table3[[#This Row],[Count]]</f>
        <v>0.875</v>
      </c>
      <c r="U84" s="5">
        <f>COUNTIFS(Table2[Sub-Sector],Table3[[#This Row],[Sub-Sector]],Table2[Rate of Change - Zone],"Positive")/Table3[[#This Row],[Count]]</f>
        <v>0.75</v>
      </c>
      <c r="V84" s="5">
        <f>COUNTIFS(Table2[Sub-Sector],Table3[[#This Row],[Sub-Sector]],Table2[Sharpe Ratio],"&gt;=0.10")/Table3[[#This Row],[Count]]</f>
        <v>0</v>
      </c>
      <c r="W8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84" s="6">
        <f>_xlfn.RANK.AVG(Table3[[#This Row],[Score]],Table3[Score],1)</f>
        <v>66</v>
      </c>
      <c r="Y8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4" s="6">
        <f>_xlfn.RANK.AVG(Table3[[#This Row],[Score 2 ]],Table3[[Score 2 ]],1)</f>
        <v>83</v>
      </c>
    </row>
    <row r="85" spans="1:26" x14ac:dyDescent="0.3">
      <c r="A85" t="s">
        <v>227</v>
      </c>
      <c r="B85">
        <f>COUNTIFS(Table2[Sub-Sector],Table3[[#This Row],[Sub-Sector]])</f>
        <v>3</v>
      </c>
      <c r="C85" s="5">
        <f>COUNTIFS(Table2[Sub-Sector],Table3[[#This Row],[Sub-Sector]],Table2[Uptrend],"Uptrend")/Table3[[#This Row],[Count]]</f>
        <v>0.33333333333333331</v>
      </c>
      <c r="D85" s="5">
        <f>COUNTIFS(Table2[Sub-Sector],Table3[[#This Row],[Sub-Sector]],Table2[1W Return vs Nifty],"&gt;=5")/Table3[[#This Row],[Count]]</f>
        <v>0</v>
      </c>
      <c r="E85" s="5">
        <f>COUNTIFS(Table2[Sub-Sector],Table3[[#This Row],[Sub-Sector]],Table2[1M Return vs Nifty],"&gt;=5")/Table3[[#This Row],[Count]]</f>
        <v>0.33333333333333331</v>
      </c>
      <c r="F85" s="5">
        <f>COUNTIFS(Table2[Sub-Sector],Table3[[#This Row],[Sub-Sector]],Table2[6M Return vs Nifty],"&gt;=10")/Table3[[#This Row],[Count]]</f>
        <v>0.33333333333333331</v>
      </c>
      <c r="G85" s="5">
        <f>COUNTIFS(Table2[Sub-Sector],Table3[[#This Row],[Sub-Sector]],Table2[1Y Return vs Nifty],"&gt;=10")/Table3[[#This Row],[Count]]</f>
        <v>0.66666666666666663</v>
      </c>
      <c r="H85" s="5">
        <f>COUNTIFS(Table2[Sub-Sector],Table3[[#This Row],[Sub-Sector]],Table2[RSI Exponential â€“ 14D],"&gt;=50")/Table3[[#This Row],[Count]]</f>
        <v>0.66666666666666663</v>
      </c>
      <c r="I85" s="5">
        <f>COUNTIFS(Table2[Sub-Sector],Table3[[#This Row],[Sub-Sector]],Table2[Relative Volume],"&gt;=1")/Table3[[#This Row],[Count]]</f>
        <v>0.66666666666666663</v>
      </c>
      <c r="J85" s="5">
        <f>COUNTIFS(Table2[Sub-Sector],Table3[[#This Row],[Sub-Sector]],Table2[% Away From Day Low],"&gt;=0.05")/Table3[[#This Row],[Count]]</f>
        <v>0</v>
      </c>
      <c r="K85" s="5">
        <f>COUNTIFS(Table2[Sub-Sector],Table3[[#This Row],[Sub-Sector]],Table2[% Away From Day High],"&lt;=0.05")/Table3[[#This Row],[Count]]</f>
        <v>0.66666666666666663</v>
      </c>
      <c r="L85" s="5">
        <f>COUNTIFS(Table2[Sub-Sector],Table3[[#This Row],[Sub-Sector]],Table2[% Away From Current Week Low],"&gt;=0.05")/Table3[[#This Row],[Count]]</f>
        <v>0</v>
      </c>
      <c r="M85" s="5">
        <f>COUNTIFS(Table2[Sub-Sector],Table3[[#This Row],[Sub-Sector]],Table2[% Away From Current Week High],"&lt;=0.05")/Table3[[#This Row],[Count]]</f>
        <v>0.66666666666666663</v>
      </c>
      <c r="N85" s="5">
        <f>COUNTIFS(Table2[Sub-Sector],Table3[[#This Row],[Sub-Sector]],Table2[% Away From Current Month Low],"&gt;=0.05")/Table3[[#This Row],[Count]]</f>
        <v>1</v>
      </c>
      <c r="O85" s="5">
        <f>COUNTIFS(Table2[Sub-Sector],Table3[[#This Row],[Sub-Sector]],Table2[% Away From Current Month High],"&lt;=0.05")/Table3[[#This Row],[Count]]</f>
        <v>0</v>
      </c>
      <c r="P85" s="5">
        <f>COUNTIFS(Table2[Sub-Sector],Table3[[#This Row],[Sub-Sector]],Table2[% Away From 52W High],"&lt;=10")/Table3[[#This Row],[Count]]</f>
        <v>0</v>
      </c>
      <c r="Q85" s="5">
        <f>COUNTIFS(Table2[Sub-Sector],Table3[[#This Row],[Sub-Sector]],Table2[% Away From 52W Low],"&gt;=10")/Table3[[#This Row],[Count]]</f>
        <v>1</v>
      </c>
      <c r="R85" s="5">
        <f>COUNTIFS(Table2[Sub-Sector],Table3[[#This Row],[Sub-Sector]],Table2[% Price above 20 EMA],"&gt;=0")/Table3[[#This Row],[Count]]</f>
        <v>0.33333333333333331</v>
      </c>
      <c r="S85" s="5">
        <f>COUNTIFS(Table2[Sub-Sector],Table3[[#This Row],[Sub-Sector]],Table2[% Price above 50 EMA],"&gt;=0")/Table3[[#This Row],[Count]]</f>
        <v>0.66666666666666663</v>
      </c>
      <c r="T85" s="5">
        <f>COUNTIFS(Table2[Sub-Sector],Table3[[#This Row],[Sub-Sector]],Table2[% Price above 200 EMA],"&gt;=0")/Table3[[#This Row],[Count]]</f>
        <v>0.66666666666666663</v>
      </c>
      <c r="U85" s="5">
        <f>COUNTIFS(Table2[Sub-Sector],Table3[[#This Row],[Sub-Sector]],Table2[Rate of Change - Zone],"Positive")/Table3[[#This Row],[Count]]</f>
        <v>0.33333333333333331</v>
      </c>
      <c r="V85" s="5">
        <f>COUNTIFS(Table2[Sub-Sector],Table3[[#This Row],[Sub-Sector]],Table2[Sharpe Ratio],"&gt;=0.10")/Table3[[#This Row],[Count]]</f>
        <v>0.33333333333333331</v>
      </c>
      <c r="W8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85" s="6">
        <f>_xlfn.RANK.AVG(Table3[[#This Row],[Score]],Table3[Score],1)</f>
        <v>94</v>
      </c>
      <c r="Y8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5" s="6">
        <f>_xlfn.RANK.AVG(Table3[[#This Row],[Score 2 ]],Table3[[Score 2 ]],1)</f>
        <v>84</v>
      </c>
    </row>
    <row r="86" spans="1:26" x14ac:dyDescent="0.3">
      <c r="A86" t="s">
        <v>531</v>
      </c>
      <c r="B86">
        <f>COUNTIFS(Table2[Sub-Sector],Table3[[#This Row],[Sub-Sector]])</f>
        <v>17</v>
      </c>
      <c r="C86" s="5">
        <f>COUNTIFS(Table2[Sub-Sector],Table3[[#This Row],[Sub-Sector]],Table2[Uptrend],"Uptrend")/Table3[[#This Row],[Count]]</f>
        <v>0.35294117647058826</v>
      </c>
      <c r="D86" s="5">
        <f>COUNTIFS(Table2[Sub-Sector],Table3[[#This Row],[Sub-Sector]],Table2[1W Return vs Nifty],"&gt;=5")/Table3[[#This Row],[Count]]</f>
        <v>5.8823529411764705E-2</v>
      </c>
      <c r="E86" s="5">
        <f>COUNTIFS(Table2[Sub-Sector],Table3[[#This Row],[Sub-Sector]],Table2[1M Return vs Nifty],"&gt;=5")/Table3[[#This Row],[Count]]</f>
        <v>0.35294117647058826</v>
      </c>
      <c r="F86" s="5">
        <f>COUNTIFS(Table2[Sub-Sector],Table3[[#This Row],[Sub-Sector]],Table2[6M Return vs Nifty],"&gt;=10")/Table3[[#This Row],[Count]]</f>
        <v>5.8823529411764705E-2</v>
      </c>
      <c r="G86" s="5">
        <f>COUNTIFS(Table2[Sub-Sector],Table3[[#This Row],[Sub-Sector]],Table2[1Y Return vs Nifty],"&gt;=10")/Table3[[#This Row],[Count]]</f>
        <v>5.8823529411764705E-2</v>
      </c>
      <c r="H86" s="5">
        <f>COUNTIFS(Table2[Sub-Sector],Table3[[#This Row],[Sub-Sector]],Table2[RSI Exponential â€“ 14D],"&gt;=50")/Table3[[#This Row],[Count]]</f>
        <v>0.88235294117647056</v>
      </c>
      <c r="I86" s="5">
        <f>COUNTIFS(Table2[Sub-Sector],Table3[[#This Row],[Sub-Sector]],Table2[Relative Volume],"&gt;=1")/Table3[[#This Row],[Count]]</f>
        <v>0.70588235294117652</v>
      </c>
      <c r="J86" s="5">
        <f>COUNTIFS(Table2[Sub-Sector],Table3[[#This Row],[Sub-Sector]],Table2[% Away From Day Low],"&gt;=0.05")/Table3[[#This Row],[Count]]</f>
        <v>5.8823529411764705E-2</v>
      </c>
      <c r="K86" s="5">
        <f>COUNTIFS(Table2[Sub-Sector],Table3[[#This Row],[Sub-Sector]],Table2[% Away From Day High],"&lt;=0.05")/Table3[[#This Row],[Count]]</f>
        <v>1</v>
      </c>
      <c r="L86" s="5">
        <f>COUNTIFS(Table2[Sub-Sector],Table3[[#This Row],[Sub-Sector]],Table2[% Away From Current Week Low],"&gt;=0.05")/Table3[[#This Row],[Count]]</f>
        <v>5.8823529411764705E-2</v>
      </c>
      <c r="M86" s="5">
        <f>COUNTIFS(Table2[Sub-Sector],Table3[[#This Row],[Sub-Sector]],Table2[% Away From Current Week High],"&lt;=0.05")/Table3[[#This Row],[Count]]</f>
        <v>0.58823529411764708</v>
      </c>
      <c r="N86" s="5">
        <f>COUNTIFS(Table2[Sub-Sector],Table3[[#This Row],[Sub-Sector]],Table2[% Away From Current Month Low],"&gt;=0.05")/Table3[[#This Row],[Count]]</f>
        <v>1</v>
      </c>
      <c r="O86" s="5">
        <f>COUNTIFS(Table2[Sub-Sector],Table3[[#This Row],[Sub-Sector]],Table2[% Away From Current Month High],"&lt;=0.05")/Table3[[#This Row],[Count]]</f>
        <v>0.41176470588235292</v>
      </c>
      <c r="P86" s="5">
        <f>COUNTIFS(Table2[Sub-Sector],Table3[[#This Row],[Sub-Sector]],Table2[% Away From 52W High],"&lt;=10")/Table3[[#This Row],[Count]]</f>
        <v>0.17647058823529413</v>
      </c>
      <c r="Q86" s="5">
        <f>COUNTIFS(Table2[Sub-Sector],Table3[[#This Row],[Sub-Sector]],Table2[% Away From 52W Low],"&gt;=10")/Table3[[#This Row],[Count]]</f>
        <v>0.94117647058823528</v>
      </c>
      <c r="R86" s="5">
        <f>COUNTIFS(Table2[Sub-Sector],Table3[[#This Row],[Sub-Sector]],Table2[% Price above 20 EMA],"&gt;=0")/Table3[[#This Row],[Count]]</f>
        <v>0.6470588235294118</v>
      </c>
      <c r="S86" s="5">
        <f>COUNTIFS(Table2[Sub-Sector],Table3[[#This Row],[Sub-Sector]],Table2[% Price above 50 EMA],"&gt;=0")/Table3[[#This Row],[Count]]</f>
        <v>0.82352941176470584</v>
      </c>
      <c r="T86" s="5">
        <f>COUNTIFS(Table2[Sub-Sector],Table3[[#This Row],[Sub-Sector]],Table2[% Price above 200 EMA],"&gt;=0")/Table3[[#This Row],[Count]]</f>
        <v>0.70588235294117652</v>
      </c>
      <c r="U86" s="5">
        <f>COUNTIFS(Table2[Sub-Sector],Table3[[#This Row],[Sub-Sector]],Table2[Rate of Change - Zone],"Positive")/Table3[[#This Row],[Count]]</f>
        <v>0.94117647058823528</v>
      </c>
      <c r="V86" s="5">
        <f>COUNTIFS(Table2[Sub-Sector],Table3[[#This Row],[Sub-Sector]],Table2[Sharpe Ratio],"&gt;=0.10")/Table3[[#This Row],[Count]]</f>
        <v>0.11764705882352941</v>
      </c>
      <c r="W8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86" s="6">
        <f>_xlfn.RANK.AVG(Table3[[#This Row],[Score]],Table3[Score],1)</f>
        <v>77.5</v>
      </c>
      <c r="Y8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6" s="6">
        <f>_xlfn.RANK.AVG(Table3[[#This Row],[Score 2 ]],Table3[[Score 2 ]],1)</f>
        <v>85</v>
      </c>
    </row>
    <row r="87" spans="1:26" x14ac:dyDescent="0.3">
      <c r="A87" t="s">
        <v>59</v>
      </c>
      <c r="B87">
        <f>COUNTIFS(Table2[Sub-Sector],Table3[[#This Row],[Sub-Sector]])</f>
        <v>43</v>
      </c>
      <c r="C87" s="5">
        <f>COUNTIFS(Table2[Sub-Sector],Table3[[#This Row],[Sub-Sector]],Table2[Uptrend],"Uptrend")/Table3[[#This Row],[Count]]</f>
        <v>0.83720930232558144</v>
      </c>
      <c r="D87" s="5">
        <f>COUNTIFS(Table2[Sub-Sector],Table3[[#This Row],[Sub-Sector]],Table2[1W Return vs Nifty],"&gt;=5")/Table3[[#This Row],[Count]]</f>
        <v>9.3023255813953487E-2</v>
      </c>
      <c r="E87" s="5">
        <f>COUNTIFS(Table2[Sub-Sector],Table3[[#This Row],[Sub-Sector]],Table2[1M Return vs Nifty],"&gt;=5")/Table3[[#This Row],[Count]]</f>
        <v>0.27906976744186046</v>
      </c>
      <c r="F87" s="5">
        <f>COUNTIFS(Table2[Sub-Sector],Table3[[#This Row],[Sub-Sector]],Table2[6M Return vs Nifty],"&gt;=10")/Table3[[#This Row],[Count]]</f>
        <v>0.39534883720930231</v>
      </c>
      <c r="G87" s="5">
        <f>COUNTIFS(Table2[Sub-Sector],Table3[[#This Row],[Sub-Sector]],Table2[1Y Return vs Nifty],"&gt;=10")/Table3[[#This Row],[Count]]</f>
        <v>0.7441860465116279</v>
      </c>
      <c r="H87" s="5">
        <f>COUNTIFS(Table2[Sub-Sector],Table3[[#This Row],[Sub-Sector]],Table2[RSI Exponential â€“ 14D],"&gt;=50")/Table3[[#This Row],[Count]]</f>
        <v>0.67441860465116277</v>
      </c>
      <c r="I87" s="5">
        <f>COUNTIFS(Table2[Sub-Sector],Table3[[#This Row],[Sub-Sector]],Table2[Relative Volume],"&gt;=1")/Table3[[#This Row],[Count]]</f>
        <v>0.39534883720930231</v>
      </c>
      <c r="J87" s="5">
        <f>COUNTIFS(Table2[Sub-Sector],Table3[[#This Row],[Sub-Sector]],Table2[% Away From Day Low],"&gt;=0.05")/Table3[[#This Row],[Count]]</f>
        <v>6.9767441860465115E-2</v>
      </c>
      <c r="K87" s="5">
        <f>COUNTIFS(Table2[Sub-Sector],Table3[[#This Row],[Sub-Sector]],Table2[% Away From Day High],"&lt;=0.05")/Table3[[#This Row],[Count]]</f>
        <v>0.97674418604651159</v>
      </c>
      <c r="L87" s="5">
        <f>COUNTIFS(Table2[Sub-Sector],Table3[[#This Row],[Sub-Sector]],Table2[% Away From Current Week Low],"&gt;=0.05")/Table3[[#This Row],[Count]]</f>
        <v>0.18604651162790697</v>
      </c>
      <c r="M87" s="5">
        <f>COUNTIFS(Table2[Sub-Sector],Table3[[#This Row],[Sub-Sector]],Table2[% Away From Current Week High],"&lt;=0.05")/Table3[[#This Row],[Count]]</f>
        <v>0.81395348837209303</v>
      </c>
      <c r="N87" s="5">
        <f>COUNTIFS(Table2[Sub-Sector],Table3[[#This Row],[Sub-Sector]],Table2[% Away From Current Month Low],"&gt;=0.05")/Table3[[#This Row],[Count]]</f>
        <v>0.93023255813953487</v>
      </c>
      <c r="O87" s="5">
        <f>COUNTIFS(Table2[Sub-Sector],Table3[[#This Row],[Sub-Sector]],Table2[% Away From Current Month High],"&lt;=0.05")/Table3[[#This Row],[Count]]</f>
        <v>0.46511627906976744</v>
      </c>
      <c r="P87" s="5">
        <f>COUNTIFS(Table2[Sub-Sector],Table3[[#This Row],[Sub-Sector]],Table2[% Away From 52W High],"&lt;=10")/Table3[[#This Row],[Count]]</f>
        <v>0.55813953488372092</v>
      </c>
      <c r="Q87" s="5">
        <f>COUNTIFS(Table2[Sub-Sector],Table3[[#This Row],[Sub-Sector]],Table2[% Away From 52W Low],"&gt;=10")/Table3[[#This Row],[Count]]</f>
        <v>1</v>
      </c>
      <c r="R87" s="5">
        <f>COUNTIFS(Table2[Sub-Sector],Table3[[#This Row],[Sub-Sector]],Table2[% Price above 20 EMA],"&gt;=0")/Table3[[#This Row],[Count]]</f>
        <v>0.55813953488372092</v>
      </c>
      <c r="S87" s="5">
        <f>COUNTIFS(Table2[Sub-Sector],Table3[[#This Row],[Sub-Sector]],Table2[% Price above 50 EMA],"&gt;=0")/Table3[[#This Row],[Count]]</f>
        <v>0.69767441860465118</v>
      </c>
      <c r="T87" s="5">
        <f>COUNTIFS(Table2[Sub-Sector],Table3[[#This Row],[Sub-Sector]],Table2[% Price above 200 EMA],"&gt;=0")/Table3[[#This Row],[Count]]</f>
        <v>0.93023255813953487</v>
      </c>
      <c r="U87" s="5">
        <f>COUNTIFS(Table2[Sub-Sector],Table3[[#This Row],[Sub-Sector]],Table2[Rate of Change - Zone],"Positive")/Table3[[#This Row],[Count]]</f>
        <v>0.53488372093023251</v>
      </c>
      <c r="V87" s="5">
        <f>COUNTIFS(Table2[Sub-Sector],Table3[[#This Row],[Sub-Sector]],Table2[Sharpe Ratio],"&gt;=0.10")/Table3[[#This Row],[Count]]</f>
        <v>4.6511627906976744E-2</v>
      </c>
      <c r="W8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87" s="6">
        <f>_xlfn.RANK.AVG(Table3[[#This Row],[Score]],Table3[Score],1)</f>
        <v>58</v>
      </c>
      <c r="Y8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7" s="6">
        <f>_xlfn.RANK.AVG(Table3[[#This Row],[Score 2 ]],Table3[[Score 2 ]],1)</f>
        <v>86</v>
      </c>
    </row>
    <row r="88" spans="1:26" x14ac:dyDescent="0.3">
      <c r="A88" t="s">
        <v>49</v>
      </c>
      <c r="B88">
        <f>COUNTIFS(Table2[Sub-Sector],Table3[[#This Row],[Sub-Sector]])</f>
        <v>17</v>
      </c>
      <c r="C88" s="5">
        <f>COUNTIFS(Table2[Sub-Sector],Table3[[#This Row],[Sub-Sector]],Table2[Uptrend],"Uptrend")/Table3[[#This Row],[Count]]</f>
        <v>0.58823529411764708</v>
      </c>
      <c r="D88" s="5">
        <f>COUNTIFS(Table2[Sub-Sector],Table3[[#This Row],[Sub-Sector]],Table2[1W Return vs Nifty],"&gt;=5")/Table3[[#This Row],[Count]]</f>
        <v>5.8823529411764705E-2</v>
      </c>
      <c r="E88" s="5">
        <f>COUNTIFS(Table2[Sub-Sector],Table3[[#This Row],[Sub-Sector]],Table2[1M Return vs Nifty],"&gt;=5")/Table3[[#This Row],[Count]]</f>
        <v>0.47058823529411764</v>
      </c>
      <c r="F88" s="5">
        <f>COUNTIFS(Table2[Sub-Sector],Table3[[#This Row],[Sub-Sector]],Table2[6M Return vs Nifty],"&gt;=10")/Table3[[#This Row],[Count]]</f>
        <v>0.35294117647058826</v>
      </c>
      <c r="G88" s="5">
        <f>COUNTIFS(Table2[Sub-Sector],Table3[[#This Row],[Sub-Sector]],Table2[1Y Return vs Nifty],"&gt;=10")/Table3[[#This Row],[Count]]</f>
        <v>0.41176470588235292</v>
      </c>
      <c r="H88" s="5">
        <f>COUNTIFS(Table2[Sub-Sector],Table3[[#This Row],[Sub-Sector]],Table2[RSI Exponential â€“ 14D],"&gt;=50")/Table3[[#This Row],[Count]]</f>
        <v>0.6470588235294118</v>
      </c>
      <c r="I88" s="5">
        <f>COUNTIFS(Table2[Sub-Sector],Table3[[#This Row],[Sub-Sector]],Table2[Relative Volume],"&gt;=1")/Table3[[#This Row],[Count]]</f>
        <v>0.58823529411764708</v>
      </c>
      <c r="J88" s="5">
        <f>COUNTIFS(Table2[Sub-Sector],Table3[[#This Row],[Sub-Sector]],Table2[% Away From Day Low],"&gt;=0.05")/Table3[[#This Row],[Count]]</f>
        <v>5.8823529411764705E-2</v>
      </c>
      <c r="K88" s="5">
        <f>COUNTIFS(Table2[Sub-Sector],Table3[[#This Row],[Sub-Sector]],Table2[% Away From Day High],"&lt;=0.05")/Table3[[#This Row],[Count]]</f>
        <v>0.94117647058823528</v>
      </c>
      <c r="L88" s="5">
        <f>COUNTIFS(Table2[Sub-Sector],Table3[[#This Row],[Sub-Sector]],Table2[% Away From Current Week Low],"&gt;=0.05")/Table3[[#This Row],[Count]]</f>
        <v>0.17647058823529413</v>
      </c>
      <c r="M88" s="5">
        <f>COUNTIFS(Table2[Sub-Sector],Table3[[#This Row],[Sub-Sector]],Table2[% Away From Current Week High],"&lt;=0.05")/Table3[[#This Row],[Count]]</f>
        <v>0.58823529411764708</v>
      </c>
      <c r="N88" s="5">
        <f>COUNTIFS(Table2[Sub-Sector],Table3[[#This Row],[Sub-Sector]],Table2[% Away From Current Month Low],"&gt;=0.05")/Table3[[#This Row],[Count]]</f>
        <v>0.88235294117647056</v>
      </c>
      <c r="O88" s="5">
        <f>COUNTIFS(Table2[Sub-Sector],Table3[[#This Row],[Sub-Sector]],Table2[% Away From Current Month High],"&lt;=0.05")/Table3[[#This Row],[Count]]</f>
        <v>0.47058823529411764</v>
      </c>
      <c r="P88" s="5">
        <f>COUNTIFS(Table2[Sub-Sector],Table3[[#This Row],[Sub-Sector]],Table2[% Away From 52W High],"&lt;=10")/Table3[[#This Row],[Count]]</f>
        <v>0.35294117647058826</v>
      </c>
      <c r="Q88" s="5">
        <f>COUNTIFS(Table2[Sub-Sector],Table3[[#This Row],[Sub-Sector]],Table2[% Away From 52W Low],"&gt;=10")/Table3[[#This Row],[Count]]</f>
        <v>0.88235294117647056</v>
      </c>
      <c r="R88" s="5">
        <f>COUNTIFS(Table2[Sub-Sector],Table3[[#This Row],[Sub-Sector]],Table2[% Price above 20 EMA],"&gt;=0")/Table3[[#This Row],[Count]]</f>
        <v>0.6470588235294118</v>
      </c>
      <c r="S88" s="5">
        <f>COUNTIFS(Table2[Sub-Sector],Table3[[#This Row],[Sub-Sector]],Table2[% Price above 50 EMA],"&gt;=0")/Table3[[#This Row],[Count]]</f>
        <v>0.70588235294117652</v>
      </c>
      <c r="T88" s="5">
        <f>COUNTIFS(Table2[Sub-Sector],Table3[[#This Row],[Sub-Sector]],Table2[% Price above 200 EMA],"&gt;=0")/Table3[[#This Row],[Count]]</f>
        <v>0.76470588235294112</v>
      </c>
      <c r="U88" s="5">
        <f>COUNTIFS(Table2[Sub-Sector],Table3[[#This Row],[Sub-Sector]],Table2[Rate of Change - Zone],"Positive")/Table3[[#This Row],[Count]]</f>
        <v>0.58823529411764708</v>
      </c>
      <c r="V88" s="5">
        <f>COUNTIFS(Table2[Sub-Sector],Table3[[#This Row],[Sub-Sector]],Table2[Sharpe Ratio],"&gt;=0.10")/Table3[[#This Row],[Count]]</f>
        <v>5.8823529411764705E-2</v>
      </c>
      <c r="W8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88" s="6">
        <f>_xlfn.RANK.AVG(Table3[[#This Row],[Score]],Table3[Score],1)</f>
        <v>65</v>
      </c>
      <c r="Y8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8" s="6">
        <f>_xlfn.RANK.AVG(Table3[[#This Row],[Score 2 ]],Table3[[Score 2 ]],1)</f>
        <v>87</v>
      </c>
    </row>
    <row r="89" spans="1:26" x14ac:dyDescent="0.3">
      <c r="A89" t="s">
        <v>43</v>
      </c>
      <c r="B89">
        <f>COUNTIFS(Table2[Sub-Sector],Table3[[#This Row],[Sub-Sector]])</f>
        <v>2</v>
      </c>
      <c r="C89" s="5">
        <f>COUNTIFS(Table2[Sub-Sector],Table3[[#This Row],[Sub-Sector]],Table2[Uptrend],"Uptrend")/Table3[[#This Row],[Count]]</f>
        <v>0.5</v>
      </c>
      <c r="D89" s="5">
        <f>COUNTIFS(Table2[Sub-Sector],Table3[[#This Row],[Sub-Sector]],Table2[1W Return vs Nifty],"&gt;=5")/Table3[[#This Row],[Count]]</f>
        <v>0</v>
      </c>
      <c r="E89" s="5">
        <f>COUNTIFS(Table2[Sub-Sector],Table3[[#This Row],[Sub-Sector]],Table2[1M Return vs Nifty],"&gt;=5")/Table3[[#This Row],[Count]]</f>
        <v>0.5</v>
      </c>
      <c r="F89" s="5">
        <f>COUNTIFS(Table2[Sub-Sector],Table3[[#This Row],[Sub-Sector]],Table2[6M Return vs Nifty],"&gt;=10")/Table3[[#This Row],[Count]]</f>
        <v>0.5</v>
      </c>
      <c r="G89" s="5">
        <f>COUNTIFS(Table2[Sub-Sector],Table3[[#This Row],[Sub-Sector]],Table2[1Y Return vs Nifty],"&gt;=10")/Table3[[#This Row],[Count]]</f>
        <v>0.5</v>
      </c>
      <c r="H89" s="5">
        <f>COUNTIFS(Table2[Sub-Sector],Table3[[#This Row],[Sub-Sector]],Table2[RSI Exponential â€“ 14D],"&gt;=50")/Table3[[#This Row],[Count]]</f>
        <v>0.5</v>
      </c>
      <c r="I89" s="5">
        <f>COUNTIFS(Table2[Sub-Sector],Table3[[#This Row],[Sub-Sector]],Table2[Relative Volume],"&gt;=1")/Table3[[#This Row],[Count]]</f>
        <v>0.5</v>
      </c>
      <c r="J89" s="5">
        <f>COUNTIFS(Table2[Sub-Sector],Table3[[#This Row],[Sub-Sector]],Table2[% Away From Day Low],"&gt;=0.05")/Table3[[#This Row],[Count]]</f>
        <v>0</v>
      </c>
      <c r="K89" s="5">
        <f>COUNTIFS(Table2[Sub-Sector],Table3[[#This Row],[Sub-Sector]],Table2[% Away From Day High],"&lt;=0.05")/Table3[[#This Row],[Count]]</f>
        <v>1</v>
      </c>
      <c r="L89" s="5">
        <f>COUNTIFS(Table2[Sub-Sector],Table3[[#This Row],[Sub-Sector]],Table2[% Away From Current Week Low],"&gt;=0.05")/Table3[[#This Row],[Count]]</f>
        <v>0</v>
      </c>
      <c r="M89" s="5">
        <f>COUNTIFS(Table2[Sub-Sector],Table3[[#This Row],[Sub-Sector]],Table2[% Away From Current Week High],"&lt;=0.05")/Table3[[#This Row],[Count]]</f>
        <v>1</v>
      </c>
      <c r="N89" s="5">
        <f>COUNTIFS(Table2[Sub-Sector],Table3[[#This Row],[Sub-Sector]],Table2[% Away From Current Month Low],"&gt;=0.05")/Table3[[#This Row],[Count]]</f>
        <v>1</v>
      </c>
      <c r="O89" s="5">
        <f>COUNTIFS(Table2[Sub-Sector],Table3[[#This Row],[Sub-Sector]],Table2[% Away From Current Month High],"&lt;=0.05")/Table3[[#This Row],[Count]]</f>
        <v>1</v>
      </c>
      <c r="P89" s="5">
        <f>COUNTIFS(Table2[Sub-Sector],Table3[[#This Row],[Sub-Sector]],Table2[% Away From 52W High],"&lt;=10")/Table3[[#This Row],[Count]]</f>
        <v>0.5</v>
      </c>
      <c r="Q89" s="5">
        <f>COUNTIFS(Table2[Sub-Sector],Table3[[#This Row],[Sub-Sector]],Table2[% Away From 52W Low],"&gt;=10")/Table3[[#This Row],[Count]]</f>
        <v>0.5</v>
      </c>
      <c r="R89" s="5">
        <f>COUNTIFS(Table2[Sub-Sector],Table3[[#This Row],[Sub-Sector]],Table2[% Price above 20 EMA],"&gt;=0")/Table3[[#This Row],[Count]]</f>
        <v>0.5</v>
      </c>
      <c r="S89" s="5">
        <f>COUNTIFS(Table2[Sub-Sector],Table3[[#This Row],[Sub-Sector]],Table2[% Price above 50 EMA],"&gt;=0")/Table3[[#This Row],[Count]]</f>
        <v>0.5</v>
      </c>
      <c r="T89" s="5">
        <f>COUNTIFS(Table2[Sub-Sector],Table3[[#This Row],[Sub-Sector]],Table2[% Price above 200 EMA],"&gt;=0")/Table3[[#This Row],[Count]]</f>
        <v>0.5</v>
      </c>
      <c r="U89" s="5">
        <f>COUNTIFS(Table2[Sub-Sector],Table3[[#This Row],[Sub-Sector]],Table2[Rate of Change - Zone],"Positive")/Table3[[#This Row],[Count]]</f>
        <v>0.5</v>
      </c>
      <c r="V89" s="5">
        <f>COUNTIFS(Table2[Sub-Sector],Table3[[#This Row],[Sub-Sector]],Table2[Sharpe Ratio],"&gt;=0.10")/Table3[[#This Row],[Count]]</f>
        <v>0.5</v>
      </c>
      <c r="W8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89" s="6">
        <f>_xlfn.RANK.AVG(Table3[[#This Row],[Score]],Table3[Score],1)</f>
        <v>86</v>
      </c>
      <c r="Y8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9" s="6">
        <f>_xlfn.RANK.AVG(Table3[[#This Row],[Score 2 ]],Table3[[Score 2 ]],1)</f>
        <v>88.5</v>
      </c>
    </row>
    <row r="90" spans="1:26" x14ac:dyDescent="0.3">
      <c r="A90" t="s">
        <v>751</v>
      </c>
      <c r="B90">
        <f>COUNTIFS(Table2[Sub-Sector],Table3[[#This Row],[Sub-Sector]])</f>
        <v>2</v>
      </c>
      <c r="C90" s="5">
        <f>COUNTIFS(Table2[Sub-Sector],Table3[[#This Row],[Sub-Sector]],Table2[Uptrend],"Uptrend")/Table3[[#This Row],[Count]]</f>
        <v>0.5</v>
      </c>
      <c r="D90" s="5">
        <f>COUNTIFS(Table2[Sub-Sector],Table3[[#This Row],[Sub-Sector]],Table2[1W Return vs Nifty],"&gt;=5")/Table3[[#This Row],[Count]]</f>
        <v>0</v>
      </c>
      <c r="E90" s="5">
        <f>COUNTIFS(Table2[Sub-Sector],Table3[[#This Row],[Sub-Sector]],Table2[1M Return vs Nifty],"&gt;=5")/Table3[[#This Row],[Count]]</f>
        <v>0.5</v>
      </c>
      <c r="F90" s="5">
        <f>COUNTIFS(Table2[Sub-Sector],Table3[[#This Row],[Sub-Sector]],Table2[6M Return vs Nifty],"&gt;=10")/Table3[[#This Row],[Count]]</f>
        <v>0.5</v>
      </c>
      <c r="G90" s="5">
        <f>COUNTIFS(Table2[Sub-Sector],Table3[[#This Row],[Sub-Sector]],Table2[1Y Return vs Nifty],"&gt;=10")/Table3[[#This Row],[Count]]</f>
        <v>0.5</v>
      </c>
      <c r="H90" s="5">
        <f>COUNTIFS(Table2[Sub-Sector],Table3[[#This Row],[Sub-Sector]],Table2[RSI Exponential â€“ 14D],"&gt;=50")/Table3[[#This Row],[Count]]</f>
        <v>0.5</v>
      </c>
      <c r="I90" s="5">
        <f>COUNTIFS(Table2[Sub-Sector],Table3[[#This Row],[Sub-Sector]],Table2[Relative Volume],"&gt;=1")/Table3[[#This Row],[Count]]</f>
        <v>0.5</v>
      </c>
      <c r="J90" s="5">
        <f>COUNTIFS(Table2[Sub-Sector],Table3[[#This Row],[Sub-Sector]],Table2[% Away From Day Low],"&gt;=0.05")/Table3[[#This Row],[Count]]</f>
        <v>0</v>
      </c>
      <c r="K90" s="5">
        <f>COUNTIFS(Table2[Sub-Sector],Table3[[#This Row],[Sub-Sector]],Table2[% Away From Day High],"&lt;=0.05")/Table3[[#This Row],[Count]]</f>
        <v>1</v>
      </c>
      <c r="L90" s="5">
        <f>COUNTIFS(Table2[Sub-Sector],Table3[[#This Row],[Sub-Sector]],Table2[% Away From Current Week Low],"&gt;=0.05")/Table3[[#This Row],[Count]]</f>
        <v>0.5</v>
      </c>
      <c r="M90" s="5">
        <f>COUNTIFS(Table2[Sub-Sector],Table3[[#This Row],[Sub-Sector]],Table2[% Away From Current Week High],"&lt;=0.05")/Table3[[#This Row],[Count]]</f>
        <v>1</v>
      </c>
      <c r="N90" s="5">
        <f>COUNTIFS(Table2[Sub-Sector],Table3[[#This Row],[Sub-Sector]],Table2[% Away From Current Month Low],"&gt;=0.05")/Table3[[#This Row],[Count]]</f>
        <v>1</v>
      </c>
      <c r="O90" s="5">
        <f>COUNTIFS(Table2[Sub-Sector],Table3[[#This Row],[Sub-Sector]],Table2[% Away From Current Month High],"&lt;=0.05")/Table3[[#This Row],[Count]]</f>
        <v>0.5</v>
      </c>
      <c r="P90" s="5">
        <f>COUNTIFS(Table2[Sub-Sector],Table3[[#This Row],[Sub-Sector]],Table2[% Away From 52W High],"&lt;=10")/Table3[[#This Row],[Count]]</f>
        <v>0.5</v>
      </c>
      <c r="Q90" s="5">
        <f>COUNTIFS(Table2[Sub-Sector],Table3[[#This Row],[Sub-Sector]],Table2[% Away From 52W Low],"&gt;=10")/Table3[[#This Row],[Count]]</f>
        <v>1</v>
      </c>
      <c r="R90" s="5">
        <f>COUNTIFS(Table2[Sub-Sector],Table3[[#This Row],[Sub-Sector]],Table2[% Price above 20 EMA],"&gt;=0")/Table3[[#This Row],[Count]]</f>
        <v>0.5</v>
      </c>
      <c r="S90" s="5">
        <f>COUNTIFS(Table2[Sub-Sector],Table3[[#This Row],[Sub-Sector]],Table2[% Price above 50 EMA],"&gt;=0")/Table3[[#This Row],[Count]]</f>
        <v>0.5</v>
      </c>
      <c r="T90" s="5">
        <f>COUNTIFS(Table2[Sub-Sector],Table3[[#This Row],[Sub-Sector]],Table2[% Price above 200 EMA],"&gt;=0")/Table3[[#This Row],[Count]]</f>
        <v>0.5</v>
      </c>
      <c r="U90" s="5">
        <f>COUNTIFS(Table2[Sub-Sector],Table3[[#This Row],[Sub-Sector]],Table2[Rate of Change - Zone],"Positive")/Table3[[#This Row],[Count]]</f>
        <v>0.5</v>
      </c>
      <c r="V90" s="5">
        <f>COUNTIFS(Table2[Sub-Sector],Table3[[#This Row],[Sub-Sector]],Table2[Sharpe Ratio],"&gt;=0.10")/Table3[[#This Row],[Count]]</f>
        <v>0.5</v>
      </c>
      <c r="W9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90" s="6">
        <f>_xlfn.RANK.AVG(Table3[[#This Row],[Score]],Table3[Score],1)</f>
        <v>86</v>
      </c>
      <c r="Y9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90" s="6">
        <f>_xlfn.RANK.AVG(Table3[[#This Row],[Score 2 ]],Table3[[Score 2 ]],1)</f>
        <v>88.5</v>
      </c>
    </row>
    <row r="91" spans="1:26" x14ac:dyDescent="0.3">
      <c r="A91" t="s">
        <v>1105</v>
      </c>
      <c r="B91">
        <f>COUNTIFS(Table2[Sub-Sector],Table3[[#This Row],[Sub-Sector]])</f>
        <v>3</v>
      </c>
      <c r="C91" s="5">
        <f>COUNTIFS(Table2[Sub-Sector],Table3[[#This Row],[Sub-Sector]],Table2[Uptrend],"Uptrend")/Table3[[#This Row],[Count]]</f>
        <v>0.66666666666666663</v>
      </c>
      <c r="D91" s="5">
        <f>COUNTIFS(Table2[Sub-Sector],Table3[[#This Row],[Sub-Sector]],Table2[1W Return vs Nifty],"&gt;=5")/Table3[[#This Row],[Count]]</f>
        <v>0</v>
      </c>
      <c r="E91" s="5">
        <f>COUNTIFS(Table2[Sub-Sector],Table3[[#This Row],[Sub-Sector]],Table2[1M Return vs Nifty],"&gt;=5")/Table3[[#This Row],[Count]]</f>
        <v>0.33333333333333331</v>
      </c>
      <c r="F91" s="5">
        <f>COUNTIFS(Table2[Sub-Sector],Table3[[#This Row],[Sub-Sector]],Table2[6M Return vs Nifty],"&gt;=10")/Table3[[#This Row],[Count]]</f>
        <v>0.33333333333333331</v>
      </c>
      <c r="G91" s="5">
        <f>COUNTIFS(Table2[Sub-Sector],Table3[[#This Row],[Sub-Sector]],Table2[1Y Return vs Nifty],"&gt;=10")/Table3[[#This Row],[Count]]</f>
        <v>0.66666666666666663</v>
      </c>
      <c r="H91" s="5">
        <f>COUNTIFS(Table2[Sub-Sector],Table3[[#This Row],[Sub-Sector]],Table2[RSI Exponential â€“ 14D],"&gt;=50")/Table3[[#This Row],[Count]]</f>
        <v>0.33333333333333331</v>
      </c>
      <c r="I91" s="5">
        <f>COUNTIFS(Table2[Sub-Sector],Table3[[#This Row],[Sub-Sector]],Table2[Relative Volume],"&gt;=1")/Table3[[#This Row],[Count]]</f>
        <v>0.66666666666666663</v>
      </c>
      <c r="J91" s="5">
        <f>COUNTIFS(Table2[Sub-Sector],Table3[[#This Row],[Sub-Sector]],Table2[% Away From Day Low],"&gt;=0.05")/Table3[[#This Row],[Count]]</f>
        <v>0</v>
      </c>
      <c r="K91" s="5">
        <f>COUNTIFS(Table2[Sub-Sector],Table3[[#This Row],[Sub-Sector]],Table2[% Away From Day High],"&lt;=0.05")/Table3[[#This Row],[Count]]</f>
        <v>0.66666666666666663</v>
      </c>
      <c r="L91" s="5">
        <f>COUNTIFS(Table2[Sub-Sector],Table3[[#This Row],[Sub-Sector]],Table2[% Away From Current Week Low],"&gt;=0.05")/Table3[[#This Row],[Count]]</f>
        <v>0</v>
      </c>
      <c r="M91" s="5">
        <f>COUNTIFS(Table2[Sub-Sector],Table3[[#This Row],[Sub-Sector]],Table2[% Away From Current Week High],"&lt;=0.05")/Table3[[#This Row],[Count]]</f>
        <v>0.33333333333333331</v>
      </c>
      <c r="N91" s="5">
        <f>COUNTIFS(Table2[Sub-Sector],Table3[[#This Row],[Sub-Sector]],Table2[% Away From Current Month Low],"&gt;=0.05")/Table3[[#This Row],[Count]]</f>
        <v>1</v>
      </c>
      <c r="O91" s="5">
        <f>COUNTIFS(Table2[Sub-Sector],Table3[[#This Row],[Sub-Sector]],Table2[% Away From Current Month High],"&lt;=0.05")/Table3[[#This Row],[Count]]</f>
        <v>0.33333333333333331</v>
      </c>
      <c r="P91" s="5">
        <f>COUNTIFS(Table2[Sub-Sector],Table3[[#This Row],[Sub-Sector]],Table2[% Away From 52W High],"&lt;=10")/Table3[[#This Row],[Count]]</f>
        <v>0.33333333333333331</v>
      </c>
      <c r="Q91" s="5">
        <f>COUNTIFS(Table2[Sub-Sector],Table3[[#This Row],[Sub-Sector]],Table2[% Away From 52W Low],"&gt;=10")/Table3[[#This Row],[Count]]</f>
        <v>1</v>
      </c>
      <c r="R91" s="5">
        <f>COUNTIFS(Table2[Sub-Sector],Table3[[#This Row],[Sub-Sector]],Table2[% Price above 20 EMA],"&gt;=0")/Table3[[#This Row],[Count]]</f>
        <v>0.33333333333333331</v>
      </c>
      <c r="S91" s="5">
        <f>COUNTIFS(Table2[Sub-Sector],Table3[[#This Row],[Sub-Sector]],Table2[% Price above 50 EMA],"&gt;=0")/Table3[[#This Row],[Count]]</f>
        <v>0.33333333333333331</v>
      </c>
      <c r="T91" s="5">
        <f>COUNTIFS(Table2[Sub-Sector],Table3[[#This Row],[Sub-Sector]],Table2[% Price above 200 EMA],"&gt;=0")/Table3[[#This Row],[Count]]</f>
        <v>0.66666666666666663</v>
      </c>
      <c r="U91" s="5">
        <f>COUNTIFS(Table2[Sub-Sector],Table3[[#This Row],[Sub-Sector]],Table2[Rate of Change - Zone],"Positive")/Table3[[#This Row],[Count]]</f>
        <v>0</v>
      </c>
      <c r="V91" s="5">
        <f>COUNTIFS(Table2[Sub-Sector],Table3[[#This Row],[Sub-Sector]],Table2[Sharpe Ratio],"&gt;=0.10")/Table3[[#This Row],[Count]]</f>
        <v>0.33333333333333331</v>
      </c>
      <c r="W9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91" s="6">
        <f>_xlfn.RANK.AVG(Table3[[#This Row],[Score]],Table3[Score],1)</f>
        <v>88</v>
      </c>
      <c r="Y9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1" s="6">
        <f>_xlfn.RANK.AVG(Table3[[#This Row],[Score 2 ]],Table3[[Score 2 ]],1)</f>
        <v>90</v>
      </c>
    </row>
    <row r="92" spans="1:26" x14ac:dyDescent="0.3">
      <c r="A92" t="s">
        <v>24</v>
      </c>
      <c r="B92">
        <f>COUNTIFS(Table2[Sub-Sector],Table3[[#This Row],[Sub-Sector]])</f>
        <v>20</v>
      </c>
      <c r="C92" s="5">
        <f>COUNTIFS(Table2[Sub-Sector],Table3[[#This Row],[Sub-Sector]],Table2[Uptrend],"Uptrend")/Table3[[#This Row],[Count]]</f>
        <v>0.5</v>
      </c>
      <c r="D92" s="5">
        <f>COUNTIFS(Table2[Sub-Sector],Table3[[#This Row],[Sub-Sector]],Table2[1W Return vs Nifty],"&gt;=5")/Table3[[#This Row],[Count]]</f>
        <v>0</v>
      </c>
      <c r="E92" s="5">
        <f>COUNTIFS(Table2[Sub-Sector],Table3[[#This Row],[Sub-Sector]],Table2[1M Return vs Nifty],"&gt;=5")/Table3[[#This Row],[Count]]</f>
        <v>0.15</v>
      </c>
      <c r="F92" s="5">
        <f>COUNTIFS(Table2[Sub-Sector],Table3[[#This Row],[Sub-Sector]],Table2[6M Return vs Nifty],"&gt;=10")/Table3[[#This Row],[Count]]</f>
        <v>0.1</v>
      </c>
      <c r="G92" s="5">
        <f>COUNTIFS(Table2[Sub-Sector],Table3[[#This Row],[Sub-Sector]],Table2[1Y Return vs Nifty],"&gt;=10")/Table3[[#This Row],[Count]]</f>
        <v>0.35</v>
      </c>
      <c r="H92" s="5">
        <f>COUNTIFS(Table2[Sub-Sector],Table3[[#This Row],[Sub-Sector]],Table2[RSI Exponential â€“ 14D],"&gt;=50")/Table3[[#This Row],[Count]]</f>
        <v>0.8</v>
      </c>
      <c r="I92" s="5">
        <f>COUNTIFS(Table2[Sub-Sector],Table3[[#This Row],[Sub-Sector]],Table2[Relative Volume],"&gt;=1")/Table3[[#This Row],[Count]]</f>
        <v>0.65</v>
      </c>
      <c r="J92" s="5">
        <f>COUNTIFS(Table2[Sub-Sector],Table3[[#This Row],[Sub-Sector]],Table2[% Away From Day Low],"&gt;=0.05")/Table3[[#This Row],[Count]]</f>
        <v>0</v>
      </c>
      <c r="K92" s="5">
        <f>COUNTIFS(Table2[Sub-Sector],Table3[[#This Row],[Sub-Sector]],Table2[% Away From Day High],"&lt;=0.05")/Table3[[#This Row],[Count]]</f>
        <v>0.95</v>
      </c>
      <c r="L92" s="5">
        <f>COUNTIFS(Table2[Sub-Sector],Table3[[#This Row],[Sub-Sector]],Table2[% Away From Current Week Low],"&gt;=0.05")/Table3[[#This Row],[Count]]</f>
        <v>0.2</v>
      </c>
      <c r="M92" s="5">
        <f>COUNTIFS(Table2[Sub-Sector],Table3[[#This Row],[Sub-Sector]],Table2[% Away From Current Week High],"&lt;=0.05")/Table3[[#This Row],[Count]]</f>
        <v>0.85</v>
      </c>
      <c r="N92" s="5">
        <f>COUNTIFS(Table2[Sub-Sector],Table3[[#This Row],[Sub-Sector]],Table2[% Away From Current Month Low],"&gt;=0.05")/Table3[[#This Row],[Count]]</f>
        <v>1</v>
      </c>
      <c r="O92" s="5">
        <f>COUNTIFS(Table2[Sub-Sector],Table3[[#This Row],[Sub-Sector]],Table2[% Away From Current Month High],"&lt;=0.05")/Table3[[#This Row],[Count]]</f>
        <v>0.6</v>
      </c>
      <c r="P92" s="5">
        <f>COUNTIFS(Table2[Sub-Sector],Table3[[#This Row],[Sub-Sector]],Table2[% Away From 52W High],"&lt;=10")/Table3[[#This Row],[Count]]</f>
        <v>0.35</v>
      </c>
      <c r="Q92" s="5">
        <f>COUNTIFS(Table2[Sub-Sector],Table3[[#This Row],[Sub-Sector]],Table2[% Away From 52W Low],"&gt;=10")/Table3[[#This Row],[Count]]</f>
        <v>1</v>
      </c>
      <c r="R92" s="5">
        <f>COUNTIFS(Table2[Sub-Sector],Table3[[#This Row],[Sub-Sector]],Table2[% Price above 20 EMA],"&gt;=0")/Table3[[#This Row],[Count]]</f>
        <v>0.7</v>
      </c>
      <c r="S92" s="5">
        <f>COUNTIFS(Table2[Sub-Sector],Table3[[#This Row],[Sub-Sector]],Table2[% Price above 50 EMA],"&gt;=0")/Table3[[#This Row],[Count]]</f>
        <v>0.7</v>
      </c>
      <c r="T92" s="5">
        <f>COUNTIFS(Table2[Sub-Sector],Table3[[#This Row],[Sub-Sector]],Table2[% Price above 200 EMA],"&gt;=0")/Table3[[#This Row],[Count]]</f>
        <v>0.8</v>
      </c>
      <c r="U92" s="5">
        <f>COUNTIFS(Table2[Sub-Sector],Table3[[#This Row],[Sub-Sector]],Table2[Rate of Change - Zone],"Positive")/Table3[[#This Row],[Count]]</f>
        <v>0.75</v>
      </c>
      <c r="V92" s="5">
        <f>COUNTIFS(Table2[Sub-Sector],Table3[[#This Row],[Sub-Sector]],Table2[Sharpe Ratio],"&gt;=0.10")/Table3[[#This Row],[Count]]</f>
        <v>0.15</v>
      </c>
      <c r="W9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92" s="6">
        <f>_xlfn.RANK.AVG(Table3[[#This Row],[Score]],Table3[Score],1)</f>
        <v>98</v>
      </c>
      <c r="Y9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92" s="6">
        <f>_xlfn.RANK.AVG(Table3[[#This Row],[Score 2 ]],Table3[[Score 2 ]],1)</f>
        <v>91</v>
      </c>
    </row>
    <row r="93" spans="1:26" x14ac:dyDescent="0.3">
      <c r="A93" t="s">
        <v>37</v>
      </c>
      <c r="B93">
        <f>COUNTIFS(Table2[Sub-Sector],Table3[[#This Row],[Sub-Sector]])</f>
        <v>10</v>
      </c>
      <c r="C93" s="5">
        <f>COUNTIFS(Table2[Sub-Sector],Table3[[#This Row],[Sub-Sector]],Table2[Uptrend],"Uptrend")/Table3[[#This Row],[Count]]</f>
        <v>0.6</v>
      </c>
      <c r="D93" s="5">
        <f>COUNTIFS(Table2[Sub-Sector],Table3[[#This Row],[Sub-Sector]],Table2[1W Return vs Nifty],"&gt;=5")/Table3[[#This Row],[Count]]</f>
        <v>0</v>
      </c>
      <c r="E93" s="5">
        <f>COUNTIFS(Table2[Sub-Sector],Table3[[#This Row],[Sub-Sector]],Table2[1M Return vs Nifty],"&gt;=5")/Table3[[#This Row],[Count]]</f>
        <v>0</v>
      </c>
      <c r="F93" s="5">
        <f>COUNTIFS(Table2[Sub-Sector],Table3[[#This Row],[Sub-Sector]],Table2[6M Return vs Nifty],"&gt;=10")/Table3[[#This Row],[Count]]</f>
        <v>0.1</v>
      </c>
      <c r="G93" s="5">
        <f>COUNTIFS(Table2[Sub-Sector],Table3[[#This Row],[Sub-Sector]],Table2[1Y Return vs Nifty],"&gt;=10")/Table3[[#This Row],[Count]]</f>
        <v>0.3</v>
      </c>
      <c r="H93" s="5">
        <f>COUNTIFS(Table2[Sub-Sector],Table3[[#This Row],[Sub-Sector]],Table2[RSI Exponential â€“ 14D],"&gt;=50")/Table3[[#This Row],[Count]]</f>
        <v>0.8</v>
      </c>
      <c r="I93" s="5">
        <f>COUNTIFS(Table2[Sub-Sector],Table3[[#This Row],[Sub-Sector]],Table2[Relative Volume],"&gt;=1")/Table3[[#This Row],[Count]]</f>
        <v>0.7</v>
      </c>
      <c r="J93" s="5">
        <f>COUNTIFS(Table2[Sub-Sector],Table3[[#This Row],[Sub-Sector]],Table2[% Away From Day Low],"&gt;=0.05")/Table3[[#This Row],[Count]]</f>
        <v>0</v>
      </c>
      <c r="K93" s="5">
        <f>COUNTIFS(Table2[Sub-Sector],Table3[[#This Row],[Sub-Sector]],Table2[% Away From Day High],"&lt;=0.05")/Table3[[#This Row],[Count]]</f>
        <v>0.8</v>
      </c>
      <c r="L93" s="5">
        <f>COUNTIFS(Table2[Sub-Sector],Table3[[#This Row],[Sub-Sector]],Table2[% Away From Current Week Low],"&gt;=0.05")/Table3[[#This Row],[Count]]</f>
        <v>0</v>
      </c>
      <c r="M93" s="5">
        <f>COUNTIFS(Table2[Sub-Sector],Table3[[#This Row],[Sub-Sector]],Table2[% Away From Current Week High],"&lt;=0.05")/Table3[[#This Row],[Count]]</f>
        <v>0.8</v>
      </c>
      <c r="N93" s="5">
        <f>COUNTIFS(Table2[Sub-Sector],Table3[[#This Row],[Sub-Sector]],Table2[% Away From Current Month Low],"&gt;=0.05")/Table3[[#This Row],[Count]]</f>
        <v>1</v>
      </c>
      <c r="O93" s="5">
        <f>COUNTIFS(Table2[Sub-Sector],Table3[[#This Row],[Sub-Sector]],Table2[% Away From Current Month High],"&lt;=0.05")/Table3[[#This Row],[Count]]</f>
        <v>0.7</v>
      </c>
      <c r="P93" s="5">
        <f>COUNTIFS(Table2[Sub-Sector],Table3[[#This Row],[Sub-Sector]],Table2[% Away From 52W High],"&lt;=10")/Table3[[#This Row],[Count]]</f>
        <v>0.4</v>
      </c>
      <c r="Q93" s="5">
        <f>COUNTIFS(Table2[Sub-Sector],Table3[[#This Row],[Sub-Sector]],Table2[% Away From 52W Low],"&gt;=10")/Table3[[#This Row],[Count]]</f>
        <v>1</v>
      </c>
      <c r="R93" s="5">
        <f>COUNTIFS(Table2[Sub-Sector],Table3[[#This Row],[Sub-Sector]],Table2[% Price above 20 EMA],"&gt;=0")/Table3[[#This Row],[Count]]</f>
        <v>0.6</v>
      </c>
      <c r="S93" s="5">
        <f>COUNTIFS(Table2[Sub-Sector],Table3[[#This Row],[Sub-Sector]],Table2[% Price above 50 EMA],"&gt;=0")/Table3[[#This Row],[Count]]</f>
        <v>0.6</v>
      </c>
      <c r="T93" s="5">
        <f>COUNTIFS(Table2[Sub-Sector],Table3[[#This Row],[Sub-Sector]],Table2[% Price above 200 EMA],"&gt;=0")/Table3[[#This Row],[Count]]</f>
        <v>0.8</v>
      </c>
      <c r="U93" s="5">
        <f>COUNTIFS(Table2[Sub-Sector],Table3[[#This Row],[Sub-Sector]],Table2[Rate of Change - Zone],"Positive")/Table3[[#This Row],[Count]]</f>
        <v>0.7</v>
      </c>
      <c r="V93" s="5">
        <f>COUNTIFS(Table2[Sub-Sector],Table3[[#This Row],[Sub-Sector]],Table2[Sharpe Ratio],"&gt;=0.10")/Table3[[#This Row],[Count]]</f>
        <v>0</v>
      </c>
      <c r="W9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559.5</v>
      </c>
      <c r="X93" s="6">
        <f>_xlfn.RANK.AVG(Table3[[#This Row],[Score]],Table3[Score],1)</f>
        <v>105</v>
      </c>
      <c r="Y9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93" s="6">
        <f>_xlfn.RANK.AVG(Table3[[#This Row],[Score 2 ]],Table3[[Score 2 ]],1)</f>
        <v>92</v>
      </c>
    </row>
    <row r="94" spans="1:26" x14ac:dyDescent="0.3">
      <c r="A94" t="s">
        <v>379</v>
      </c>
      <c r="B94">
        <f>COUNTIFS(Table2[Sub-Sector],Table3[[#This Row],[Sub-Sector]])</f>
        <v>10</v>
      </c>
      <c r="C94" s="5">
        <f>COUNTIFS(Table2[Sub-Sector],Table3[[#This Row],[Sub-Sector]],Table2[Uptrend],"Uptrend")/Table3[[#This Row],[Count]]</f>
        <v>0.4</v>
      </c>
      <c r="D94" s="5">
        <f>COUNTIFS(Table2[Sub-Sector],Table3[[#This Row],[Sub-Sector]],Table2[1W Return vs Nifty],"&gt;=5")/Table3[[#This Row],[Count]]</f>
        <v>0</v>
      </c>
      <c r="E94" s="5">
        <f>COUNTIFS(Table2[Sub-Sector],Table3[[#This Row],[Sub-Sector]],Table2[1M Return vs Nifty],"&gt;=5")/Table3[[#This Row],[Count]]</f>
        <v>0</v>
      </c>
      <c r="F94" s="5">
        <f>COUNTIFS(Table2[Sub-Sector],Table3[[#This Row],[Sub-Sector]],Table2[6M Return vs Nifty],"&gt;=10")/Table3[[#This Row],[Count]]</f>
        <v>0.3</v>
      </c>
      <c r="G94" s="5">
        <f>COUNTIFS(Table2[Sub-Sector],Table3[[#This Row],[Sub-Sector]],Table2[1Y Return vs Nifty],"&gt;=10")/Table3[[#This Row],[Count]]</f>
        <v>0.3</v>
      </c>
      <c r="H94" s="5">
        <f>COUNTIFS(Table2[Sub-Sector],Table3[[#This Row],[Sub-Sector]],Table2[RSI Exponential â€“ 14D],"&gt;=50")/Table3[[#This Row],[Count]]</f>
        <v>0.6</v>
      </c>
      <c r="I94" s="5">
        <f>COUNTIFS(Table2[Sub-Sector],Table3[[#This Row],[Sub-Sector]],Table2[Relative Volume],"&gt;=1")/Table3[[#This Row],[Count]]</f>
        <v>0.6</v>
      </c>
      <c r="J94" s="5">
        <f>COUNTIFS(Table2[Sub-Sector],Table3[[#This Row],[Sub-Sector]],Table2[% Away From Day Low],"&gt;=0.05")/Table3[[#This Row],[Count]]</f>
        <v>0</v>
      </c>
      <c r="K94" s="5">
        <f>COUNTIFS(Table2[Sub-Sector],Table3[[#This Row],[Sub-Sector]],Table2[% Away From Day High],"&lt;=0.05")/Table3[[#This Row],[Count]]</f>
        <v>1</v>
      </c>
      <c r="L94" s="5">
        <f>COUNTIFS(Table2[Sub-Sector],Table3[[#This Row],[Sub-Sector]],Table2[% Away From Current Week Low],"&gt;=0.05")/Table3[[#This Row],[Count]]</f>
        <v>0</v>
      </c>
      <c r="M94" s="5">
        <f>COUNTIFS(Table2[Sub-Sector],Table3[[#This Row],[Sub-Sector]],Table2[% Away From Current Week High],"&lt;=0.05")/Table3[[#This Row],[Count]]</f>
        <v>0.9</v>
      </c>
      <c r="N94" s="5">
        <f>COUNTIFS(Table2[Sub-Sector],Table3[[#This Row],[Sub-Sector]],Table2[% Away From Current Month Low],"&gt;=0.05")/Table3[[#This Row],[Count]]</f>
        <v>0.9</v>
      </c>
      <c r="O94" s="5">
        <f>COUNTIFS(Table2[Sub-Sector],Table3[[#This Row],[Sub-Sector]],Table2[% Away From Current Month High],"&lt;=0.05")/Table3[[#This Row],[Count]]</f>
        <v>0.6</v>
      </c>
      <c r="P94" s="5">
        <f>COUNTIFS(Table2[Sub-Sector],Table3[[#This Row],[Sub-Sector]],Table2[% Away From 52W High],"&lt;=10")/Table3[[#This Row],[Count]]</f>
        <v>0.2</v>
      </c>
      <c r="Q94" s="5">
        <f>COUNTIFS(Table2[Sub-Sector],Table3[[#This Row],[Sub-Sector]],Table2[% Away From 52W Low],"&gt;=10")/Table3[[#This Row],[Count]]</f>
        <v>0.8</v>
      </c>
      <c r="R94" s="5">
        <f>COUNTIFS(Table2[Sub-Sector],Table3[[#This Row],[Sub-Sector]],Table2[% Price above 20 EMA],"&gt;=0")/Table3[[#This Row],[Count]]</f>
        <v>0.4</v>
      </c>
      <c r="S94" s="5">
        <f>COUNTIFS(Table2[Sub-Sector],Table3[[#This Row],[Sub-Sector]],Table2[% Price above 50 EMA],"&gt;=0")/Table3[[#This Row],[Count]]</f>
        <v>0.5</v>
      </c>
      <c r="T94" s="5">
        <f>COUNTIFS(Table2[Sub-Sector],Table3[[#This Row],[Sub-Sector]],Table2[% Price above 200 EMA],"&gt;=0")/Table3[[#This Row],[Count]]</f>
        <v>0.5</v>
      </c>
      <c r="U94" s="5">
        <f>COUNTIFS(Table2[Sub-Sector],Table3[[#This Row],[Sub-Sector]],Table2[Rate of Change - Zone],"Positive")/Table3[[#This Row],[Count]]</f>
        <v>0.7</v>
      </c>
      <c r="V94" s="5">
        <f>COUNTIFS(Table2[Sub-Sector],Table3[[#This Row],[Sub-Sector]],Table2[Sharpe Ratio],"&gt;=0.10")/Table3[[#This Row],[Count]]</f>
        <v>0.1</v>
      </c>
      <c r="W9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94" s="6">
        <f>_xlfn.RANK.AVG(Table3[[#This Row],[Score]],Table3[Score],1)</f>
        <v>109</v>
      </c>
      <c r="Y9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4" s="6">
        <f>_xlfn.RANK.AVG(Table3[[#This Row],[Score 2 ]],Table3[[Score 2 ]],1)</f>
        <v>93</v>
      </c>
    </row>
    <row r="95" spans="1:26" x14ac:dyDescent="0.3">
      <c r="A95" t="s">
        <v>376</v>
      </c>
      <c r="B95">
        <f>COUNTIFS(Table2[Sub-Sector],Table3[[#This Row],[Sub-Sector]])</f>
        <v>9</v>
      </c>
      <c r="C95" s="5">
        <f>COUNTIFS(Table2[Sub-Sector],Table3[[#This Row],[Sub-Sector]],Table2[Uptrend],"Uptrend")/Table3[[#This Row],[Count]]</f>
        <v>0.88888888888888884</v>
      </c>
      <c r="D95" s="5">
        <f>COUNTIFS(Table2[Sub-Sector],Table3[[#This Row],[Sub-Sector]],Table2[1W Return vs Nifty],"&gt;=5")/Table3[[#This Row],[Count]]</f>
        <v>0.1111111111111111</v>
      </c>
      <c r="E95" s="5">
        <f>COUNTIFS(Table2[Sub-Sector],Table3[[#This Row],[Sub-Sector]],Table2[1M Return vs Nifty],"&gt;=5")/Table3[[#This Row],[Count]]</f>
        <v>0.33333333333333331</v>
      </c>
      <c r="F95" s="5">
        <f>COUNTIFS(Table2[Sub-Sector],Table3[[#This Row],[Sub-Sector]],Table2[6M Return vs Nifty],"&gt;=10")/Table3[[#This Row],[Count]]</f>
        <v>0.44444444444444442</v>
      </c>
      <c r="G95" s="5">
        <f>COUNTIFS(Table2[Sub-Sector],Table3[[#This Row],[Sub-Sector]],Table2[1Y Return vs Nifty],"&gt;=10")/Table3[[#This Row],[Count]]</f>
        <v>0.44444444444444442</v>
      </c>
      <c r="H95" s="5">
        <f>COUNTIFS(Table2[Sub-Sector],Table3[[#This Row],[Sub-Sector]],Table2[RSI Exponential â€“ 14D],"&gt;=50")/Table3[[#This Row],[Count]]</f>
        <v>0.55555555555555558</v>
      </c>
      <c r="I95" s="5">
        <f>COUNTIFS(Table2[Sub-Sector],Table3[[#This Row],[Sub-Sector]],Table2[Relative Volume],"&gt;=1")/Table3[[#This Row],[Count]]</f>
        <v>0.55555555555555558</v>
      </c>
      <c r="J95" s="5">
        <f>COUNTIFS(Table2[Sub-Sector],Table3[[#This Row],[Sub-Sector]],Table2[% Away From Day Low],"&gt;=0.05")/Table3[[#This Row],[Count]]</f>
        <v>0</v>
      </c>
      <c r="K95" s="5">
        <f>COUNTIFS(Table2[Sub-Sector],Table3[[#This Row],[Sub-Sector]],Table2[% Away From Day High],"&lt;=0.05")/Table3[[#This Row],[Count]]</f>
        <v>1</v>
      </c>
      <c r="L95" s="5">
        <f>COUNTIFS(Table2[Sub-Sector],Table3[[#This Row],[Sub-Sector]],Table2[% Away From Current Week Low],"&gt;=0.05")/Table3[[#This Row],[Count]]</f>
        <v>0.1111111111111111</v>
      </c>
      <c r="M95" s="5">
        <f>COUNTIFS(Table2[Sub-Sector],Table3[[#This Row],[Sub-Sector]],Table2[% Away From Current Week High],"&lt;=0.05")/Table3[[#This Row],[Count]]</f>
        <v>0.55555555555555558</v>
      </c>
      <c r="N95" s="5">
        <f>COUNTIFS(Table2[Sub-Sector],Table3[[#This Row],[Sub-Sector]],Table2[% Away From Current Month Low],"&gt;=0.05")/Table3[[#This Row],[Count]]</f>
        <v>1</v>
      </c>
      <c r="O95" s="5">
        <f>COUNTIFS(Table2[Sub-Sector],Table3[[#This Row],[Sub-Sector]],Table2[% Away From Current Month High],"&lt;=0.05")/Table3[[#This Row],[Count]]</f>
        <v>0.33333333333333331</v>
      </c>
      <c r="P95" s="5">
        <f>COUNTIFS(Table2[Sub-Sector],Table3[[#This Row],[Sub-Sector]],Table2[% Away From 52W High],"&lt;=10")/Table3[[#This Row],[Count]]</f>
        <v>0.33333333333333331</v>
      </c>
      <c r="Q95" s="5">
        <f>COUNTIFS(Table2[Sub-Sector],Table3[[#This Row],[Sub-Sector]],Table2[% Away From 52W Low],"&gt;=10")/Table3[[#This Row],[Count]]</f>
        <v>1</v>
      </c>
      <c r="R95" s="5">
        <f>COUNTIFS(Table2[Sub-Sector],Table3[[#This Row],[Sub-Sector]],Table2[% Price above 20 EMA],"&gt;=0")/Table3[[#This Row],[Count]]</f>
        <v>0.44444444444444442</v>
      </c>
      <c r="S95" s="5">
        <f>COUNTIFS(Table2[Sub-Sector],Table3[[#This Row],[Sub-Sector]],Table2[% Price above 50 EMA],"&gt;=0")/Table3[[#This Row],[Count]]</f>
        <v>0.77777777777777779</v>
      </c>
      <c r="T95" s="5">
        <f>COUNTIFS(Table2[Sub-Sector],Table3[[#This Row],[Sub-Sector]],Table2[% Price above 200 EMA],"&gt;=0")/Table3[[#This Row],[Count]]</f>
        <v>0.88888888888888884</v>
      </c>
      <c r="U95" s="5">
        <f>COUNTIFS(Table2[Sub-Sector],Table3[[#This Row],[Sub-Sector]],Table2[Rate of Change - Zone],"Positive")/Table3[[#This Row],[Count]]</f>
        <v>0.44444444444444442</v>
      </c>
      <c r="V95" s="5">
        <f>COUNTIFS(Table2[Sub-Sector],Table3[[#This Row],[Sub-Sector]],Table2[Sharpe Ratio],"&gt;=0.10")/Table3[[#This Row],[Count]]</f>
        <v>0.44444444444444442</v>
      </c>
      <c r="W9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95" s="6">
        <f>_xlfn.RANK.AVG(Table3[[#This Row],[Score]],Table3[Score],1)</f>
        <v>59</v>
      </c>
      <c r="Y9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5" s="6">
        <f>_xlfn.RANK.AVG(Table3[[#This Row],[Score 2 ]],Table3[[Score 2 ]],1)</f>
        <v>94</v>
      </c>
    </row>
    <row r="96" spans="1:26" x14ac:dyDescent="0.3">
      <c r="A96" t="s">
        <v>420</v>
      </c>
      <c r="B96">
        <f>COUNTIFS(Table2[Sub-Sector],Table3[[#This Row],[Sub-Sector]])</f>
        <v>6</v>
      </c>
      <c r="C96" s="5">
        <f>COUNTIFS(Table2[Sub-Sector],Table3[[#This Row],[Sub-Sector]],Table2[Uptrend],"Uptrend")/Table3[[#This Row],[Count]]</f>
        <v>0.5</v>
      </c>
      <c r="D96" s="5">
        <f>COUNTIFS(Table2[Sub-Sector],Table3[[#This Row],[Sub-Sector]],Table2[1W Return vs Nifty],"&gt;=5")/Table3[[#This Row],[Count]]</f>
        <v>0</v>
      </c>
      <c r="E96" s="5">
        <f>COUNTIFS(Table2[Sub-Sector],Table3[[#This Row],[Sub-Sector]],Table2[1M Return vs Nifty],"&gt;=5")/Table3[[#This Row],[Count]]</f>
        <v>0.33333333333333331</v>
      </c>
      <c r="F96" s="5">
        <f>COUNTIFS(Table2[Sub-Sector],Table3[[#This Row],[Sub-Sector]],Table2[6M Return vs Nifty],"&gt;=10")/Table3[[#This Row],[Count]]</f>
        <v>0.33333333333333331</v>
      </c>
      <c r="G96" s="5">
        <f>COUNTIFS(Table2[Sub-Sector],Table3[[#This Row],[Sub-Sector]],Table2[1Y Return vs Nifty],"&gt;=10")/Table3[[#This Row],[Count]]</f>
        <v>0.33333333333333331</v>
      </c>
      <c r="H96" s="5">
        <f>COUNTIFS(Table2[Sub-Sector],Table3[[#This Row],[Sub-Sector]],Table2[RSI Exponential â€“ 14D],"&gt;=50")/Table3[[#This Row],[Count]]</f>
        <v>0.66666666666666663</v>
      </c>
      <c r="I96" s="5">
        <f>COUNTIFS(Table2[Sub-Sector],Table3[[#This Row],[Sub-Sector]],Table2[Relative Volume],"&gt;=1")/Table3[[#This Row],[Count]]</f>
        <v>0.5</v>
      </c>
      <c r="J96" s="5">
        <f>COUNTIFS(Table2[Sub-Sector],Table3[[#This Row],[Sub-Sector]],Table2[% Away From Day Low],"&gt;=0.05")/Table3[[#This Row],[Count]]</f>
        <v>0</v>
      </c>
      <c r="K96" s="5">
        <f>COUNTIFS(Table2[Sub-Sector],Table3[[#This Row],[Sub-Sector]],Table2[% Away From Day High],"&lt;=0.05")/Table3[[#This Row],[Count]]</f>
        <v>1</v>
      </c>
      <c r="L96" s="5">
        <f>COUNTIFS(Table2[Sub-Sector],Table3[[#This Row],[Sub-Sector]],Table2[% Away From Current Week Low],"&gt;=0.05")/Table3[[#This Row],[Count]]</f>
        <v>0.16666666666666666</v>
      </c>
      <c r="M96" s="5">
        <f>COUNTIFS(Table2[Sub-Sector],Table3[[#This Row],[Sub-Sector]],Table2[% Away From Current Week High],"&lt;=0.05")/Table3[[#This Row],[Count]]</f>
        <v>0.33333333333333331</v>
      </c>
      <c r="N96" s="5">
        <f>COUNTIFS(Table2[Sub-Sector],Table3[[#This Row],[Sub-Sector]],Table2[% Away From Current Month Low],"&gt;=0.05")/Table3[[#This Row],[Count]]</f>
        <v>1</v>
      </c>
      <c r="O96" s="5">
        <f>COUNTIFS(Table2[Sub-Sector],Table3[[#This Row],[Sub-Sector]],Table2[% Away From Current Month High],"&lt;=0.05")/Table3[[#This Row],[Count]]</f>
        <v>0.16666666666666666</v>
      </c>
      <c r="P96" s="5">
        <f>COUNTIFS(Table2[Sub-Sector],Table3[[#This Row],[Sub-Sector]],Table2[% Away From 52W High],"&lt;=10")/Table3[[#This Row],[Count]]</f>
        <v>0.16666666666666666</v>
      </c>
      <c r="Q96" s="5">
        <f>COUNTIFS(Table2[Sub-Sector],Table3[[#This Row],[Sub-Sector]],Table2[% Away From 52W Low],"&gt;=10")/Table3[[#This Row],[Count]]</f>
        <v>1</v>
      </c>
      <c r="R96" s="5">
        <f>COUNTIFS(Table2[Sub-Sector],Table3[[#This Row],[Sub-Sector]],Table2[% Price above 20 EMA],"&gt;=0")/Table3[[#This Row],[Count]]</f>
        <v>0.5</v>
      </c>
      <c r="S96" s="5">
        <f>COUNTIFS(Table2[Sub-Sector],Table3[[#This Row],[Sub-Sector]],Table2[% Price above 50 EMA],"&gt;=0")/Table3[[#This Row],[Count]]</f>
        <v>0.66666666666666663</v>
      </c>
      <c r="T96" s="5">
        <f>COUNTIFS(Table2[Sub-Sector],Table3[[#This Row],[Sub-Sector]],Table2[% Price above 200 EMA],"&gt;=0")/Table3[[#This Row],[Count]]</f>
        <v>0.66666666666666663</v>
      </c>
      <c r="U96" s="5">
        <f>COUNTIFS(Table2[Sub-Sector],Table3[[#This Row],[Sub-Sector]],Table2[Rate of Change - Zone],"Positive")/Table3[[#This Row],[Count]]</f>
        <v>0.66666666666666663</v>
      </c>
      <c r="V96" s="5">
        <f>COUNTIFS(Table2[Sub-Sector],Table3[[#This Row],[Sub-Sector]],Table2[Sharpe Ratio],"&gt;=0.10")/Table3[[#This Row],[Count]]</f>
        <v>0.16666666666666666</v>
      </c>
      <c r="W9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6" s="6">
        <f>_xlfn.RANK.AVG(Table3[[#This Row],[Score]],Table3[Score],1)</f>
        <v>97</v>
      </c>
      <c r="Y9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6" s="6">
        <f>_xlfn.RANK.AVG(Table3[[#This Row],[Score 2 ]],Table3[[Score 2 ]],1)</f>
        <v>95</v>
      </c>
    </row>
    <row r="97" spans="1:26" x14ac:dyDescent="0.3">
      <c r="A97" t="s">
        <v>384</v>
      </c>
      <c r="B97">
        <f>COUNTIFS(Table2[Sub-Sector],Table3[[#This Row],[Sub-Sector]])</f>
        <v>10</v>
      </c>
      <c r="C97" s="5">
        <f>COUNTIFS(Table2[Sub-Sector],Table3[[#This Row],[Sub-Sector]],Table2[Uptrend],"Uptrend")/Table3[[#This Row],[Count]]</f>
        <v>0.7</v>
      </c>
      <c r="D97" s="5">
        <f>COUNTIFS(Table2[Sub-Sector],Table3[[#This Row],[Sub-Sector]],Table2[1W Return vs Nifty],"&gt;=5")/Table3[[#This Row],[Count]]</f>
        <v>0</v>
      </c>
      <c r="E97" s="5">
        <f>COUNTIFS(Table2[Sub-Sector],Table3[[#This Row],[Sub-Sector]],Table2[1M Return vs Nifty],"&gt;=5")/Table3[[#This Row],[Count]]</f>
        <v>0.4</v>
      </c>
      <c r="F97" s="5">
        <f>COUNTIFS(Table2[Sub-Sector],Table3[[#This Row],[Sub-Sector]],Table2[6M Return vs Nifty],"&gt;=10")/Table3[[#This Row],[Count]]</f>
        <v>0.5</v>
      </c>
      <c r="G97" s="5">
        <f>COUNTIFS(Table2[Sub-Sector],Table3[[#This Row],[Sub-Sector]],Table2[1Y Return vs Nifty],"&gt;=10")/Table3[[#This Row],[Count]]</f>
        <v>0.4</v>
      </c>
      <c r="H97" s="5">
        <f>COUNTIFS(Table2[Sub-Sector],Table3[[#This Row],[Sub-Sector]],Table2[RSI Exponential â€“ 14D],"&gt;=50")/Table3[[#This Row],[Count]]</f>
        <v>0.6</v>
      </c>
      <c r="I97" s="5">
        <f>COUNTIFS(Table2[Sub-Sector],Table3[[#This Row],[Sub-Sector]],Table2[Relative Volume],"&gt;=1")/Table3[[#This Row],[Count]]</f>
        <v>0.4</v>
      </c>
      <c r="J97" s="5">
        <f>COUNTIFS(Table2[Sub-Sector],Table3[[#This Row],[Sub-Sector]],Table2[% Away From Day Low],"&gt;=0.05")/Table3[[#This Row],[Count]]</f>
        <v>0</v>
      </c>
      <c r="K97" s="5">
        <f>COUNTIFS(Table2[Sub-Sector],Table3[[#This Row],[Sub-Sector]],Table2[% Away From Day High],"&lt;=0.05")/Table3[[#This Row],[Count]]</f>
        <v>0.9</v>
      </c>
      <c r="L97" s="5">
        <f>COUNTIFS(Table2[Sub-Sector],Table3[[#This Row],[Sub-Sector]],Table2[% Away From Current Week Low],"&gt;=0.05")/Table3[[#This Row],[Count]]</f>
        <v>0.1</v>
      </c>
      <c r="M97" s="5">
        <f>COUNTIFS(Table2[Sub-Sector],Table3[[#This Row],[Sub-Sector]],Table2[% Away From Current Week High],"&lt;=0.05")/Table3[[#This Row],[Count]]</f>
        <v>0.7</v>
      </c>
      <c r="N97" s="5">
        <f>COUNTIFS(Table2[Sub-Sector],Table3[[#This Row],[Sub-Sector]],Table2[% Away From Current Month Low],"&gt;=0.05")/Table3[[#This Row],[Count]]</f>
        <v>1</v>
      </c>
      <c r="O97" s="5">
        <f>COUNTIFS(Table2[Sub-Sector],Table3[[#This Row],[Sub-Sector]],Table2[% Away From Current Month High],"&lt;=0.05")/Table3[[#This Row],[Count]]</f>
        <v>0.4</v>
      </c>
      <c r="P97" s="5">
        <f>COUNTIFS(Table2[Sub-Sector],Table3[[#This Row],[Sub-Sector]],Table2[% Away From 52W High],"&lt;=10")/Table3[[#This Row],[Count]]</f>
        <v>0.3</v>
      </c>
      <c r="Q97" s="5">
        <f>COUNTIFS(Table2[Sub-Sector],Table3[[#This Row],[Sub-Sector]],Table2[% Away From 52W Low],"&gt;=10")/Table3[[#This Row],[Count]]</f>
        <v>1</v>
      </c>
      <c r="R97" s="5">
        <f>COUNTIFS(Table2[Sub-Sector],Table3[[#This Row],[Sub-Sector]],Table2[% Price above 20 EMA],"&gt;=0")/Table3[[#This Row],[Count]]</f>
        <v>0.5</v>
      </c>
      <c r="S97" s="5">
        <f>COUNTIFS(Table2[Sub-Sector],Table3[[#This Row],[Sub-Sector]],Table2[% Price above 50 EMA],"&gt;=0")/Table3[[#This Row],[Count]]</f>
        <v>0.7</v>
      </c>
      <c r="T97" s="5">
        <f>COUNTIFS(Table2[Sub-Sector],Table3[[#This Row],[Sub-Sector]],Table2[% Price above 200 EMA],"&gt;=0")/Table3[[#This Row],[Count]]</f>
        <v>0.7</v>
      </c>
      <c r="U97" s="5">
        <f>COUNTIFS(Table2[Sub-Sector],Table3[[#This Row],[Sub-Sector]],Table2[Rate of Change - Zone],"Positive")/Table3[[#This Row],[Count]]</f>
        <v>0.5</v>
      </c>
      <c r="V97" s="5">
        <f>COUNTIFS(Table2[Sub-Sector],Table3[[#This Row],[Sub-Sector]],Table2[Sharpe Ratio],"&gt;=0.10")/Table3[[#This Row],[Count]]</f>
        <v>0.3</v>
      </c>
      <c r="W9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97" s="6">
        <f>_xlfn.RANK.AVG(Table3[[#This Row],[Score]],Table3[Score],1)</f>
        <v>89.5</v>
      </c>
      <c r="Y9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7" s="6">
        <f>_xlfn.RANK.AVG(Table3[[#This Row],[Score 2 ]],Table3[[Score 2 ]],1)</f>
        <v>96</v>
      </c>
    </row>
    <row r="98" spans="1:26" x14ac:dyDescent="0.3">
      <c r="A98" t="s">
        <v>1482</v>
      </c>
      <c r="B98">
        <f>COUNTIFS(Table2[Sub-Sector],Table3[[#This Row],[Sub-Sector]])</f>
        <v>3</v>
      </c>
      <c r="C98" s="5">
        <f>COUNTIFS(Table2[Sub-Sector],Table3[[#This Row],[Sub-Sector]],Table2[Uptrend],"Uptrend")/Table3[[#This Row],[Count]]</f>
        <v>0.33333333333333331</v>
      </c>
      <c r="D98" s="5">
        <f>COUNTIFS(Table2[Sub-Sector],Table3[[#This Row],[Sub-Sector]],Table2[1W Return vs Nifty],"&gt;=5")/Table3[[#This Row],[Count]]</f>
        <v>0</v>
      </c>
      <c r="E98" s="5">
        <f>COUNTIFS(Table2[Sub-Sector],Table3[[#This Row],[Sub-Sector]],Table2[1M Return vs Nifty],"&gt;=5")/Table3[[#This Row],[Count]]</f>
        <v>0.66666666666666663</v>
      </c>
      <c r="F98" s="5">
        <f>COUNTIFS(Table2[Sub-Sector],Table3[[#This Row],[Sub-Sector]],Table2[6M Return vs Nifty],"&gt;=10")/Table3[[#This Row],[Count]]</f>
        <v>0</v>
      </c>
      <c r="G98" s="5">
        <f>COUNTIFS(Table2[Sub-Sector],Table3[[#This Row],[Sub-Sector]],Table2[1Y Return vs Nifty],"&gt;=10")/Table3[[#This Row],[Count]]</f>
        <v>0.33333333333333331</v>
      </c>
      <c r="H98" s="5">
        <f>COUNTIFS(Table2[Sub-Sector],Table3[[#This Row],[Sub-Sector]],Table2[RSI Exponential â€“ 14D],"&gt;=50")/Table3[[#This Row],[Count]]</f>
        <v>0.66666666666666663</v>
      </c>
      <c r="I98" s="5">
        <f>COUNTIFS(Table2[Sub-Sector],Table3[[#This Row],[Sub-Sector]],Table2[Relative Volume],"&gt;=1")/Table3[[#This Row],[Count]]</f>
        <v>0.33333333333333331</v>
      </c>
      <c r="J98" s="5">
        <f>COUNTIFS(Table2[Sub-Sector],Table3[[#This Row],[Sub-Sector]],Table2[% Away From Day Low],"&gt;=0.05")/Table3[[#This Row],[Count]]</f>
        <v>0</v>
      </c>
      <c r="K98" s="5">
        <f>COUNTIFS(Table2[Sub-Sector],Table3[[#This Row],[Sub-Sector]],Table2[% Away From Day High],"&lt;=0.05")/Table3[[#This Row],[Count]]</f>
        <v>1</v>
      </c>
      <c r="L98" s="5">
        <f>COUNTIFS(Table2[Sub-Sector],Table3[[#This Row],[Sub-Sector]],Table2[% Away From Current Week Low],"&gt;=0.05")/Table3[[#This Row],[Count]]</f>
        <v>0</v>
      </c>
      <c r="M98" s="5">
        <f>COUNTIFS(Table2[Sub-Sector],Table3[[#This Row],[Sub-Sector]],Table2[% Away From Current Week High],"&lt;=0.05")/Table3[[#This Row],[Count]]</f>
        <v>0.33333333333333331</v>
      </c>
      <c r="N98" s="5">
        <f>COUNTIFS(Table2[Sub-Sector],Table3[[#This Row],[Sub-Sector]],Table2[% Away From Current Month Low],"&gt;=0.05")/Table3[[#This Row],[Count]]</f>
        <v>1</v>
      </c>
      <c r="O98" s="5">
        <f>COUNTIFS(Table2[Sub-Sector],Table3[[#This Row],[Sub-Sector]],Table2[% Away From Current Month High],"&lt;=0.05")/Table3[[#This Row],[Count]]</f>
        <v>0.33333333333333331</v>
      </c>
      <c r="P98" s="5">
        <f>COUNTIFS(Table2[Sub-Sector],Table3[[#This Row],[Sub-Sector]],Table2[% Away From 52W High],"&lt;=10")/Table3[[#This Row],[Count]]</f>
        <v>0</v>
      </c>
      <c r="Q98" s="5">
        <f>COUNTIFS(Table2[Sub-Sector],Table3[[#This Row],[Sub-Sector]],Table2[% Away From 52W Low],"&gt;=10")/Table3[[#This Row],[Count]]</f>
        <v>1</v>
      </c>
      <c r="R98" s="5">
        <f>COUNTIFS(Table2[Sub-Sector],Table3[[#This Row],[Sub-Sector]],Table2[% Price above 20 EMA],"&gt;=0")/Table3[[#This Row],[Count]]</f>
        <v>0.66666666666666663</v>
      </c>
      <c r="S98" s="5">
        <f>COUNTIFS(Table2[Sub-Sector],Table3[[#This Row],[Sub-Sector]],Table2[% Price above 50 EMA],"&gt;=0")/Table3[[#This Row],[Count]]</f>
        <v>1</v>
      </c>
      <c r="T98" s="5">
        <f>COUNTIFS(Table2[Sub-Sector],Table3[[#This Row],[Sub-Sector]],Table2[% Price above 200 EMA],"&gt;=0")/Table3[[#This Row],[Count]]</f>
        <v>0.66666666666666663</v>
      </c>
      <c r="U98" s="5">
        <f>COUNTIFS(Table2[Sub-Sector],Table3[[#This Row],[Sub-Sector]],Table2[Rate of Change - Zone],"Positive")/Table3[[#This Row],[Count]]</f>
        <v>1</v>
      </c>
      <c r="V98" s="5">
        <f>COUNTIFS(Table2[Sub-Sector],Table3[[#This Row],[Sub-Sector]],Table2[Sharpe Ratio],"&gt;=0.10")/Table3[[#This Row],[Count]]</f>
        <v>0.33333333333333331</v>
      </c>
      <c r="W9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8" s="6">
        <f>_xlfn.RANK.AVG(Table3[[#This Row],[Score]],Table3[Score],1)</f>
        <v>93</v>
      </c>
      <c r="Y9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8" s="6">
        <f>_xlfn.RANK.AVG(Table3[[#This Row],[Score 2 ]],Table3[[Score 2 ]],1)</f>
        <v>97</v>
      </c>
    </row>
    <row r="99" spans="1:26" x14ac:dyDescent="0.3">
      <c r="A99" t="s">
        <v>109</v>
      </c>
      <c r="B99">
        <f>COUNTIFS(Table2[Sub-Sector],Table3[[#This Row],[Sub-Sector]])</f>
        <v>4</v>
      </c>
      <c r="C99" s="5">
        <f>COUNTIFS(Table2[Sub-Sector],Table3[[#This Row],[Sub-Sector]],Table2[Uptrend],"Uptrend")/Table3[[#This Row],[Count]]</f>
        <v>0.5</v>
      </c>
      <c r="D99" s="5">
        <f>COUNTIFS(Table2[Sub-Sector],Table3[[#This Row],[Sub-Sector]],Table2[1W Return vs Nifty],"&gt;=5")/Table3[[#This Row],[Count]]</f>
        <v>0</v>
      </c>
      <c r="E99" s="5">
        <f>COUNTIFS(Table2[Sub-Sector],Table3[[#This Row],[Sub-Sector]],Table2[1M Return vs Nifty],"&gt;=5")/Table3[[#This Row],[Count]]</f>
        <v>0</v>
      </c>
      <c r="F99" s="5">
        <f>COUNTIFS(Table2[Sub-Sector],Table3[[#This Row],[Sub-Sector]],Table2[6M Return vs Nifty],"&gt;=10")/Table3[[#This Row],[Count]]</f>
        <v>0.5</v>
      </c>
      <c r="G99" s="5">
        <f>COUNTIFS(Table2[Sub-Sector],Table3[[#This Row],[Sub-Sector]],Table2[1Y Return vs Nifty],"&gt;=10")/Table3[[#This Row],[Count]]</f>
        <v>0.5</v>
      </c>
      <c r="H99" s="5">
        <f>COUNTIFS(Table2[Sub-Sector],Table3[[#This Row],[Sub-Sector]],Table2[RSI Exponential â€“ 14D],"&gt;=50")/Table3[[#This Row],[Count]]</f>
        <v>0.5</v>
      </c>
      <c r="I99" s="5">
        <f>COUNTIFS(Table2[Sub-Sector],Table3[[#This Row],[Sub-Sector]],Table2[Relative Volume],"&gt;=1")/Table3[[#This Row],[Count]]</f>
        <v>0.25</v>
      </c>
      <c r="J99" s="5">
        <f>COUNTIFS(Table2[Sub-Sector],Table3[[#This Row],[Sub-Sector]],Table2[% Away From Day Low],"&gt;=0.05")/Table3[[#This Row],[Count]]</f>
        <v>0</v>
      </c>
      <c r="K99" s="5">
        <f>COUNTIFS(Table2[Sub-Sector],Table3[[#This Row],[Sub-Sector]],Table2[% Away From Day High],"&lt;=0.05")/Table3[[#This Row],[Count]]</f>
        <v>1</v>
      </c>
      <c r="L99" s="5">
        <f>COUNTIFS(Table2[Sub-Sector],Table3[[#This Row],[Sub-Sector]],Table2[% Away From Current Week Low],"&gt;=0.05")/Table3[[#This Row],[Count]]</f>
        <v>0.25</v>
      </c>
      <c r="M99" s="5">
        <f>COUNTIFS(Table2[Sub-Sector],Table3[[#This Row],[Sub-Sector]],Table2[% Away From Current Week High],"&lt;=0.05")/Table3[[#This Row],[Count]]</f>
        <v>0.75</v>
      </c>
      <c r="N99" s="5">
        <f>COUNTIFS(Table2[Sub-Sector],Table3[[#This Row],[Sub-Sector]],Table2[% Away From Current Month Low],"&gt;=0.05")/Table3[[#This Row],[Count]]</f>
        <v>0.5</v>
      </c>
      <c r="O99" s="5">
        <f>COUNTIFS(Table2[Sub-Sector],Table3[[#This Row],[Sub-Sector]],Table2[% Away From Current Month High],"&lt;=0.05")/Table3[[#This Row],[Count]]</f>
        <v>0.25</v>
      </c>
      <c r="P99" s="5">
        <f>COUNTIFS(Table2[Sub-Sector],Table3[[#This Row],[Sub-Sector]],Table2[% Away From 52W High],"&lt;=10")/Table3[[#This Row],[Count]]</f>
        <v>0.25</v>
      </c>
      <c r="Q99" s="5">
        <f>COUNTIFS(Table2[Sub-Sector],Table3[[#This Row],[Sub-Sector]],Table2[% Away From 52W Low],"&gt;=10")/Table3[[#This Row],[Count]]</f>
        <v>1</v>
      </c>
      <c r="R99" s="5">
        <f>COUNTIFS(Table2[Sub-Sector],Table3[[#This Row],[Sub-Sector]],Table2[% Price above 20 EMA],"&gt;=0")/Table3[[#This Row],[Count]]</f>
        <v>0.5</v>
      </c>
      <c r="S99" s="5">
        <f>COUNTIFS(Table2[Sub-Sector],Table3[[#This Row],[Sub-Sector]],Table2[% Price above 50 EMA],"&gt;=0")/Table3[[#This Row],[Count]]</f>
        <v>0.5</v>
      </c>
      <c r="T99" s="5">
        <f>COUNTIFS(Table2[Sub-Sector],Table3[[#This Row],[Sub-Sector]],Table2[% Price above 200 EMA],"&gt;=0")/Table3[[#This Row],[Count]]</f>
        <v>0.5</v>
      </c>
      <c r="U99" s="5">
        <f>COUNTIFS(Table2[Sub-Sector],Table3[[#This Row],[Sub-Sector]],Table2[Rate of Change - Zone],"Positive")/Table3[[#This Row],[Count]]</f>
        <v>0.5</v>
      </c>
      <c r="V99" s="5">
        <f>COUNTIFS(Table2[Sub-Sector],Table3[[#This Row],[Sub-Sector]],Table2[Sharpe Ratio],"&gt;=0.10")/Table3[[#This Row],[Count]]</f>
        <v>0.25</v>
      </c>
      <c r="W9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593.5</v>
      </c>
      <c r="X99" s="6">
        <f>_xlfn.RANK.AVG(Table3[[#This Row],[Score]],Table3[Score],1)</f>
        <v>110</v>
      </c>
      <c r="Y9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9" s="6">
        <f>_xlfn.RANK.AVG(Table3[[#This Row],[Score 2 ]],Table3[[Score 2 ]],1)</f>
        <v>98.5</v>
      </c>
    </row>
    <row r="100" spans="1:26" x14ac:dyDescent="0.3">
      <c r="A100" t="s">
        <v>387</v>
      </c>
      <c r="B100">
        <f>COUNTIFS(Table2[Sub-Sector],Table3[[#This Row],[Sub-Sector]])</f>
        <v>6</v>
      </c>
      <c r="C100" s="5">
        <f>COUNTIFS(Table2[Sub-Sector],Table3[[#This Row],[Sub-Sector]],Table2[Uptrend],"Uptrend")/Table3[[#This Row],[Count]]</f>
        <v>0.66666666666666663</v>
      </c>
      <c r="D100" s="5">
        <f>COUNTIFS(Table2[Sub-Sector],Table3[[#This Row],[Sub-Sector]],Table2[1W Return vs Nifty],"&gt;=5")/Table3[[#This Row],[Count]]</f>
        <v>0</v>
      </c>
      <c r="E100" s="5">
        <f>COUNTIFS(Table2[Sub-Sector],Table3[[#This Row],[Sub-Sector]],Table2[1M Return vs Nifty],"&gt;=5")/Table3[[#This Row],[Count]]</f>
        <v>0</v>
      </c>
      <c r="F100" s="5">
        <f>COUNTIFS(Table2[Sub-Sector],Table3[[#This Row],[Sub-Sector]],Table2[6M Return vs Nifty],"&gt;=10")/Table3[[#This Row],[Count]]</f>
        <v>0.16666666666666666</v>
      </c>
      <c r="G100" s="5">
        <f>COUNTIFS(Table2[Sub-Sector],Table3[[#This Row],[Sub-Sector]],Table2[1Y Return vs Nifty],"&gt;=10")/Table3[[#This Row],[Count]]</f>
        <v>0.33333333333333331</v>
      </c>
      <c r="H100" s="5">
        <f>COUNTIFS(Table2[Sub-Sector],Table3[[#This Row],[Sub-Sector]],Table2[RSI Exponential â€“ 14D],"&gt;=50")/Table3[[#This Row],[Count]]</f>
        <v>0.5</v>
      </c>
      <c r="I100" s="5">
        <f>COUNTIFS(Table2[Sub-Sector],Table3[[#This Row],[Sub-Sector]],Table2[Relative Volume],"&gt;=1")/Table3[[#This Row],[Count]]</f>
        <v>0.66666666666666663</v>
      </c>
      <c r="J100" s="5">
        <f>COUNTIFS(Table2[Sub-Sector],Table3[[#This Row],[Sub-Sector]],Table2[% Away From Day Low],"&gt;=0.05")/Table3[[#This Row],[Count]]</f>
        <v>0</v>
      </c>
      <c r="K100" s="5">
        <f>COUNTIFS(Table2[Sub-Sector],Table3[[#This Row],[Sub-Sector]],Table2[% Away From Day High],"&lt;=0.05")/Table3[[#This Row],[Count]]</f>
        <v>1</v>
      </c>
      <c r="L100" s="5">
        <f>COUNTIFS(Table2[Sub-Sector],Table3[[#This Row],[Sub-Sector]],Table2[% Away From Current Week Low],"&gt;=0.05")/Table3[[#This Row],[Count]]</f>
        <v>0.5</v>
      </c>
      <c r="M100" s="5">
        <f>COUNTIFS(Table2[Sub-Sector],Table3[[#This Row],[Sub-Sector]],Table2[% Away From Current Week High],"&lt;=0.05")/Table3[[#This Row],[Count]]</f>
        <v>1</v>
      </c>
      <c r="N100" s="5">
        <f>COUNTIFS(Table2[Sub-Sector],Table3[[#This Row],[Sub-Sector]],Table2[% Away From Current Month Low],"&gt;=0.05")/Table3[[#This Row],[Count]]</f>
        <v>1</v>
      </c>
      <c r="O100" s="5">
        <f>COUNTIFS(Table2[Sub-Sector],Table3[[#This Row],[Sub-Sector]],Table2[% Away From Current Month High],"&lt;=0.05")/Table3[[#This Row],[Count]]</f>
        <v>0.66666666666666663</v>
      </c>
      <c r="P100" s="5">
        <f>COUNTIFS(Table2[Sub-Sector],Table3[[#This Row],[Sub-Sector]],Table2[% Away From 52W High],"&lt;=10")/Table3[[#This Row],[Count]]</f>
        <v>0.5</v>
      </c>
      <c r="Q100" s="5">
        <f>COUNTIFS(Table2[Sub-Sector],Table3[[#This Row],[Sub-Sector]],Table2[% Away From 52W Low],"&gt;=10")/Table3[[#This Row],[Count]]</f>
        <v>1</v>
      </c>
      <c r="R100" s="5">
        <f>COUNTIFS(Table2[Sub-Sector],Table3[[#This Row],[Sub-Sector]],Table2[% Price above 20 EMA],"&gt;=0")/Table3[[#This Row],[Count]]</f>
        <v>0.66666666666666663</v>
      </c>
      <c r="S100" s="5">
        <f>COUNTIFS(Table2[Sub-Sector],Table3[[#This Row],[Sub-Sector]],Table2[% Price above 50 EMA],"&gt;=0")/Table3[[#This Row],[Count]]</f>
        <v>0.66666666666666663</v>
      </c>
      <c r="T100" s="5">
        <f>COUNTIFS(Table2[Sub-Sector],Table3[[#This Row],[Sub-Sector]],Table2[% Price above 200 EMA],"&gt;=0")/Table3[[#This Row],[Count]]</f>
        <v>1</v>
      </c>
      <c r="U100" s="5">
        <f>COUNTIFS(Table2[Sub-Sector],Table3[[#This Row],[Sub-Sector]],Table2[Rate of Change - Zone],"Positive")/Table3[[#This Row],[Count]]</f>
        <v>0.5</v>
      </c>
      <c r="V100" s="5">
        <f>COUNTIFS(Table2[Sub-Sector],Table3[[#This Row],[Sub-Sector]],Table2[Sharpe Ratio],"&gt;=0.10")/Table3[[#This Row],[Count]]</f>
        <v>0</v>
      </c>
      <c r="W10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100" s="6">
        <f>_xlfn.RANK.AVG(Table3[[#This Row],[Score]],Table3[Score],1)</f>
        <v>107</v>
      </c>
      <c r="Y10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0" s="6">
        <f>_xlfn.RANK.AVG(Table3[[#This Row],[Score 2 ]],Table3[[Score 2 ]],1)</f>
        <v>98.5</v>
      </c>
    </row>
    <row r="101" spans="1:26" x14ac:dyDescent="0.3">
      <c r="A101" t="s">
        <v>162</v>
      </c>
      <c r="B101">
        <f>COUNTIFS(Table2[Sub-Sector],Table3[[#This Row],[Sub-Sector]])</f>
        <v>9</v>
      </c>
      <c r="C101" s="5">
        <f>COUNTIFS(Table2[Sub-Sector],Table3[[#This Row],[Sub-Sector]],Table2[Uptrend],"Uptrend")/Table3[[#This Row],[Count]]</f>
        <v>0.77777777777777779</v>
      </c>
      <c r="D101" s="5">
        <f>COUNTIFS(Table2[Sub-Sector],Table3[[#This Row],[Sub-Sector]],Table2[1W Return vs Nifty],"&gt;=5")/Table3[[#This Row],[Count]]</f>
        <v>0</v>
      </c>
      <c r="E101" s="5">
        <f>COUNTIFS(Table2[Sub-Sector],Table3[[#This Row],[Sub-Sector]],Table2[1M Return vs Nifty],"&gt;=5")/Table3[[#This Row],[Count]]</f>
        <v>0.1111111111111111</v>
      </c>
      <c r="F101" s="5">
        <f>COUNTIFS(Table2[Sub-Sector],Table3[[#This Row],[Sub-Sector]],Table2[6M Return vs Nifty],"&gt;=10")/Table3[[#This Row],[Count]]</f>
        <v>0.22222222222222221</v>
      </c>
      <c r="G101" s="5">
        <f>COUNTIFS(Table2[Sub-Sector],Table3[[#This Row],[Sub-Sector]],Table2[1Y Return vs Nifty],"&gt;=10")/Table3[[#This Row],[Count]]</f>
        <v>0.33333333333333331</v>
      </c>
      <c r="H101" s="5">
        <f>COUNTIFS(Table2[Sub-Sector],Table3[[#This Row],[Sub-Sector]],Table2[RSI Exponential â€“ 14D],"&gt;=50")/Table3[[#This Row],[Count]]</f>
        <v>0.77777777777777779</v>
      </c>
      <c r="I101" s="5">
        <f>COUNTIFS(Table2[Sub-Sector],Table3[[#This Row],[Sub-Sector]],Table2[Relative Volume],"&gt;=1")/Table3[[#This Row],[Count]]</f>
        <v>0.44444444444444442</v>
      </c>
      <c r="J101" s="5">
        <f>COUNTIFS(Table2[Sub-Sector],Table3[[#This Row],[Sub-Sector]],Table2[% Away From Day Low],"&gt;=0.05")/Table3[[#This Row],[Count]]</f>
        <v>0</v>
      </c>
      <c r="K101" s="5">
        <f>COUNTIFS(Table2[Sub-Sector],Table3[[#This Row],[Sub-Sector]],Table2[% Away From Day High],"&lt;=0.05")/Table3[[#This Row],[Count]]</f>
        <v>0.88888888888888884</v>
      </c>
      <c r="L101" s="5">
        <f>COUNTIFS(Table2[Sub-Sector],Table3[[#This Row],[Sub-Sector]],Table2[% Away From Current Week Low],"&gt;=0.05")/Table3[[#This Row],[Count]]</f>
        <v>0.1111111111111111</v>
      </c>
      <c r="M101" s="5">
        <f>COUNTIFS(Table2[Sub-Sector],Table3[[#This Row],[Sub-Sector]],Table2[% Away From Current Week High],"&lt;=0.05")/Table3[[#This Row],[Count]]</f>
        <v>0.77777777777777779</v>
      </c>
      <c r="N101" s="5">
        <f>COUNTIFS(Table2[Sub-Sector],Table3[[#This Row],[Sub-Sector]],Table2[% Away From Current Month Low],"&gt;=0.05")/Table3[[#This Row],[Count]]</f>
        <v>1</v>
      </c>
      <c r="O101" s="5">
        <f>COUNTIFS(Table2[Sub-Sector],Table3[[#This Row],[Sub-Sector]],Table2[% Away From Current Month High],"&lt;=0.05")/Table3[[#This Row],[Count]]</f>
        <v>0.55555555555555558</v>
      </c>
      <c r="P101" s="5">
        <f>COUNTIFS(Table2[Sub-Sector],Table3[[#This Row],[Sub-Sector]],Table2[% Away From 52W High],"&lt;=10")/Table3[[#This Row],[Count]]</f>
        <v>0.55555555555555558</v>
      </c>
      <c r="Q101" s="5">
        <f>COUNTIFS(Table2[Sub-Sector],Table3[[#This Row],[Sub-Sector]],Table2[% Away From 52W Low],"&gt;=10")/Table3[[#This Row],[Count]]</f>
        <v>1</v>
      </c>
      <c r="R101" s="5">
        <f>COUNTIFS(Table2[Sub-Sector],Table3[[#This Row],[Sub-Sector]],Table2[% Price above 20 EMA],"&gt;=0")/Table3[[#This Row],[Count]]</f>
        <v>0.77777777777777779</v>
      </c>
      <c r="S101" s="5">
        <f>COUNTIFS(Table2[Sub-Sector],Table3[[#This Row],[Sub-Sector]],Table2[% Price above 50 EMA],"&gt;=0")/Table3[[#This Row],[Count]]</f>
        <v>0.88888888888888884</v>
      </c>
      <c r="T101" s="5">
        <f>COUNTIFS(Table2[Sub-Sector],Table3[[#This Row],[Sub-Sector]],Table2[% Price above 200 EMA],"&gt;=0")/Table3[[#This Row],[Count]]</f>
        <v>0.88888888888888884</v>
      </c>
      <c r="U101" s="5">
        <f>COUNTIFS(Table2[Sub-Sector],Table3[[#This Row],[Sub-Sector]],Table2[Rate of Change - Zone],"Positive")/Table3[[#This Row],[Count]]</f>
        <v>0.77777777777777779</v>
      </c>
      <c r="V101" s="5">
        <f>COUNTIFS(Table2[Sub-Sector],Table3[[#This Row],[Sub-Sector]],Table2[Sharpe Ratio],"&gt;=0.10")/Table3[[#This Row],[Count]]</f>
        <v>0</v>
      </c>
      <c r="W10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01" s="6">
        <f>_xlfn.RANK.AVG(Table3[[#This Row],[Score]],Table3[Score],1)</f>
        <v>95</v>
      </c>
      <c r="Y10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101" s="6">
        <f>_xlfn.RANK.AVG(Table3[[#This Row],[Score 2 ]],Table3[[Score 2 ]],1)</f>
        <v>100</v>
      </c>
    </row>
    <row r="102" spans="1:26" x14ac:dyDescent="0.3">
      <c r="A102" t="s">
        <v>249</v>
      </c>
      <c r="B102">
        <f>COUNTIFS(Table2[Sub-Sector],Table3[[#This Row],[Sub-Sector]])</f>
        <v>3</v>
      </c>
      <c r="C102" s="5">
        <f>COUNTIFS(Table2[Sub-Sector],Table3[[#This Row],[Sub-Sector]],Table2[Uptrend],"Uptrend")/Table3[[#This Row],[Count]]</f>
        <v>0.33333333333333331</v>
      </c>
      <c r="D102" s="5">
        <f>COUNTIFS(Table2[Sub-Sector],Table3[[#This Row],[Sub-Sector]],Table2[1W Return vs Nifty],"&gt;=5")/Table3[[#This Row],[Count]]</f>
        <v>0.33333333333333331</v>
      </c>
      <c r="E102" s="5">
        <f>COUNTIFS(Table2[Sub-Sector],Table3[[#This Row],[Sub-Sector]],Table2[1M Return vs Nifty],"&gt;=5")/Table3[[#This Row],[Count]]</f>
        <v>0.33333333333333331</v>
      </c>
      <c r="F102" s="5">
        <f>COUNTIFS(Table2[Sub-Sector],Table3[[#This Row],[Sub-Sector]],Table2[6M Return vs Nifty],"&gt;=10")/Table3[[#This Row],[Count]]</f>
        <v>0.33333333333333331</v>
      </c>
      <c r="G102" s="5">
        <f>COUNTIFS(Table2[Sub-Sector],Table3[[#This Row],[Sub-Sector]],Table2[1Y Return vs Nifty],"&gt;=10")/Table3[[#This Row],[Count]]</f>
        <v>0.33333333333333331</v>
      </c>
      <c r="H102" s="5">
        <f>COUNTIFS(Table2[Sub-Sector],Table3[[#This Row],[Sub-Sector]],Table2[RSI Exponential â€“ 14D],"&gt;=50")/Table3[[#This Row],[Count]]</f>
        <v>0.33333333333333331</v>
      </c>
      <c r="I102" s="5">
        <f>COUNTIFS(Table2[Sub-Sector],Table3[[#This Row],[Sub-Sector]],Table2[Relative Volume],"&gt;=1")/Table3[[#This Row],[Count]]</f>
        <v>0.66666666666666663</v>
      </c>
      <c r="J102" s="5">
        <f>COUNTIFS(Table2[Sub-Sector],Table3[[#This Row],[Sub-Sector]],Table2[% Away From Day Low],"&gt;=0.05")/Table3[[#This Row],[Count]]</f>
        <v>0</v>
      </c>
      <c r="K102" s="5">
        <f>COUNTIFS(Table2[Sub-Sector],Table3[[#This Row],[Sub-Sector]],Table2[% Away From Day High],"&lt;=0.05")/Table3[[#This Row],[Count]]</f>
        <v>0.66666666666666663</v>
      </c>
      <c r="L102" s="5">
        <f>COUNTIFS(Table2[Sub-Sector],Table3[[#This Row],[Sub-Sector]],Table2[% Away From Current Week Low],"&gt;=0.05")/Table3[[#This Row],[Count]]</f>
        <v>0.33333333333333331</v>
      </c>
      <c r="M102" s="5">
        <f>COUNTIFS(Table2[Sub-Sector],Table3[[#This Row],[Sub-Sector]],Table2[% Away From Current Week High],"&lt;=0.05")/Table3[[#This Row],[Count]]</f>
        <v>0.66666666666666663</v>
      </c>
      <c r="N102" s="5">
        <f>COUNTIFS(Table2[Sub-Sector],Table3[[#This Row],[Sub-Sector]],Table2[% Away From Current Month Low],"&gt;=0.05")/Table3[[#This Row],[Count]]</f>
        <v>0.66666666666666663</v>
      </c>
      <c r="O102" s="5">
        <f>COUNTIFS(Table2[Sub-Sector],Table3[[#This Row],[Sub-Sector]],Table2[% Away From Current Month High],"&lt;=0.05")/Table3[[#This Row],[Count]]</f>
        <v>0</v>
      </c>
      <c r="P102" s="5">
        <f>COUNTIFS(Table2[Sub-Sector],Table3[[#This Row],[Sub-Sector]],Table2[% Away From 52W High],"&lt;=10")/Table3[[#This Row],[Count]]</f>
        <v>0.33333333333333331</v>
      </c>
      <c r="Q102" s="5">
        <f>COUNTIFS(Table2[Sub-Sector],Table3[[#This Row],[Sub-Sector]],Table2[% Away From 52W Low],"&gt;=10")/Table3[[#This Row],[Count]]</f>
        <v>0.66666666666666663</v>
      </c>
      <c r="R102" s="5">
        <f>COUNTIFS(Table2[Sub-Sector],Table3[[#This Row],[Sub-Sector]],Table2[% Price above 20 EMA],"&gt;=0")/Table3[[#This Row],[Count]]</f>
        <v>0.33333333333333331</v>
      </c>
      <c r="S102" s="5">
        <f>COUNTIFS(Table2[Sub-Sector],Table3[[#This Row],[Sub-Sector]],Table2[% Price above 50 EMA],"&gt;=0")/Table3[[#This Row],[Count]]</f>
        <v>0.33333333333333331</v>
      </c>
      <c r="T102" s="5">
        <f>COUNTIFS(Table2[Sub-Sector],Table3[[#This Row],[Sub-Sector]],Table2[% Price above 200 EMA],"&gt;=0")/Table3[[#This Row],[Count]]</f>
        <v>0.66666666666666663</v>
      </c>
      <c r="U102" s="5">
        <f>COUNTIFS(Table2[Sub-Sector],Table3[[#This Row],[Sub-Sector]],Table2[Rate of Change - Zone],"Positive")/Table3[[#This Row],[Count]]</f>
        <v>0.33333333333333331</v>
      </c>
      <c r="V102" s="5">
        <f>COUNTIFS(Table2[Sub-Sector],Table3[[#This Row],[Sub-Sector]],Table2[Sharpe Ratio],"&gt;=0.10")/Table3[[#This Row],[Count]]</f>
        <v>0</v>
      </c>
      <c r="W10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102" s="6">
        <f>_xlfn.RANK.AVG(Table3[[#This Row],[Score]],Table3[Score],1)</f>
        <v>86</v>
      </c>
      <c r="Y10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102" s="6">
        <f>_xlfn.RANK.AVG(Table3[[#This Row],[Score 2 ]],Table3[[Score 2 ]],1)</f>
        <v>101</v>
      </c>
    </row>
    <row r="103" spans="1:26" x14ac:dyDescent="0.3">
      <c r="A103" t="s">
        <v>614</v>
      </c>
      <c r="B103">
        <f>COUNTIFS(Table2[Sub-Sector],Table3[[#This Row],[Sub-Sector]])</f>
        <v>3</v>
      </c>
      <c r="C103" s="5">
        <f>COUNTIFS(Table2[Sub-Sector],Table3[[#This Row],[Sub-Sector]],Table2[Uptrend],"Uptrend")/Table3[[#This Row],[Count]]</f>
        <v>0.33333333333333331</v>
      </c>
      <c r="D103" s="5">
        <f>COUNTIFS(Table2[Sub-Sector],Table3[[#This Row],[Sub-Sector]],Table2[1W Return vs Nifty],"&gt;=5")/Table3[[#This Row],[Count]]</f>
        <v>0</v>
      </c>
      <c r="E103" s="5">
        <f>COUNTIFS(Table2[Sub-Sector],Table3[[#This Row],[Sub-Sector]],Table2[1M Return vs Nifty],"&gt;=5")/Table3[[#This Row],[Count]]</f>
        <v>0.33333333333333331</v>
      </c>
      <c r="F103" s="5">
        <f>COUNTIFS(Table2[Sub-Sector],Table3[[#This Row],[Sub-Sector]],Table2[6M Return vs Nifty],"&gt;=10")/Table3[[#This Row],[Count]]</f>
        <v>0</v>
      </c>
      <c r="G103" s="5">
        <f>COUNTIFS(Table2[Sub-Sector],Table3[[#This Row],[Sub-Sector]],Table2[1Y Return vs Nifty],"&gt;=10")/Table3[[#This Row],[Count]]</f>
        <v>0.33333333333333331</v>
      </c>
      <c r="H103" s="5">
        <f>COUNTIFS(Table2[Sub-Sector],Table3[[#This Row],[Sub-Sector]],Table2[RSI Exponential â€“ 14D],"&gt;=50")/Table3[[#This Row],[Count]]</f>
        <v>0.66666666666666663</v>
      </c>
      <c r="I103" s="5">
        <f>COUNTIFS(Table2[Sub-Sector],Table3[[#This Row],[Sub-Sector]],Table2[Relative Volume],"&gt;=1")/Table3[[#This Row],[Count]]</f>
        <v>1</v>
      </c>
      <c r="J103" s="5">
        <f>COUNTIFS(Table2[Sub-Sector],Table3[[#This Row],[Sub-Sector]],Table2[% Away From Day Low],"&gt;=0.05")/Table3[[#This Row],[Count]]</f>
        <v>0</v>
      </c>
      <c r="K103" s="5">
        <f>COUNTIFS(Table2[Sub-Sector],Table3[[#This Row],[Sub-Sector]],Table2[% Away From Day High],"&lt;=0.05")/Table3[[#This Row],[Count]]</f>
        <v>0.66666666666666663</v>
      </c>
      <c r="L103" s="5">
        <f>COUNTIFS(Table2[Sub-Sector],Table3[[#This Row],[Sub-Sector]],Table2[% Away From Current Week Low],"&gt;=0.05")/Table3[[#This Row],[Count]]</f>
        <v>0</v>
      </c>
      <c r="M103" s="5">
        <f>COUNTIFS(Table2[Sub-Sector],Table3[[#This Row],[Sub-Sector]],Table2[% Away From Current Week High],"&lt;=0.05")/Table3[[#This Row],[Count]]</f>
        <v>0.33333333333333331</v>
      </c>
      <c r="N103" s="5">
        <f>COUNTIFS(Table2[Sub-Sector],Table3[[#This Row],[Sub-Sector]],Table2[% Away From Current Month Low],"&gt;=0.05")/Table3[[#This Row],[Count]]</f>
        <v>1</v>
      </c>
      <c r="O103" s="5">
        <f>COUNTIFS(Table2[Sub-Sector],Table3[[#This Row],[Sub-Sector]],Table2[% Away From Current Month High],"&lt;=0.05")/Table3[[#This Row],[Count]]</f>
        <v>0</v>
      </c>
      <c r="P103" s="5">
        <f>COUNTIFS(Table2[Sub-Sector],Table3[[#This Row],[Sub-Sector]],Table2[% Away From 52W High],"&lt;=10")/Table3[[#This Row],[Count]]</f>
        <v>0.33333333333333331</v>
      </c>
      <c r="Q103" s="5">
        <f>COUNTIFS(Table2[Sub-Sector],Table3[[#This Row],[Sub-Sector]],Table2[% Away From 52W Low],"&gt;=10")/Table3[[#This Row],[Count]]</f>
        <v>1</v>
      </c>
      <c r="R103" s="5">
        <f>COUNTIFS(Table2[Sub-Sector],Table3[[#This Row],[Sub-Sector]],Table2[% Price above 20 EMA],"&gt;=0")/Table3[[#This Row],[Count]]</f>
        <v>0.33333333333333331</v>
      </c>
      <c r="S103" s="5">
        <f>COUNTIFS(Table2[Sub-Sector],Table3[[#This Row],[Sub-Sector]],Table2[% Price above 50 EMA],"&gt;=0")/Table3[[#This Row],[Count]]</f>
        <v>0.33333333333333331</v>
      </c>
      <c r="T103" s="5">
        <f>COUNTIFS(Table2[Sub-Sector],Table3[[#This Row],[Sub-Sector]],Table2[% Price above 200 EMA],"&gt;=0")/Table3[[#This Row],[Count]]</f>
        <v>0.33333333333333331</v>
      </c>
      <c r="U103" s="5">
        <f>COUNTIFS(Table2[Sub-Sector],Table3[[#This Row],[Sub-Sector]],Table2[Rate of Change - Zone],"Positive")/Table3[[#This Row],[Count]]</f>
        <v>0.33333333333333331</v>
      </c>
      <c r="V103" s="5">
        <f>COUNTIFS(Table2[Sub-Sector],Table3[[#This Row],[Sub-Sector]],Table2[Sharpe Ratio],"&gt;=0.10")/Table3[[#This Row],[Count]]</f>
        <v>0</v>
      </c>
      <c r="W10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564.5</v>
      </c>
      <c r="X103" s="6">
        <f>_xlfn.RANK.AVG(Table3[[#This Row],[Score]],Table3[Score],1)</f>
        <v>106</v>
      </c>
      <c r="Y10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3" s="6">
        <f>_xlfn.RANK.AVG(Table3[[#This Row],[Score 2 ]],Table3[[Score 2 ]],1)</f>
        <v>102</v>
      </c>
    </row>
    <row r="104" spans="1:26" x14ac:dyDescent="0.3">
      <c r="A104" t="s">
        <v>21</v>
      </c>
      <c r="B104">
        <f>COUNTIFS(Table2[Sub-Sector],Table3[[#This Row],[Sub-Sector]])</f>
        <v>20</v>
      </c>
      <c r="C104" s="5">
        <f>COUNTIFS(Table2[Sub-Sector],Table3[[#This Row],[Sub-Sector]],Table2[Uptrend],"Uptrend")/Table3[[#This Row],[Count]]</f>
        <v>0.6</v>
      </c>
      <c r="D104" s="5">
        <f>COUNTIFS(Table2[Sub-Sector],Table3[[#This Row],[Sub-Sector]],Table2[1W Return vs Nifty],"&gt;=5")/Table3[[#This Row],[Count]]</f>
        <v>0</v>
      </c>
      <c r="E104" s="5">
        <f>COUNTIFS(Table2[Sub-Sector],Table3[[#This Row],[Sub-Sector]],Table2[1M Return vs Nifty],"&gt;=5")/Table3[[#This Row],[Count]]</f>
        <v>0.25</v>
      </c>
      <c r="F104" s="5">
        <f>COUNTIFS(Table2[Sub-Sector],Table3[[#This Row],[Sub-Sector]],Table2[6M Return vs Nifty],"&gt;=10")/Table3[[#This Row],[Count]]</f>
        <v>0.15</v>
      </c>
      <c r="G104" s="5">
        <f>COUNTIFS(Table2[Sub-Sector],Table3[[#This Row],[Sub-Sector]],Table2[1Y Return vs Nifty],"&gt;=10")/Table3[[#This Row],[Count]]</f>
        <v>0.4</v>
      </c>
      <c r="H104" s="5">
        <f>COUNTIFS(Table2[Sub-Sector],Table3[[#This Row],[Sub-Sector]],Table2[RSI Exponential â€“ 14D],"&gt;=50")/Table3[[#This Row],[Count]]</f>
        <v>0.9</v>
      </c>
      <c r="I104" s="5">
        <f>COUNTIFS(Table2[Sub-Sector],Table3[[#This Row],[Sub-Sector]],Table2[Relative Volume],"&gt;=1")/Table3[[#This Row],[Count]]</f>
        <v>0.3</v>
      </c>
      <c r="J104" s="5">
        <f>COUNTIFS(Table2[Sub-Sector],Table3[[#This Row],[Sub-Sector]],Table2[% Away From Day Low],"&gt;=0.05")/Table3[[#This Row],[Count]]</f>
        <v>0.05</v>
      </c>
      <c r="K104" s="5">
        <f>COUNTIFS(Table2[Sub-Sector],Table3[[#This Row],[Sub-Sector]],Table2[% Away From Day High],"&lt;=0.05")/Table3[[#This Row],[Count]]</f>
        <v>0.95</v>
      </c>
      <c r="L104" s="5">
        <f>COUNTIFS(Table2[Sub-Sector],Table3[[#This Row],[Sub-Sector]],Table2[% Away From Current Week Low],"&gt;=0.05")/Table3[[#This Row],[Count]]</f>
        <v>0.1</v>
      </c>
      <c r="M104" s="5">
        <f>COUNTIFS(Table2[Sub-Sector],Table3[[#This Row],[Sub-Sector]],Table2[% Away From Current Week High],"&lt;=0.05")/Table3[[#This Row],[Count]]</f>
        <v>0.75</v>
      </c>
      <c r="N104" s="5">
        <f>COUNTIFS(Table2[Sub-Sector],Table3[[#This Row],[Sub-Sector]],Table2[% Away From Current Month Low],"&gt;=0.05")/Table3[[#This Row],[Count]]</f>
        <v>1</v>
      </c>
      <c r="O104" s="5">
        <f>COUNTIFS(Table2[Sub-Sector],Table3[[#This Row],[Sub-Sector]],Table2[% Away From Current Month High],"&lt;=0.05")/Table3[[#This Row],[Count]]</f>
        <v>0.6</v>
      </c>
      <c r="P104" s="5">
        <f>COUNTIFS(Table2[Sub-Sector],Table3[[#This Row],[Sub-Sector]],Table2[% Away From 52W High],"&lt;=10")/Table3[[#This Row],[Count]]</f>
        <v>0.35</v>
      </c>
      <c r="Q104" s="5">
        <f>COUNTIFS(Table2[Sub-Sector],Table3[[#This Row],[Sub-Sector]],Table2[% Away From 52W Low],"&gt;=10")/Table3[[#This Row],[Count]]</f>
        <v>1</v>
      </c>
      <c r="R104" s="5">
        <f>COUNTIFS(Table2[Sub-Sector],Table3[[#This Row],[Sub-Sector]],Table2[% Price above 20 EMA],"&gt;=0")/Table3[[#This Row],[Count]]</f>
        <v>0.85</v>
      </c>
      <c r="S104" s="5">
        <f>COUNTIFS(Table2[Sub-Sector],Table3[[#This Row],[Sub-Sector]],Table2[% Price above 50 EMA],"&gt;=0")/Table3[[#This Row],[Count]]</f>
        <v>0.85</v>
      </c>
      <c r="T104" s="5">
        <f>COUNTIFS(Table2[Sub-Sector],Table3[[#This Row],[Sub-Sector]],Table2[% Price above 200 EMA],"&gt;=0")/Table3[[#This Row],[Count]]</f>
        <v>0.9</v>
      </c>
      <c r="U104" s="5">
        <f>COUNTIFS(Table2[Sub-Sector],Table3[[#This Row],[Sub-Sector]],Table2[Rate of Change - Zone],"Positive")/Table3[[#This Row],[Count]]</f>
        <v>0.8</v>
      </c>
      <c r="V104" s="5">
        <f>COUNTIFS(Table2[Sub-Sector],Table3[[#This Row],[Sub-Sector]],Table2[Sharpe Ratio],"&gt;=0.10")/Table3[[#This Row],[Count]]</f>
        <v>0.15</v>
      </c>
      <c r="W10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104" s="6">
        <f>_xlfn.RANK.AVG(Table3[[#This Row],[Score]],Table3[Score],1)</f>
        <v>104</v>
      </c>
      <c r="Y10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4" s="6">
        <f>_xlfn.RANK.AVG(Table3[[#This Row],[Score 2 ]],Table3[[Score 2 ]],1)</f>
        <v>103</v>
      </c>
    </row>
    <row r="105" spans="1:26" x14ac:dyDescent="0.3">
      <c r="A105" t="s">
        <v>198</v>
      </c>
      <c r="B105">
        <f>COUNTIFS(Table2[Sub-Sector],Table3[[#This Row],[Sub-Sector]])</f>
        <v>2</v>
      </c>
      <c r="C105" s="5">
        <f>COUNTIFS(Table2[Sub-Sector],Table3[[#This Row],[Sub-Sector]],Table2[Uptrend],"Uptrend")/Table3[[#This Row],[Count]]</f>
        <v>1</v>
      </c>
      <c r="D105" s="5">
        <f>COUNTIFS(Table2[Sub-Sector],Table3[[#This Row],[Sub-Sector]],Table2[1W Return vs Nifty],"&gt;=5")/Table3[[#This Row],[Count]]</f>
        <v>0</v>
      </c>
      <c r="E105" s="5">
        <f>COUNTIFS(Table2[Sub-Sector],Table3[[#This Row],[Sub-Sector]],Table2[1M Return vs Nifty],"&gt;=5")/Table3[[#This Row],[Count]]</f>
        <v>0.5</v>
      </c>
      <c r="F105" s="5">
        <f>COUNTIFS(Table2[Sub-Sector],Table3[[#This Row],[Sub-Sector]],Table2[6M Return vs Nifty],"&gt;=10")/Table3[[#This Row],[Count]]</f>
        <v>0.5</v>
      </c>
      <c r="G105" s="5">
        <f>COUNTIFS(Table2[Sub-Sector],Table3[[#This Row],[Sub-Sector]],Table2[1Y Return vs Nifty],"&gt;=10")/Table3[[#This Row],[Count]]</f>
        <v>0.5</v>
      </c>
      <c r="H105" s="5">
        <f>COUNTIFS(Table2[Sub-Sector],Table3[[#This Row],[Sub-Sector]],Table2[RSI Exponential â€“ 14D],"&gt;=50")/Table3[[#This Row],[Count]]</f>
        <v>0.5</v>
      </c>
      <c r="I105" s="5">
        <f>COUNTIFS(Table2[Sub-Sector],Table3[[#This Row],[Sub-Sector]],Table2[Relative Volume],"&gt;=1")/Table3[[#This Row],[Count]]</f>
        <v>0</v>
      </c>
      <c r="J105" s="5">
        <f>COUNTIFS(Table2[Sub-Sector],Table3[[#This Row],[Sub-Sector]],Table2[% Away From Day Low],"&gt;=0.05")/Table3[[#This Row],[Count]]</f>
        <v>0</v>
      </c>
      <c r="K105" s="5">
        <f>COUNTIFS(Table2[Sub-Sector],Table3[[#This Row],[Sub-Sector]],Table2[% Away From Day High],"&lt;=0.05")/Table3[[#This Row],[Count]]</f>
        <v>1</v>
      </c>
      <c r="L105" s="5">
        <f>COUNTIFS(Table2[Sub-Sector],Table3[[#This Row],[Sub-Sector]],Table2[% Away From Current Week Low],"&gt;=0.05")/Table3[[#This Row],[Count]]</f>
        <v>0</v>
      </c>
      <c r="M105" s="5">
        <f>COUNTIFS(Table2[Sub-Sector],Table3[[#This Row],[Sub-Sector]],Table2[% Away From Current Week High],"&lt;=0.05")/Table3[[#This Row],[Count]]</f>
        <v>1</v>
      </c>
      <c r="N105" s="5">
        <f>COUNTIFS(Table2[Sub-Sector],Table3[[#This Row],[Sub-Sector]],Table2[% Away From Current Month Low],"&gt;=0.05")/Table3[[#This Row],[Count]]</f>
        <v>1</v>
      </c>
      <c r="O105" s="5">
        <f>COUNTIFS(Table2[Sub-Sector],Table3[[#This Row],[Sub-Sector]],Table2[% Away From Current Month High],"&lt;=0.05")/Table3[[#This Row],[Count]]</f>
        <v>0.5</v>
      </c>
      <c r="P105" s="5">
        <f>COUNTIFS(Table2[Sub-Sector],Table3[[#This Row],[Sub-Sector]],Table2[% Away From 52W High],"&lt;=10")/Table3[[#This Row],[Count]]</f>
        <v>1</v>
      </c>
      <c r="Q105" s="5">
        <f>COUNTIFS(Table2[Sub-Sector],Table3[[#This Row],[Sub-Sector]],Table2[% Away From 52W Low],"&gt;=10")/Table3[[#This Row],[Count]]</f>
        <v>1</v>
      </c>
      <c r="R105" s="5">
        <f>COUNTIFS(Table2[Sub-Sector],Table3[[#This Row],[Sub-Sector]],Table2[% Price above 20 EMA],"&gt;=0")/Table3[[#This Row],[Count]]</f>
        <v>0.5</v>
      </c>
      <c r="S105" s="5">
        <f>COUNTIFS(Table2[Sub-Sector],Table3[[#This Row],[Sub-Sector]],Table2[% Price above 50 EMA],"&gt;=0")/Table3[[#This Row],[Count]]</f>
        <v>1</v>
      </c>
      <c r="T105" s="5">
        <f>COUNTIFS(Table2[Sub-Sector],Table3[[#This Row],[Sub-Sector]],Table2[% Price above 200 EMA],"&gt;=0")/Table3[[#This Row],[Count]]</f>
        <v>1</v>
      </c>
      <c r="U105" s="5">
        <f>COUNTIFS(Table2[Sub-Sector],Table3[[#This Row],[Sub-Sector]],Table2[Rate of Change - Zone],"Positive")/Table3[[#This Row],[Count]]</f>
        <v>0.5</v>
      </c>
      <c r="V105" s="5">
        <f>COUNTIFS(Table2[Sub-Sector],Table3[[#This Row],[Sub-Sector]],Table2[Sharpe Ratio],"&gt;=0.10")/Table3[[#This Row],[Count]]</f>
        <v>0</v>
      </c>
      <c r="W10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105" s="6">
        <f>_xlfn.RANK.AVG(Table3[[#This Row],[Score]],Table3[Score],1)</f>
        <v>71</v>
      </c>
      <c r="Y10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5" s="6">
        <f>_xlfn.RANK.AVG(Table3[[#This Row],[Score 2 ]],Table3[[Score 2 ]],1)</f>
        <v>104</v>
      </c>
    </row>
    <row r="106" spans="1:26" x14ac:dyDescent="0.3">
      <c r="A106" t="s">
        <v>477</v>
      </c>
      <c r="B106">
        <f>COUNTIFS(Table2[Sub-Sector],Table3[[#This Row],[Sub-Sector]])</f>
        <v>11</v>
      </c>
      <c r="C106" s="5">
        <f>COUNTIFS(Table2[Sub-Sector],Table3[[#This Row],[Sub-Sector]],Table2[Uptrend],"Uptrend")/Table3[[#This Row],[Count]]</f>
        <v>0.63636363636363635</v>
      </c>
      <c r="D106" s="5">
        <f>COUNTIFS(Table2[Sub-Sector],Table3[[#This Row],[Sub-Sector]],Table2[1W Return vs Nifty],"&gt;=5")/Table3[[#This Row],[Count]]</f>
        <v>0.18181818181818182</v>
      </c>
      <c r="E106" s="5">
        <f>COUNTIFS(Table2[Sub-Sector],Table3[[#This Row],[Sub-Sector]],Table2[1M Return vs Nifty],"&gt;=5")/Table3[[#This Row],[Count]]</f>
        <v>0.27272727272727271</v>
      </c>
      <c r="F106" s="5">
        <f>COUNTIFS(Table2[Sub-Sector],Table3[[#This Row],[Sub-Sector]],Table2[6M Return vs Nifty],"&gt;=10")/Table3[[#This Row],[Count]]</f>
        <v>0.27272727272727271</v>
      </c>
      <c r="G106" s="5">
        <f>COUNTIFS(Table2[Sub-Sector],Table3[[#This Row],[Sub-Sector]],Table2[1Y Return vs Nifty],"&gt;=10")/Table3[[#This Row],[Count]]</f>
        <v>0.36363636363636365</v>
      </c>
      <c r="H106" s="5">
        <f>COUNTIFS(Table2[Sub-Sector],Table3[[#This Row],[Sub-Sector]],Table2[RSI Exponential â€“ 14D],"&gt;=50")/Table3[[#This Row],[Count]]</f>
        <v>0.72727272727272729</v>
      </c>
      <c r="I106" s="5">
        <f>COUNTIFS(Table2[Sub-Sector],Table3[[#This Row],[Sub-Sector]],Table2[Relative Volume],"&gt;=1")/Table3[[#This Row],[Count]]</f>
        <v>0.45454545454545453</v>
      </c>
      <c r="J106" s="5">
        <f>COUNTIFS(Table2[Sub-Sector],Table3[[#This Row],[Sub-Sector]],Table2[% Away From Day Low],"&gt;=0.05")/Table3[[#This Row],[Count]]</f>
        <v>0</v>
      </c>
      <c r="K106" s="5">
        <f>COUNTIFS(Table2[Sub-Sector],Table3[[#This Row],[Sub-Sector]],Table2[% Away From Day High],"&lt;=0.05")/Table3[[#This Row],[Count]]</f>
        <v>1</v>
      </c>
      <c r="L106" s="5">
        <f>COUNTIFS(Table2[Sub-Sector],Table3[[#This Row],[Sub-Sector]],Table2[% Away From Current Week Low],"&gt;=0.05")/Table3[[#This Row],[Count]]</f>
        <v>0.36363636363636365</v>
      </c>
      <c r="M106" s="5">
        <f>COUNTIFS(Table2[Sub-Sector],Table3[[#This Row],[Sub-Sector]],Table2[% Away From Current Week High],"&lt;=0.05")/Table3[[#This Row],[Count]]</f>
        <v>0.72727272727272729</v>
      </c>
      <c r="N106" s="5">
        <f>COUNTIFS(Table2[Sub-Sector],Table3[[#This Row],[Sub-Sector]],Table2[% Away From Current Month Low],"&gt;=0.05")/Table3[[#This Row],[Count]]</f>
        <v>1</v>
      </c>
      <c r="O106" s="5">
        <f>COUNTIFS(Table2[Sub-Sector],Table3[[#This Row],[Sub-Sector]],Table2[% Away From Current Month High],"&lt;=0.05")/Table3[[#This Row],[Count]]</f>
        <v>0.54545454545454541</v>
      </c>
      <c r="P106" s="5">
        <f>COUNTIFS(Table2[Sub-Sector],Table3[[#This Row],[Sub-Sector]],Table2[% Away From 52W High],"&lt;=10")/Table3[[#This Row],[Count]]</f>
        <v>0.36363636363636365</v>
      </c>
      <c r="Q106" s="5">
        <f>COUNTIFS(Table2[Sub-Sector],Table3[[#This Row],[Sub-Sector]],Table2[% Away From 52W Low],"&gt;=10")/Table3[[#This Row],[Count]]</f>
        <v>1</v>
      </c>
      <c r="R106" s="5">
        <f>COUNTIFS(Table2[Sub-Sector],Table3[[#This Row],[Sub-Sector]],Table2[% Price above 20 EMA],"&gt;=0")/Table3[[#This Row],[Count]]</f>
        <v>0.54545454545454541</v>
      </c>
      <c r="S106" s="5">
        <f>COUNTIFS(Table2[Sub-Sector],Table3[[#This Row],[Sub-Sector]],Table2[% Price above 50 EMA],"&gt;=0")/Table3[[#This Row],[Count]]</f>
        <v>0.72727272727272729</v>
      </c>
      <c r="T106" s="5">
        <f>COUNTIFS(Table2[Sub-Sector],Table3[[#This Row],[Sub-Sector]],Table2[% Price above 200 EMA],"&gt;=0")/Table3[[#This Row],[Count]]</f>
        <v>0.72727272727272729</v>
      </c>
      <c r="U106" s="5">
        <f>COUNTIFS(Table2[Sub-Sector],Table3[[#This Row],[Sub-Sector]],Table2[Rate of Change - Zone],"Positive")/Table3[[#This Row],[Count]]</f>
        <v>0.54545454545454541</v>
      </c>
      <c r="V106" s="5">
        <f>COUNTIFS(Table2[Sub-Sector],Table3[[#This Row],[Sub-Sector]],Table2[Sharpe Ratio],"&gt;=0.10")/Table3[[#This Row],[Count]]</f>
        <v>0.36363636363636365</v>
      </c>
      <c r="W10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106" s="6">
        <f>_xlfn.RANK.AVG(Table3[[#This Row],[Score]],Table3[Score],1)</f>
        <v>89.5</v>
      </c>
      <c r="Y10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6" s="6">
        <f>_xlfn.RANK.AVG(Table3[[#This Row],[Score 2 ]],Table3[[Score 2 ]],1)</f>
        <v>105</v>
      </c>
    </row>
    <row r="107" spans="1:26" x14ac:dyDescent="0.3">
      <c r="A107" t="s">
        <v>1510</v>
      </c>
      <c r="B107">
        <f>COUNTIFS(Table2[Sub-Sector],Table3[[#This Row],[Sub-Sector]])</f>
        <v>3</v>
      </c>
      <c r="C107" s="5">
        <f>COUNTIFS(Table2[Sub-Sector],Table3[[#This Row],[Sub-Sector]],Table2[Uptrend],"Uptrend")/Table3[[#This Row],[Count]]</f>
        <v>0.33333333333333331</v>
      </c>
      <c r="D107" s="5">
        <f>COUNTIFS(Table2[Sub-Sector],Table3[[#This Row],[Sub-Sector]],Table2[1W Return vs Nifty],"&gt;=5")/Table3[[#This Row],[Count]]</f>
        <v>0</v>
      </c>
      <c r="E107" s="5">
        <f>COUNTIFS(Table2[Sub-Sector],Table3[[#This Row],[Sub-Sector]],Table2[1M Return vs Nifty],"&gt;=5")/Table3[[#This Row],[Count]]</f>
        <v>0.33333333333333331</v>
      </c>
      <c r="F107" s="5">
        <f>COUNTIFS(Table2[Sub-Sector],Table3[[#This Row],[Sub-Sector]],Table2[6M Return vs Nifty],"&gt;=10")/Table3[[#This Row],[Count]]</f>
        <v>0</v>
      </c>
      <c r="G107" s="5">
        <f>COUNTIFS(Table2[Sub-Sector],Table3[[#This Row],[Sub-Sector]],Table2[1Y Return vs Nifty],"&gt;=10")/Table3[[#This Row],[Count]]</f>
        <v>0</v>
      </c>
      <c r="H107" s="5">
        <f>COUNTIFS(Table2[Sub-Sector],Table3[[#This Row],[Sub-Sector]],Table2[RSI Exponential â€“ 14D],"&gt;=50")/Table3[[#This Row],[Count]]</f>
        <v>1</v>
      </c>
      <c r="I107" s="5">
        <f>COUNTIFS(Table2[Sub-Sector],Table3[[#This Row],[Sub-Sector]],Table2[Relative Volume],"&gt;=1")/Table3[[#This Row],[Count]]</f>
        <v>0.66666666666666663</v>
      </c>
      <c r="J107" s="5">
        <f>COUNTIFS(Table2[Sub-Sector],Table3[[#This Row],[Sub-Sector]],Table2[% Away From Day Low],"&gt;=0.05")/Table3[[#This Row],[Count]]</f>
        <v>0</v>
      </c>
      <c r="K107" s="5">
        <f>COUNTIFS(Table2[Sub-Sector],Table3[[#This Row],[Sub-Sector]],Table2[% Away From Day High],"&lt;=0.05")/Table3[[#This Row],[Count]]</f>
        <v>1</v>
      </c>
      <c r="L107" s="5">
        <f>COUNTIFS(Table2[Sub-Sector],Table3[[#This Row],[Sub-Sector]],Table2[% Away From Current Week Low],"&gt;=0.05")/Table3[[#This Row],[Count]]</f>
        <v>0</v>
      </c>
      <c r="M107" s="5">
        <f>COUNTIFS(Table2[Sub-Sector],Table3[[#This Row],[Sub-Sector]],Table2[% Away From Current Week High],"&lt;=0.05")/Table3[[#This Row],[Count]]</f>
        <v>0.66666666666666663</v>
      </c>
      <c r="N107" s="5">
        <f>COUNTIFS(Table2[Sub-Sector],Table3[[#This Row],[Sub-Sector]],Table2[% Away From Current Month Low],"&gt;=0.05")/Table3[[#This Row],[Count]]</f>
        <v>1</v>
      </c>
      <c r="O107" s="5">
        <f>COUNTIFS(Table2[Sub-Sector],Table3[[#This Row],[Sub-Sector]],Table2[% Away From Current Month High],"&lt;=0.05")/Table3[[#This Row],[Count]]</f>
        <v>0.66666666666666663</v>
      </c>
      <c r="P107" s="5">
        <f>COUNTIFS(Table2[Sub-Sector],Table3[[#This Row],[Sub-Sector]],Table2[% Away From 52W High],"&lt;=10")/Table3[[#This Row],[Count]]</f>
        <v>0.33333333333333331</v>
      </c>
      <c r="Q107" s="5">
        <f>COUNTIFS(Table2[Sub-Sector],Table3[[#This Row],[Sub-Sector]],Table2[% Away From 52W Low],"&gt;=10")/Table3[[#This Row],[Count]]</f>
        <v>1</v>
      </c>
      <c r="R107" s="5">
        <f>COUNTIFS(Table2[Sub-Sector],Table3[[#This Row],[Sub-Sector]],Table2[% Price above 20 EMA],"&gt;=0")/Table3[[#This Row],[Count]]</f>
        <v>1</v>
      </c>
      <c r="S107" s="5">
        <f>COUNTIFS(Table2[Sub-Sector],Table3[[#This Row],[Sub-Sector]],Table2[% Price above 50 EMA],"&gt;=0")/Table3[[#This Row],[Count]]</f>
        <v>0.66666666666666663</v>
      </c>
      <c r="T107" s="5">
        <f>COUNTIFS(Table2[Sub-Sector],Table3[[#This Row],[Sub-Sector]],Table2[% Price above 200 EMA],"&gt;=0")/Table3[[#This Row],[Count]]</f>
        <v>0.66666666666666663</v>
      </c>
      <c r="U107" s="5">
        <f>COUNTIFS(Table2[Sub-Sector],Table3[[#This Row],[Sub-Sector]],Table2[Rate of Change - Zone],"Positive")/Table3[[#This Row],[Count]]</f>
        <v>0.66666666666666663</v>
      </c>
      <c r="V107" s="5">
        <f>COUNTIFS(Table2[Sub-Sector],Table3[[#This Row],[Sub-Sector]],Table2[Sharpe Ratio],"&gt;=0.10")/Table3[[#This Row],[Count]]</f>
        <v>0</v>
      </c>
      <c r="W10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107" s="6">
        <f>_xlfn.RANK.AVG(Table3[[#This Row],[Score]],Table3[Score],1)</f>
        <v>108</v>
      </c>
      <c r="Y10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7" s="6">
        <f>_xlfn.RANK.AVG(Table3[[#This Row],[Score 2 ]],Table3[[Score 2 ]],1)</f>
        <v>106</v>
      </c>
    </row>
    <row r="108" spans="1:26" x14ac:dyDescent="0.3">
      <c r="A108" t="s">
        <v>867</v>
      </c>
      <c r="B108">
        <f>COUNTIFS(Table2[Sub-Sector],Table3[[#This Row],[Sub-Sector]])</f>
        <v>2</v>
      </c>
      <c r="C108" s="5">
        <f>COUNTIFS(Table2[Sub-Sector],Table3[[#This Row],[Sub-Sector]],Table2[Uptrend],"Uptrend")/Table3[[#This Row],[Count]]</f>
        <v>0.5</v>
      </c>
      <c r="D108" s="5">
        <f>COUNTIFS(Table2[Sub-Sector],Table3[[#This Row],[Sub-Sector]],Table2[1W Return vs Nifty],"&gt;=5")/Table3[[#This Row],[Count]]</f>
        <v>0.5</v>
      </c>
      <c r="E108" s="5">
        <f>COUNTIFS(Table2[Sub-Sector],Table3[[#This Row],[Sub-Sector]],Table2[1M Return vs Nifty],"&gt;=5")/Table3[[#This Row],[Count]]</f>
        <v>0.5</v>
      </c>
      <c r="F108" s="5">
        <f>COUNTIFS(Table2[Sub-Sector],Table3[[#This Row],[Sub-Sector]],Table2[6M Return vs Nifty],"&gt;=10")/Table3[[#This Row],[Count]]</f>
        <v>0</v>
      </c>
      <c r="G108" s="5">
        <f>COUNTIFS(Table2[Sub-Sector],Table3[[#This Row],[Sub-Sector]],Table2[1Y Return vs Nifty],"&gt;=10")/Table3[[#This Row],[Count]]</f>
        <v>0.5</v>
      </c>
      <c r="H108" s="5">
        <f>COUNTIFS(Table2[Sub-Sector],Table3[[#This Row],[Sub-Sector]],Table2[RSI Exponential â€“ 14D],"&gt;=50")/Table3[[#This Row],[Count]]</f>
        <v>0.5</v>
      </c>
      <c r="I108" s="5">
        <f>COUNTIFS(Table2[Sub-Sector],Table3[[#This Row],[Sub-Sector]],Table2[Relative Volume],"&gt;=1")/Table3[[#This Row],[Count]]</f>
        <v>0.5</v>
      </c>
      <c r="J108" s="5">
        <f>COUNTIFS(Table2[Sub-Sector],Table3[[#This Row],[Sub-Sector]],Table2[% Away From Day Low],"&gt;=0.05")/Table3[[#This Row],[Count]]</f>
        <v>0</v>
      </c>
      <c r="K108" s="5">
        <f>COUNTIFS(Table2[Sub-Sector],Table3[[#This Row],[Sub-Sector]],Table2[% Away From Day High],"&lt;=0.05")/Table3[[#This Row],[Count]]</f>
        <v>0.5</v>
      </c>
      <c r="L108" s="5">
        <f>COUNTIFS(Table2[Sub-Sector],Table3[[#This Row],[Sub-Sector]],Table2[% Away From Current Week Low],"&gt;=0.05")/Table3[[#This Row],[Count]]</f>
        <v>0</v>
      </c>
      <c r="M108" s="5">
        <f>COUNTIFS(Table2[Sub-Sector],Table3[[#This Row],[Sub-Sector]],Table2[% Away From Current Week High],"&lt;=0.05")/Table3[[#This Row],[Count]]</f>
        <v>0.5</v>
      </c>
      <c r="N108" s="5">
        <f>COUNTIFS(Table2[Sub-Sector],Table3[[#This Row],[Sub-Sector]],Table2[% Away From Current Month Low],"&gt;=0.05")/Table3[[#This Row],[Count]]</f>
        <v>1</v>
      </c>
      <c r="O108" s="5">
        <f>COUNTIFS(Table2[Sub-Sector],Table3[[#This Row],[Sub-Sector]],Table2[% Away From Current Month High],"&lt;=0.05")/Table3[[#This Row],[Count]]</f>
        <v>0</v>
      </c>
      <c r="P108" s="5">
        <f>COUNTIFS(Table2[Sub-Sector],Table3[[#This Row],[Sub-Sector]],Table2[% Away From 52W High],"&lt;=10")/Table3[[#This Row],[Count]]</f>
        <v>0</v>
      </c>
      <c r="Q108" s="5">
        <f>COUNTIFS(Table2[Sub-Sector],Table3[[#This Row],[Sub-Sector]],Table2[% Away From 52W Low],"&gt;=10")/Table3[[#This Row],[Count]]</f>
        <v>1</v>
      </c>
      <c r="R108" s="5">
        <f>COUNTIFS(Table2[Sub-Sector],Table3[[#This Row],[Sub-Sector]],Table2[% Price above 20 EMA],"&gt;=0")/Table3[[#This Row],[Count]]</f>
        <v>0.5</v>
      </c>
      <c r="S108" s="5">
        <f>COUNTIFS(Table2[Sub-Sector],Table3[[#This Row],[Sub-Sector]],Table2[% Price above 50 EMA],"&gt;=0")/Table3[[#This Row],[Count]]</f>
        <v>1</v>
      </c>
      <c r="T108" s="5">
        <f>COUNTIFS(Table2[Sub-Sector],Table3[[#This Row],[Sub-Sector]],Table2[% Price above 200 EMA],"&gt;=0")/Table3[[#This Row],[Count]]</f>
        <v>1</v>
      </c>
      <c r="U108" s="5">
        <f>COUNTIFS(Table2[Sub-Sector],Table3[[#This Row],[Sub-Sector]],Table2[Rate of Change - Zone],"Positive")/Table3[[#This Row],[Count]]</f>
        <v>0.5</v>
      </c>
      <c r="V108" s="5">
        <f>COUNTIFS(Table2[Sub-Sector],Table3[[#This Row],[Sub-Sector]],Table2[Sharpe Ratio],"&gt;=0.10")/Table3[[#This Row],[Count]]</f>
        <v>0</v>
      </c>
      <c r="W10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473.5</v>
      </c>
      <c r="X108" s="6">
        <f>_xlfn.RANK.AVG(Table3[[#This Row],[Score]],Table3[Score],1)</f>
        <v>79</v>
      </c>
      <c r="Y10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 s="6">
        <f>_xlfn.RANK.AVG(Table3[[#This Row],[Score 2 ]],Table3[[Score 2 ]],1)</f>
        <v>107.5</v>
      </c>
    </row>
    <row r="109" spans="1:26" x14ac:dyDescent="0.3">
      <c r="A109" t="s">
        <v>1219</v>
      </c>
      <c r="B109">
        <f>COUNTIFS(Table2[Sub-Sector],Table3[[#This Row],[Sub-Sector]])</f>
        <v>2</v>
      </c>
      <c r="C109" s="5">
        <f>COUNTIFS(Table2[Sub-Sector],Table3[[#This Row],[Sub-Sector]],Table2[Uptrend],"Uptrend")/Table3[[#This Row],[Count]]</f>
        <v>0.5</v>
      </c>
      <c r="D109" s="5">
        <f>COUNTIFS(Table2[Sub-Sector],Table3[[#This Row],[Sub-Sector]],Table2[1W Return vs Nifty],"&gt;=5")/Table3[[#This Row],[Count]]</f>
        <v>0</v>
      </c>
      <c r="E109" s="5">
        <f>COUNTIFS(Table2[Sub-Sector],Table3[[#This Row],[Sub-Sector]],Table2[1M Return vs Nifty],"&gt;=5")/Table3[[#This Row],[Count]]</f>
        <v>0</v>
      </c>
      <c r="F109" s="5">
        <f>COUNTIFS(Table2[Sub-Sector],Table3[[#This Row],[Sub-Sector]],Table2[6M Return vs Nifty],"&gt;=10")/Table3[[#This Row],[Count]]</f>
        <v>0</v>
      </c>
      <c r="G109" s="5">
        <f>COUNTIFS(Table2[Sub-Sector],Table3[[#This Row],[Sub-Sector]],Table2[1Y Return vs Nifty],"&gt;=10")/Table3[[#This Row],[Count]]</f>
        <v>0.5</v>
      </c>
      <c r="H109" s="5">
        <f>COUNTIFS(Table2[Sub-Sector],Table3[[#This Row],[Sub-Sector]],Table2[RSI Exponential â€“ 14D],"&gt;=50")/Table3[[#This Row],[Count]]</f>
        <v>0.5</v>
      </c>
      <c r="I109" s="5">
        <f>COUNTIFS(Table2[Sub-Sector],Table3[[#This Row],[Sub-Sector]],Table2[Relative Volume],"&gt;=1")/Table3[[#This Row],[Count]]</f>
        <v>0.5</v>
      </c>
      <c r="J109" s="5">
        <f>COUNTIFS(Table2[Sub-Sector],Table3[[#This Row],[Sub-Sector]],Table2[% Away From Day Low],"&gt;=0.05")/Table3[[#This Row],[Count]]</f>
        <v>0</v>
      </c>
      <c r="K109" s="5">
        <f>COUNTIFS(Table2[Sub-Sector],Table3[[#This Row],[Sub-Sector]],Table2[% Away From Day High],"&lt;=0.05")/Table3[[#This Row],[Count]]</f>
        <v>1</v>
      </c>
      <c r="L109" s="5">
        <f>COUNTIFS(Table2[Sub-Sector],Table3[[#This Row],[Sub-Sector]],Table2[% Away From Current Week Low],"&gt;=0.05")/Table3[[#This Row],[Count]]</f>
        <v>0</v>
      </c>
      <c r="M109" s="5">
        <f>COUNTIFS(Table2[Sub-Sector],Table3[[#This Row],[Sub-Sector]],Table2[% Away From Current Week High],"&lt;=0.05")/Table3[[#This Row],[Count]]</f>
        <v>1</v>
      </c>
      <c r="N109" s="5">
        <f>COUNTIFS(Table2[Sub-Sector],Table3[[#This Row],[Sub-Sector]],Table2[% Away From Current Month Low],"&gt;=0.05")/Table3[[#This Row],[Count]]</f>
        <v>1</v>
      </c>
      <c r="O109" s="5">
        <f>COUNTIFS(Table2[Sub-Sector],Table3[[#This Row],[Sub-Sector]],Table2[% Away From Current Month High],"&lt;=0.05")/Table3[[#This Row],[Count]]</f>
        <v>0.5</v>
      </c>
      <c r="P109" s="5">
        <f>COUNTIFS(Table2[Sub-Sector],Table3[[#This Row],[Sub-Sector]],Table2[% Away From 52W High],"&lt;=10")/Table3[[#This Row],[Count]]</f>
        <v>0</v>
      </c>
      <c r="Q109" s="5">
        <f>COUNTIFS(Table2[Sub-Sector],Table3[[#This Row],[Sub-Sector]],Table2[% Away From 52W Low],"&gt;=10")/Table3[[#This Row],[Count]]</f>
        <v>1</v>
      </c>
      <c r="R109" s="5">
        <f>COUNTIFS(Table2[Sub-Sector],Table3[[#This Row],[Sub-Sector]],Table2[% Price above 20 EMA],"&gt;=0")/Table3[[#This Row],[Count]]</f>
        <v>1</v>
      </c>
      <c r="S109" s="5">
        <f>COUNTIFS(Table2[Sub-Sector],Table3[[#This Row],[Sub-Sector]],Table2[% Price above 50 EMA],"&gt;=0")/Table3[[#This Row],[Count]]</f>
        <v>0.5</v>
      </c>
      <c r="T109" s="5">
        <f>COUNTIFS(Table2[Sub-Sector],Table3[[#This Row],[Sub-Sector]],Table2[% Price above 200 EMA],"&gt;=0")/Table3[[#This Row],[Count]]</f>
        <v>1</v>
      </c>
      <c r="U109" s="5">
        <f>COUNTIFS(Table2[Sub-Sector],Table3[[#This Row],[Sub-Sector]],Table2[Rate of Change - Zone],"Positive")/Table3[[#This Row],[Count]]</f>
        <v>0.5</v>
      </c>
      <c r="V109" s="5">
        <f>COUNTIFS(Table2[Sub-Sector],Table3[[#This Row],[Sub-Sector]],Table2[Sharpe Ratio],"&gt;=0.10")/Table3[[#This Row],[Count]]</f>
        <v>0</v>
      </c>
      <c r="W10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109" s="6">
        <f>_xlfn.RANK.AVG(Table3[[#This Row],[Score]],Table3[Score],1)</f>
        <v>114</v>
      </c>
      <c r="Y10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9" s="6">
        <f>_xlfn.RANK.AVG(Table3[[#This Row],[Score 2 ]],Table3[[Score 2 ]],1)</f>
        <v>107.5</v>
      </c>
    </row>
    <row r="110" spans="1:26" x14ac:dyDescent="0.3">
      <c r="A110" t="s">
        <v>284</v>
      </c>
      <c r="B110">
        <f>COUNTIFS(Table2[Sub-Sector],Table3[[#This Row],[Sub-Sector]])</f>
        <v>13</v>
      </c>
      <c r="C110" s="5">
        <f>COUNTIFS(Table2[Sub-Sector],Table3[[#This Row],[Sub-Sector]],Table2[Uptrend],"Uptrend")/Table3[[#This Row],[Count]]</f>
        <v>0.53846153846153844</v>
      </c>
      <c r="D110" s="5">
        <f>COUNTIFS(Table2[Sub-Sector],Table3[[#This Row],[Sub-Sector]],Table2[1W Return vs Nifty],"&gt;=5")/Table3[[#This Row],[Count]]</f>
        <v>0</v>
      </c>
      <c r="E110" s="5">
        <f>COUNTIFS(Table2[Sub-Sector],Table3[[#This Row],[Sub-Sector]],Table2[1M Return vs Nifty],"&gt;=5")/Table3[[#This Row],[Count]]</f>
        <v>0.15384615384615385</v>
      </c>
      <c r="F110" s="5">
        <f>COUNTIFS(Table2[Sub-Sector],Table3[[#This Row],[Sub-Sector]],Table2[6M Return vs Nifty],"&gt;=10")/Table3[[#This Row],[Count]]</f>
        <v>0.15384615384615385</v>
      </c>
      <c r="G110" s="5">
        <f>COUNTIFS(Table2[Sub-Sector],Table3[[#This Row],[Sub-Sector]],Table2[1Y Return vs Nifty],"&gt;=10")/Table3[[#This Row],[Count]]</f>
        <v>0.30769230769230771</v>
      </c>
      <c r="H110" s="5">
        <f>COUNTIFS(Table2[Sub-Sector],Table3[[#This Row],[Sub-Sector]],Table2[RSI Exponential â€“ 14D],"&gt;=50")/Table3[[#This Row],[Count]]</f>
        <v>0.46153846153846156</v>
      </c>
      <c r="I110" s="5">
        <f>COUNTIFS(Table2[Sub-Sector],Table3[[#This Row],[Sub-Sector]],Table2[Relative Volume],"&gt;=1")/Table3[[#This Row],[Count]]</f>
        <v>0.53846153846153844</v>
      </c>
      <c r="J110" s="5">
        <f>COUNTIFS(Table2[Sub-Sector],Table3[[#This Row],[Sub-Sector]],Table2[% Away From Day Low],"&gt;=0.05")/Table3[[#This Row],[Count]]</f>
        <v>0</v>
      </c>
      <c r="K110" s="5">
        <f>COUNTIFS(Table2[Sub-Sector],Table3[[#This Row],[Sub-Sector]],Table2[% Away From Day High],"&lt;=0.05")/Table3[[#This Row],[Count]]</f>
        <v>0.92307692307692313</v>
      </c>
      <c r="L110" s="5">
        <f>COUNTIFS(Table2[Sub-Sector],Table3[[#This Row],[Sub-Sector]],Table2[% Away From Current Week Low],"&gt;=0.05")/Table3[[#This Row],[Count]]</f>
        <v>7.6923076923076927E-2</v>
      </c>
      <c r="M110" s="5">
        <f>COUNTIFS(Table2[Sub-Sector],Table3[[#This Row],[Sub-Sector]],Table2[% Away From Current Week High],"&lt;=0.05")/Table3[[#This Row],[Count]]</f>
        <v>0.84615384615384615</v>
      </c>
      <c r="N110" s="5">
        <f>COUNTIFS(Table2[Sub-Sector],Table3[[#This Row],[Sub-Sector]],Table2[% Away From Current Month Low],"&gt;=0.05")/Table3[[#This Row],[Count]]</f>
        <v>0.84615384615384615</v>
      </c>
      <c r="O110" s="5">
        <f>COUNTIFS(Table2[Sub-Sector],Table3[[#This Row],[Sub-Sector]],Table2[% Away From Current Month High],"&lt;=0.05")/Table3[[#This Row],[Count]]</f>
        <v>0.15384615384615385</v>
      </c>
      <c r="P110" s="5">
        <f>COUNTIFS(Table2[Sub-Sector],Table3[[#This Row],[Sub-Sector]],Table2[% Away From 52W High],"&lt;=10")/Table3[[#This Row],[Count]]</f>
        <v>0.30769230769230771</v>
      </c>
      <c r="Q110" s="5">
        <f>COUNTIFS(Table2[Sub-Sector],Table3[[#This Row],[Sub-Sector]],Table2[% Away From 52W Low],"&gt;=10")/Table3[[#This Row],[Count]]</f>
        <v>1</v>
      </c>
      <c r="R110" s="5">
        <f>COUNTIFS(Table2[Sub-Sector],Table3[[#This Row],[Sub-Sector]],Table2[% Price above 20 EMA],"&gt;=0")/Table3[[#This Row],[Count]]</f>
        <v>0.38461538461538464</v>
      </c>
      <c r="S110" s="5">
        <f>COUNTIFS(Table2[Sub-Sector],Table3[[#This Row],[Sub-Sector]],Table2[% Price above 50 EMA],"&gt;=0")/Table3[[#This Row],[Count]]</f>
        <v>0.53846153846153844</v>
      </c>
      <c r="T110" s="5">
        <f>COUNTIFS(Table2[Sub-Sector],Table3[[#This Row],[Sub-Sector]],Table2[% Price above 200 EMA],"&gt;=0")/Table3[[#This Row],[Count]]</f>
        <v>0.84615384615384615</v>
      </c>
      <c r="U110" s="5">
        <f>COUNTIFS(Table2[Sub-Sector],Table3[[#This Row],[Sub-Sector]],Table2[Rate of Change - Zone],"Positive")/Table3[[#This Row],[Count]]</f>
        <v>0.46153846153846156</v>
      </c>
      <c r="V110" s="5">
        <f>COUNTIFS(Table2[Sub-Sector],Table3[[#This Row],[Sub-Sector]],Table2[Sharpe Ratio],"&gt;=0.10")/Table3[[#This Row],[Count]]</f>
        <v>0.30769230769230771</v>
      </c>
      <c r="W11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10" s="6">
        <f>_xlfn.RANK.AVG(Table3[[#This Row],[Score]],Table3[Score],1)</f>
        <v>111</v>
      </c>
      <c r="Y11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10" s="6">
        <f>_xlfn.RANK.AVG(Table3[[#This Row],[Score 2 ]],Table3[[Score 2 ]],1)</f>
        <v>109</v>
      </c>
    </row>
    <row r="111" spans="1:26" x14ac:dyDescent="0.3">
      <c r="A111" t="s">
        <v>544</v>
      </c>
      <c r="B111">
        <f>COUNTIFS(Table2[Sub-Sector],Table3[[#This Row],[Sub-Sector]])</f>
        <v>5</v>
      </c>
      <c r="C111" s="5">
        <f>COUNTIFS(Table2[Sub-Sector],Table3[[#This Row],[Sub-Sector]],Table2[Uptrend],"Uptrend")/Table3[[#This Row],[Count]]</f>
        <v>0.4</v>
      </c>
      <c r="D111" s="5">
        <f>COUNTIFS(Table2[Sub-Sector],Table3[[#This Row],[Sub-Sector]],Table2[1W Return vs Nifty],"&gt;=5")/Table3[[#This Row],[Count]]</f>
        <v>0</v>
      </c>
      <c r="E111" s="5">
        <f>COUNTIFS(Table2[Sub-Sector],Table3[[#This Row],[Sub-Sector]],Table2[1M Return vs Nifty],"&gt;=5")/Table3[[#This Row],[Count]]</f>
        <v>0</v>
      </c>
      <c r="F111" s="5">
        <f>COUNTIFS(Table2[Sub-Sector],Table3[[#This Row],[Sub-Sector]],Table2[6M Return vs Nifty],"&gt;=10")/Table3[[#This Row],[Count]]</f>
        <v>0.2</v>
      </c>
      <c r="G111" s="5">
        <f>COUNTIFS(Table2[Sub-Sector],Table3[[#This Row],[Sub-Sector]],Table2[1Y Return vs Nifty],"&gt;=10")/Table3[[#This Row],[Count]]</f>
        <v>0.8</v>
      </c>
      <c r="H111" s="5">
        <f>COUNTIFS(Table2[Sub-Sector],Table3[[#This Row],[Sub-Sector]],Table2[RSI Exponential â€“ 14D],"&gt;=50")/Table3[[#This Row],[Count]]</f>
        <v>0</v>
      </c>
      <c r="I111" s="5">
        <f>COUNTIFS(Table2[Sub-Sector],Table3[[#This Row],[Sub-Sector]],Table2[Relative Volume],"&gt;=1")/Table3[[#This Row],[Count]]</f>
        <v>0</v>
      </c>
      <c r="J111" s="5">
        <f>COUNTIFS(Table2[Sub-Sector],Table3[[#This Row],[Sub-Sector]],Table2[% Away From Day Low],"&gt;=0.05")/Table3[[#This Row],[Count]]</f>
        <v>0</v>
      </c>
      <c r="K111" s="5">
        <f>COUNTIFS(Table2[Sub-Sector],Table3[[#This Row],[Sub-Sector]],Table2[% Away From Day High],"&lt;=0.05")/Table3[[#This Row],[Count]]</f>
        <v>1</v>
      </c>
      <c r="L111" s="5">
        <f>COUNTIFS(Table2[Sub-Sector],Table3[[#This Row],[Sub-Sector]],Table2[% Away From Current Week Low],"&gt;=0.05")/Table3[[#This Row],[Count]]</f>
        <v>0</v>
      </c>
      <c r="M111" s="5">
        <f>COUNTIFS(Table2[Sub-Sector],Table3[[#This Row],[Sub-Sector]],Table2[% Away From Current Week High],"&lt;=0.05")/Table3[[#This Row],[Count]]</f>
        <v>0.8</v>
      </c>
      <c r="N111" s="5">
        <f>COUNTIFS(Table2[Sub-Sector],Table3[[#This Row],[Sub-Sector]],Table2[% Away From Current Month Low],"&gt;=0.05")/Table3[[#This Row],[Count]]</f>
        <v>0.8</v>
      </c>
      <c r="O111" s="5">
        <f>COUNTIFS(Table2[Sub-Sector],Table3[[#This Row],[Sub-Sector]],Table2[% Away From Current Month High],"&lt;=0.05")/Table3[[#This Row],[Count]]</f>
        <v>0.2</v>
      </c>
      <c r="P111" s="5">
        <f>COUNTIFS(Table2[Sub-Sector],Table3[[#This Row],[Sub-Sector]],Table2[% Away From 52W High],"&lt;=10")/Table3[[#This Row],[Count]]</f>
        <v>0</v>
      </c>
      <c r="Q111" s="5">
        <f>COUNTIFS(Table2[Sub-Sector],Table3[[#This Row],[Sub-Sector]],Table2[% Away From 52W Low],"&gt;=10")/Table3[[#This Row],[Count]]</f>
        <v>1</v>
      </c>
      <c r="R111" s="5">
        <f>COUNTIFS(Table2[Sub-Sector],Table3[[#This Row],[Sub-Sector]],Table2[% Price above 20 EMA],"&gt;=0")/Table3[[#This Row],[Count]]</f>
        <v>0.2</v>
      </c>
      <c r="S111" s="5">
        <f>COUNTIFS(Table2[Sub-Sector],Table3[[#This Row],[Sub-Sector]],Table2[% Price above 50 EMA],"&gt;=0")/Table3[[#This Row],[Count]]</f>
        <v>0.2</v>
      </c>
      <c r="T111" s="5">
        <f>COUNTIFS(Table2[Sub-Sector],Table3[[#This Row],[Sub-Sector]],Table2[% Price above 200 EMA],"&gt;=0")/Table3[[#This Row],[Count]]</f>
        <v>0.8</v>
      </c>
      <c r="U111" s="5">
        <f>COUNTIFS(Table2[Sub-Sector],Table3[[#This Row],[Sub-Sector]],Table2[Rate of Change - Zone],"Positive")/Table3[[#This Row],[Count]]</f>
        <v>0.2</v>
      </c>
      <c r="V111" s="5">
        <f>COUNTIFS(Table2[Sub-Sector],Table3[[#This Row],[Sub-Sector]],Table2[Sharpe Ratio],"&gt;=0.10")/Table3[[#This Row],[Count]]</f>
        <v>0.2</v>
      </c>
      <c r="W11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637.5</v>
      </c>
      <c r="X111" s="6">
        <f>_xlfn.RANK.AVG(Table3[[#This Row],[Score]],Table3[Score],1)</f>
        <v>115</v>
      </c>
      <c r="Y11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1" s="6">
        <f>_xlfn.RANK.AVG(Table3[[#This Row],[Score 2 ]],Table3[[Score 2 ]],1)</f>
        <v>110</v>
      </c>
    </row>
    <row r="112" spans="1:26" x14ac:dyDescent="0.3">
      <c r="A112" t="s">
        <v>119</v>
      </c>
      <c r="B112">
        <f>COUNTIFS(Table2[Sub-Sector],Table3[[#This Row],[Sub-Sector]])</f>
        <v>8</v>
      </c>
      <c r="C112" s="5">
        <f>COUNTIFS(Table2[Sub-Sector],Table3[[#This Row],[Sub-Sector]],Table2[Uptrend],"Uptrend")/Table3[[#This Row],[Count]]</f>
        <v>0.875</v>
      </c>
      <c r="D112" s="5">
        <f>COUNTIFS(Table2[Sub-Sector],Table3[[#This Row],[Sub-Sector]],Table2[1W Return vs Nifty],"&gt;=5")/Table3[[#This Row],[Count]]</f>
        <v>0</v>
      </c>
      <c r="E112" s="5">
        <f>COUNTIFS(Table2[Sub-Sector],Table3[[#This Row],[Sub-Sector]],Table2[1M Return vs Nifty],"&gt;=5")/Table3[[#This Row],[Count]]</f>
        <v>0.5</v>
      </c>
      <c r="F112" s="5">
        <f>COUNTIFS(Table2[Sub-Sector],Table3[[#This Row],[Sub-Sector]],Table2[6M Return vs Nifty],"&gt;=10")/Table3[[#This Row],[Count]]</f>
        <v>0.25</v>
      </c>
      <c r="G112" s="5">
        <f>COUNTIFS(Table2[Sub-Sector],Table3[[#This Row],[Sub-Sector]],Table2[1Y Return vs Nifty],"&gt;=10")/Table3[[#This Row],[Count]]</f>
        <v>0.5</v>
      </c>
      <c r="H112" s="5">
        <f>COUNTIFS(Table2[Sub-Sector],Table3[[#This Row],[Sub-Sector]],Table2[RSI Exponential â€“ 14D],"&gt;=50")/Table3[[#This Row],[Count]]</f>
        <v>0.625</v>
      </c>
      <c r="I112" s="5">
        <f>COUNTIFS(Table2[Sub-Sector],Table3[[#This Row],[Sub-Sector]],Table2[Relative Volume],"&gt;=1")/Table3[[#This Row],[Count]]</f>
        <v>0.375</v>
      </c>
      <c r="J112" s="5">
        <f>COUNTIFS(Table2[Sub-Sector],Table3[[#This Row],[Sub-Sector]],Table2[% Away From Day Low],"&gt;=0.05")/Table3[[#This Row],[Count]]</f>
        <v>0</v>
      </c>
      <c r="K112" s="5">
        <f>COUNTIFS(Table2[Sub-Sector],Table3[[#This Row],[Sub-Sector]],Table2[% Away From Day High],"&lt;=0.05")/Table3[[#This Row],[Count]]</f>
        <v>0.875</v>
      </c>
      <c r="L112" s="5">
        <f>COUNTIFS(Table2[Sub-Sector],Table3[[#This Row],[Sub-Sector]],Table2[% Away From Current Week Low],"&gt;=0.05")/Table3[[#This Row],[Count]]</f>
        <v>0</v>
      </c>
      <c r="M112" s="5">
        <f>COUNTIFS(Table2[Sub-Sector],Table3[[#This Row],[Sub-Sector]],Table2[% Away From Current Week High],"&lt;=0.05")/Table3[[#This Row],[Count]]</f>
        <v>0.5</v>
      </c>
      <c r="N112" s="5">
        <f>COUNTIFS(Table2[Sub-Sector],Table3[[#This Row],[Sub-Sector]],Table2[% Away From Current Month Low],"&gt;=0.05")/Table3[[#This Row],[Count]]</f>
        <v>1</v>
      </c>
      <c r="O112" s="5">
        <f>COUNTIFS(Table2[Sub-Sector],Table3[[#This Row],[Sub-Sector]],Table2[% Away From Current Month High],"&lt;=0.05")/Table3[[#This Row],[Count]]</f>
        <v>0.25</v>
      </c>
      <c r="P112" s="5">
        <f>COUNTIFS(Table2[Sub-Sector],Table3[[#This Row],[Sub-Sector]],Table2[% Away From 52W High],"&lt;=10")/Table3[[#This Row],[Count]]</f>
        <v>0.625</v>
      </c>
      <c r="Q112" s="5">
        <f>COUNTIFS(Table2[Sub-Sector],Table3[[#This Row],[Sub-Sector]],Table2[% Away From 52W Low],"&gt;=10")/Table3[[#This Row],[Count]]</f>
        <v>1</v>
      </c>
      <c r="R112" s="5">
        <f>COUNTIFS(Table2[Sub-Sector],Table3[[#This Row],[Sub-Sector]],Table2[% Price above 20 EMA],"&gt;=0")/Table3[[#This Row],[Count]]</f>
        <v>0.5</v>
      </c>
      <c r="S112" s="5">
        <f>COUNTIFS(Table2[Sub-Sector],Table3[[#This Row],[Sub-Sector]],Table2[% Price above 50 EMA],"&gt;=0")/Table3[[#This Row],[Count]]</f>
        <v>0.875</v>
      </c>
      <c r="T112" s="5">
        <f>COUNTIFS(Table2[Sub-Sector],Table3[[#This Row],[Sub-Sector]],Table2[% Price above 200 EMA],"&gt;=0")/Table3[[#This Row],[Count]]</f>
        <v>0.875</v>
      </c>
      <c r="U112" s="5">
        <f>COUNTIFS(Table2[Sub-Sector],Table3[[#This Row],[Sub-Sector]],Table2[Rate of Change - Zone],"Positive")/Table3[[#This Row],[Count]]</f>
        <v>0.125</v>
      </c>
      <c r="V112" s="5">
        <f>COUNTIFS(Table2[Sub-Sector],Table3[[#This Row],[Sub-Sector]],Table2[Sharpe Ratio],"&gt;=0.10")/Table3[[#This Row],[Count]]</f>
        <v>0.125</v>
      </c>
      <c r="W11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112" s="6">
        <f>_xlfn.RANK.AVG(Table3[[#This Row],[Score]],Table3[Score],1)</f>
        <v>91</v>
      </c>
      <c r="Y11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2" s="6">
        <f>_xlfn.RANK.AVG(Table3[[#This Row],[Score 2 ]],Table3[[Score 2 ]],1)</f>
        <v>111</v>
      </c>
    </row>
    <row r="113" spans="1:26" x14ac:dyDescent="0.3">
      <c r="A113" t="s">
        <v>498</v>
      </c>
      <c r="B113">
        <f>COUNTIFS(Table2[Sub-Sector],Table3[[#This Row],[Sub-Sector]])</f>
        <v>1</v>
      </c>
      <c r="C113" s="5">
        <f>COUNTIFS(Table2[Sub-Sector],Table3[[#This Row],[Sub-Sector]],Table2[Uptrend],"Uptrend")/Table3[[#This Row],[Count]]</f>
        <v>1</v>
      </c>
      <c r="D113" s="5">
        <f>COUNTIFS(Table2[Sub-Sector],Table3[[#This Row],[Sub-Sector]],Table2[1W Return vs Nifty],"&gt;=5")/Table3[[#This Row],[Count]]</f>
        <v>0</v>
      </c>
      <c r="E113" s="5">
        <f>COUNTIFS(Table2[Sub-Sector],Table3[[#This Row],[Sub-Sector]],Table2[1M Return vs Nifty],"&gt;=5")/Table3[[#This Row],[Count]]</f>
        <v>1</v>
      </c>
      <c r="F113" s="5">
        <f>COUNTIFS(Table2[Sub-Sector],Table3[[#This Row],[Sub-Sector]],Table2[6M Return vs Nifty],"&gt;=10")/Table3[[#This Row],[Count]]</f>
        <v>0</v>
      </c>
      <c r="G113" s="5">
        <f>COUNTIFS(Table2[Sub-Sector],Table3[[#This Row],[Sub-Sector]],Table2[1Y Return vs Nifty],"&gt;=10")/Table3[[#This Row],[Count]]</f>
        <v>0</v>
      </c>
      <c r="H113" s="5">
        <f>COUNTIFS(Table2[Sub-Sector],Table3[[#This Row],[Sub-Sector]],Table2[RSI Exponential â€“ 14D],"&gt;=50")/Table3[[#This Row],[Count]]</f>
        <v>1</v>
      </c>
      <c r="I113" s="5">
        <f>COUNTIFS(Table2[Sub-Sector],Table3[[#This Row],[Sub-Sector]],Table2[Relative Volume],"&gt;=1")/Table3[[#This Row],[Count]]</f>
        <v>0</v>
      </c>
      <c r="J113" s="5">
        <f>COUNTIFS(Table2[Sub-Sector],Table3[[#This Row],[Sub-Sector]],Table2[% Away From Day Low],"&gt;=0.05")/Table3[[#This Row],[Count]]</f>
        <v>0</v>
      </c>
      <c r="K113" s="5">
        <f>COUNTIFS(Table2[Sub-Sector],Table3[[#This Row],[Sub-Sector]],Table2[% Away From Day High],"&lt;=0.05")/Table3[[#This Row],[Count]]</f>
        <v>1</v>
      </c>
      <c r="L113" s="5">
        <f>COUNTIFS(Table2[Sub-Sector],Table3[[#This Row],[Sub-Sector]],Table2[% Away From Current Week Low],"&gt;=0.05")/Table3[[#This Row],[Count]]</f>
        <v>0</v>
      </c>
      <c r="M113" s="5">
        <f>COUNTIFS(Table2[Sub-Sector],Table3[[#This Row],[Sub-Sector]],Table2[% Away From Current Week High],"&lt;=0.05")/Table3[[#This Row],[Count]]</f>
        <v>1</v>
      </c>
      <c r="N113" s="5">
        <f>COUNTIFS(Table2[Sub-Sector],Table3[[#This Row],[Sub-Sector]],Table2[% Away From Current Month Low],"&gt;=0.05")/Table3[[#This Row],[Count]]</f>
        <v>1</v>
      </c>
      <c r="O113" s="5">
        <f>COUNTIFS(Table2[Sub-Sector],Table3[[#This Row],[Sub-Sector]],Table2[% Away From Current Month High],"&lt;=0.05")/Table3[[#This Row],[Count]]</f>
        <v>1</v>
      </c>
      <c r="P113" s="5">
        <f>COUNTIFS(Table2[Sub-Sector],Table3[[#This Row],[Sub-Sector]],Table2[% Away From 52W High],"&lt;=10")/Table3[[#This Row],[Count]]</f>
        <v>1</v>
      </c>
      <c r="Q113" s="5">
        <f>COUNTIFS(Table2[Sub-Sector],Table3[[#This Row],[Sub-Sector]],Table2[% Away From 52W Low],"&gt;=10")/Table3[[#This Row],[Count]]</f>
        <v>1</v>
      </c>
      <c r="R113" s="5">
        <f>COUNTIFS(Table2[Sub-Sector],Table3[[#This Row],[Sub-Sector]],Table2[% Price above 20 EMA],"&gt;=0")/Table3[[#This Row],[Count]]</f>
        <v>1</v>
      </c>
      <c r="S113" s="5">
        <f>COUNTIFS(Table2[Sub-Sector],Table3[[#This Row],[Sub-Sector]],Table2[% Price above 50 EMA],"&gt;=0")/Table3[[#This Row],[Count]]</f>
        <v>1</v>
      </c>
      <c r="T113" s="5">
        <f>COUNTIFS(Table2[Sub-Sector],Table3[[#This Row],[Sub-Sector]],Table2[% Price above 200 EMA],"&gt;=0")/Table3[[#This Row],[Count]]</f>
        <v>1</v>
      </c>
      <c r="U113" s="5">
        <f>COUNTIFS(Table2[Sub-Sector],Table3[[#This Row],[Sub-Sector]],Table2[Rate of Change - Zone],"Positive")/Table3[[#This Row],[Count]]</f>
        <v>1</v>
      </c>
      <c r="V113" s="5">
        <f>COUNTIFS(Table2[Sub-Sector],Table3[[#This Row],[Sub-Sector]],Table2[Sharpe Ratio],"&gt;=0.10")/Table3[[#This Row],[Count]]</f>
        <v>0</v>
      </c>
      <c r="W11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113" s="6">
        <f>_xlfn.RANK.AVG(Table3[[#This Row],[Score]],Table3[Score],1)</f>
        <v>75</v>
      </c>
      <c r="Y11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3" s="6">
        <f>_xlfn.RANK.AVG(Table3[[#This Row],[Score 2 ]],Table3[[Score 2 ]],1)</f>
        <v>112.5</v>
      </c>
    </row>
    <row r="114" spans="1:26" x14ac:dyDescent="0.3">
      <c r="A114" t="s">
        <v>355</v>
      </c>
      <c r="B114">
        <f>COUNTIFS(Table2[Sub-Sector],Table3[[#This Row],[Sub-Sector]])</f>
        <v>1</v>
      </c>
      <c r="C114" s="5">
        <f>COUNTIFS(Table2[Sub-Sector],Table3[[#This Row],[Sub-Sector]],Table2[Uptrend],"Uptrend")/Table3[[#This Row],[Count]]</f>
        <v>0</v>
      </c>
      <c r="D114" s="5">
        <f>COUNTIFS(Table2[Sub-Sector],Table3[[#This Row],[Sub-Sector]],Table2[1W Return vs Nifty],"&gt;=5")/Table3[[#This Row],[Count]]</f>
        <v>0</v>
      </c>
      <c r="E114" s="5">
        <f>COUNTIFS(Table2[Sub-Sector],Table3[[#This Row],[Sub-Sector]],Table2[1M Return vs Nifty],"&gt;=5")/Table3[[#This Row],[Count]]</f>
        <v>0</v>
      </c>
      <c r="F114" s="5">
        <f>COUNTIFS(Table2[Sub-Sector],Table3[[#This Row],[Sub-Sector]],Table2[6M Return vs Nifty],"&gt;=10")/Table3[[#This Row],[Count]]</f>
        <v>0</v>
      </c>
      <c r="G114" s="5">
        <f>COUNTIFS(Table2[Sub-Sector],Table3[[#This Row],[Sub-Sector]],Table2[1Y Return vs Nifty],"&gt;=10")/Table3[[#This Row],[Count]]</f>
        <v>0</v>
      </c>
      <c r="H114" s="5">
        <f>COUNTIFS(Table2[Sub-Sector],Table3[[#This Row],[Sub-Sector]],Table2[RSI Exponential â€“ 14D],"&gt;=50")/Table3[[#This Row],[Count]]</f>
        <v>1</v>
      </c>
      <c r="I114" s="5">
        <f>COUNTIFS(Table2[Sub-Sector],Table3[[#This Row],[Sub-Sector]],Table2[Relative Volume],"&gt;=1")/Table3[[#This Row],[Count]]</f>
        <v>0</v>
      </c>
      <c r="J114" s="5">
        <f>COUNTIFS(Table2[Sub-Sector],Table3[[#This Row],[Sub-Sector]],Table2[% Away From Day Low],"&gt;=0.05")/Table3[[#This Row],[Count]]</f>
        <v>0</v>
      </c>
      <c r="K114" s="5">
        <f>COUNTIFS(Table2[Sub-Sector],Table3[[#This Row],[Sub-Sector]],Table2[% Away From Day High],"&lt;=0.05")/Table3[[#This Row],[Count]]</f>
        <v>1</v>
      </c>
      <c r="L114" s="5">
        <f>COUNTIFS(Table2[Sub-Sector],Table3[[#This Row],[Sub-Sector]],Table2[% Away From Current Week Low],"&gt;=0.05")/Table3[[#This Row],[Count]]</f>
        <v>0</v>
      </c>
      <c r="M114" s="5">
        <f>COUNTIFS(Table2[Sub-Sector],Table3[[#This Row],[Sub-Sector]],Table2[% Away From Current Week High],"&lt;=0.05")/Table3[[#This Row],[Count]]</f>
        <v>1</v>
      </c>
      <c r="N114" s="5">
        <f>COUNTIFS(Table2[Sub-Sector],Table3[[#This Row],[Sub-Sector]],Table2[% Away From Current Month Low],"&gt;=0.05")/Table3[[#This Row],[Count]]</f>
        <v>1</v>
      </c>
      <c r="O114" s="5">
        <f>COUNTIFS(Table2[Sub-Sector],Table3[[#This Row],[Sub-Sector]],Table2[% Away From Current Month High],"&lt;=0.05")/Table3[[#This Row],[Count]]</f>
        <v>1</v>
      </c>
      <c r="P114" s="5">
        <f>COUNTIFS(Table2[Sub-Sector],Table3[[#This Row],[Sub-Sector]],Table2[% Away From 52W High],"&lt;=10")/Table3[[#This Row],[Count]]</f>
        <v>0</v>
      </c>
      <c r="Q114" s="5">
        <f>COUNTIFS(Table2[Sub-Sector],Table3[[#This Row],[Sub-Sector]],Table2[% Away From 52W Low],"&gt;=10")/Table3[[#This Row],[Count]]</f>
        <v>1</v>
      </c>
      <c r="R114" s="5">
        <f>COUNTIFS(Table2[Sub-Sector],Table3[[#This Row],[Sub-Sector]],Table2[% Price above 20 EMA],"&gt;=0")/Table3[[#This Row],[Count]]</f>
        <v>1</v>
      </c>
      <c r="S114" s="5">
        <f>COUNTIFS(Table2[Sub-Sector],Table3[[#This Row],[Sub-Sector]],Table2[% Price above 50 EMA],"&gt;=0")/Table3[[#This Row],[Count]]</f>
        <v>1</v>
      </c>
      <c r="T114" s="5">
        <f>COUNTIFS(Table2[Sub-Sector],Table3[[#This Row],[Sub-Sector]],Table2[% Price above 200 EMA],"&gt;=0")/Table3[[#This Row],[Count]]</f>
        <v>0</v>
      </c>
      <c r="U114" s="5">
        <f>COUNTIFS(Table2[Sub-Sector],Table3[[#This Row],[Sub-Sector]],Table2[Rate of Change - Zone],"Positive")/Table3[[#This Row],[Count]]</f>
        <v>1</v>
      </c>
      <c r="V114" s="5">
        <f>COUNTIFS(Table2[Sub-Sector],Table3[[#This Row],[Sub-Sector]],Table2[Sharpe Ratio],"&gt;=0.10")/Table3[[#This Row],[Count]]</f>
        <v>0</v>
      </c>
      <c r="W11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653.5</v>
      </c>
      <c r="X114" s="6">
        <f>_xlfn.RANK.AVG(Table3[[#This Row],[Score]],Table3[Score],1)</f>
        <v>116</v>
      </c>
      <c r="Y11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4" s="6">
        <f>_xlfn.RANK.AVG(Table3[[#This Row],[Score 2 ]],Table3[[Score 2 ]],1)</f>
        <v>112.5</v>
      </c>
    </row>
    <row r="115" spans="1:26" x14ac:dyDescent="0.3">
      <c r="A115" t="s">
        <v>177</v>
      </c>
      <c r="B115">
        <f>COUNTIFS(Table2[Sub-Sector],Table3[[#This Row],[Sub-Sector]])</f>
        <v>8</v>
      </c>
      <c r="C115" s="5">
        <f>COUNTIFS(Table2[Sub-Sector],Table3[[#This Row],[Sub-Sector]],Table2[Uptrend],"Uptrend")/Table3[[#This Row],[Count]]</f>
        <v>1</v>
      </c>
      <c r="D115" s="5">
        <f>COUNTIFS(Table2[Sub-Sector],Table3[[#This Row],[Sub-Sector]],Table2[1W Return vs Nifty],"&gt;=5")/Table3[[#This Row],[Count]]</f>
        <v>0</v>
      </c>
      <c r="E115" s="5">
        <f>COUNTIFS(Table2[Sub-Sector],Table3[[#This Row],[Sub-Sector]],Table2[1M Return vs Nifty],"&gt;=5")/Table3[[#This Row],[Count]]</f>
        <v>0.25</v>
      </c>
      <c r="F115" s="5">
        <f>COUNTIFS(Table2[Sub-Sector],Table3[[#This Row],[Sub-Sector]],Table2[6M Return vs Nifty],"&gt;=10")/Table3[[#This Row],[Count]]</f>
        <v>0.375</v>
      </c>
      <c r="G115" s="5">
        <f>COUNTIFS(Table2[Sub-Sector],Table3[[#This Row],[Sub-Sector]],Table2[1Y Return vs Nifty],"&gt;=10")/Table3[[#This Row],[Count]]</f>
        <v>0.375</v>
      </c>
      <c r="H115" s="5">
        <f>COUNTIFS(Table2[Sub-Sector],Table3[[#This Row],[Sub-Sector]],Table2[RSI Exponential â€“ 14D],"&gt;=50")/Table3[[#This Row],[Count]]</f>
        <v>0.5</v>
      </c>
      <c r="I115" s="5">
        <f>COUNTIFS(Table2[Sub-Sector],Table3[[#This Row],[Sub-Sector]],Table2[Relative Volume],"&gt;=1")/Table3[[#This Row],[Count]]</f>
        <v>0.25</v>
      </c>
      <c r="J115" s="5">
        <f>COUNTIFS(Table2[Sub-Sector],Table3[[#This Row],[Sub-Sector]],Table2[% Away From Day Low],"&gt;=0.05")/Table3[[#This Row],[Count]]</f>
        <v>0.125</v>
      </c>
      <c r="K115" s="5">
        <f>COUNTIFS(Table2[Sub-Sector],Table3[[#This Row],[Sub-Sector]],Table2[% Away From Day High],"&lt;=0.05")/Table3[[#This Row],[Count]]</f>
        <v>1</v>
      </c>
      <c r="L115" s="5">
        <f>COUNTIFS(Table2[Sub-Sector],Table3[[#This Row],[Sub-Sector]],Table2[% Away From Current Week Low],"&gt;=0.05")/Table3[[#This Row],[Count]]</f>
        <v>0.125</v>
      </c>
      <c r="M115" s="5">
        <f>COUNTIFS(Table2[Sub-Sector],Table3[[#This Row],[Sub-Sector]],Table2[% Away From Current Week High],"&lt;=0.05")/Table3[[#This Row],[Count]]</f>
        <v>0.75</v>
      </c>
      <c r="N115" s="5">
        <f>COUNTIFS(Table2[Sub-Sector],Table3[[#This Row],[Sub-Sector]],Table2[% Away From Current Month Low],"&gt;=0.05")/Table3[[#This Row],[Count]]</f>
        <v>0.875</v>
      </c>
      <c r="O115" s="5">
        <f>COUNTIFS(Table2[Sub-Sector],Table3[[#This Row],[Sub-Sector]],Table2[% Away From Current Month High],"&lt;=0.05")/Table3[[#This Row],[Count]]</f>
        <v>0.125</v>
      </c>
      <c r="P115" s="5">
        <f>COUNTIFS(Table2[Sub-Sector],Table3[[#This Row],[Sub-Sector]],Table2[% Away From 52W High],"&lt;=10")/Table3[[#This Row],[Count]]</f>
        <v>0.75</v>
      </c>
      <c r="Q115" s="5">
        <f>COUNTIFS(Table2[Sub-Sector],Table3[[#This Row],[Sub-Sector]],Table2[% Away From 52W Low],"&gt;=10")/Table3[[#This Row],[Count]]</f>
        <v>1</v>
      </c>
      <c r="R115" s="5">
        <f>COUNTIFS(Table2[Sub-Sector],Table3[[#This Row],[Sub-Sector]],Table2[% Price above 20 EMA],"&gt;=0")/Table3[[#This Row],[Count]]</f>
        <v>0.5</v>
      </c>
      <c r="S115" s="5">
        <f>COUNTIFS(Table2[Sub-Sector],Table3[[#This Row],[Sub-Sector]],Table2[% Price above 50 EMA],"&gt;=0")/Table3[[#This Row],[Count]]</f>
        <v>1</v>
      </c>
      <c r="T115" s="5">
        <f>COUNTIFS(Table2[Sub-Sector],Table3[[#This Row],[Sub-Sector]],Table2[% Price above 200 EMA],"&gt;=0")/Table3[[#This Row],[Count]]</f>
        <v>1</v>
      </c>
      <c r="U115" s="5">
        <f>COUNTIFS(Table2[Sub-Sector],Table3[[#This Row],[Sub-Sector]],Table2[Rate of Change - Zone],"Positive")/Table3[[#This Row],[Count]]</f>
        <v>0.125</v>
      </c>
      <c r="V115" s="5">
        <f>COUNTIFS(Table2[Sub-Sector],Table3[[#This Row],[Sub-Sector]],Table2[Sharpe Ratio],"&gt;=0.10")/Table3[[#This Row],[Count]]</f>
        <v>0</v>
      </c>
      <c r="W11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15" s="6">
        <f>_xlfn.RANK.AVG(Table3[[#This Row],[Score]],Table3[Score],1)</f>
        <v>96</v>
      </c>
      <c r="Y11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5" s="6">
        <f>_xlfn.RANK.AVG(Table3[[#This Row],[Score 2 ]],Table3[[Score 2 ]],1)</f>
        <v>114</v>
      </c>
    </row>
    <row r="116" spans="1:26" x14ac:dyDescent="0.3">
      <c r="A116" t="s">
        <v>1150</v>
      </c>
      <c r="B116">
        <f>COUNTIFS(Table2[Sub-Sector],Table3[[#This Row],[Sub-Sector]])</f>
        <v>2</v>
      </c>
      <c r="C116" s="5">
        <f>COUNTIFS(Table2[Sub-Sector],Table3[[#This Row],[Sub-Sector]],Table2[Uptrend],"Uptrend")/Table3[[#This Row],[Count]]</f>
        <v>0</v>
      </c>
      <c r="D116" s="5">
        <f>COUNTIFS(Table2[Sub-Sector],Table3[[#This Row],[Sub-Sector]],Table2[1W Return vs Nifty],"&gt;=5")/Table3[[#This Row],[Count]]</f>
        <v>0.5</v>
      </c>
      <c r="E116" s="5">
        <f>COUNTIFS(Table2[Sub-Sector],Table3[[#This Row],[Sub-Sector]],Table2[1M Return vs Nifty],"&gt;=5")/Table3[[#This Row],[Count]]</f>
        <v>0</v>
      </c>
      <c r="F116" s="5">
        <f>COUNTIFS(Table2[Sub-Sector],Table3[[#This Row],[Sub-Sector]],Table2[6M Return vs Nifty],"&gt;=10")/Table3[[#This Row],[Count]]</f>
        <v>0</v>
      </c>
      <c r="G116" s="5">
        <f>COUNTIFS(Table2[Sub-Sector],Table3[[#This Row],[Sub-Sector]],Table2[1Y Return vs Nifty],"&gt;=10")/Table3[[#This Row],[Count]]</f>
        <v>0</v>
      </c>
      <c r="H116" s="5">
        <f>COUNTIFS(Table2[Sub-Sector],Table3[[#This Row],[Sub-Sector]],Table2[RSI Exponential â€“ 14D],"&gt;=50")/Table3[[#This Row],[Count]]</f>
        <v>0.5</v>
      </c>
      <c r="I116" s="5">
        <f>COUNTIFS(Table2[Sub-Sector],Table3[[#This Row],[Sub-Sector]],Table2[Relative Volume],"&gt;=1")/Table3[[#This Row],[Count]]</f>
        <v>0.5</v>
      </c>
      <c r="J116" s="5">
        <f>COUNTIFS(Table2[Sub-Sector],Table3[[#This Row],[Sub-Sector]],Table2[% Away From Day Low],"&gt;=0.05")/Table3[[#This Row],[Count]]</f>
        <v>0</v>
      </c>
      <c r="K116" s="5">
        <f>COUNTIFS(Table2[Sub-Sector],Table3[[#This Row],[Sub-Sector]],Table2[% Away From Day High],"&lt;=0.05")/Table3[[#This Row],[Count]]</f>
        <v>0.5</v>
      </c>
      <c r="L116" s="5">
        <f>COUNTIFS(Table2[Sub-Sector],Table3[[#This Row],[Sub-Sector]],Table2[% Away From Current Week Low],"&gt;=0.05")/Table3[[#This Row],[Count]]</f>
        <v>0</v>
      </c>
      <c r="M116" s="5">
        <f>COUNTIFS(Table2[Sub-Sector],Table3[[#This Row],[Sub-Sector]],Table2[% Away From Current Week High],"&lt;=0.05")/Table3[[#This Row],[Count]]</f>
        <v>0.5</v>
      </c>
      <c r="N116" s="5">
        <f>COUNTIFS(Table2[Sub-Sector],Table3[[#This Row],[Sub-Sector]],Table2[% Away From Current Month Low],"&gt;=0.05")/Table3[[#This Row],[Count]]</f>
        <v>1</v>
      </c>
      <c r="O116" s="5">
        <f>COUNTIFS(Table2[Sub-Sector],Table3[[#This Row],[Sub-Sector]],Table2[% Away From Current Month High],"&lt;=0.05")/Table3[[#This Row],[Count]]</f>
        <v>0</v>
      </c>
      <c r="P116" s="5">
        <f>COUNTIFS(Table2[Sub-Sector],Table3[[#This Row],[Sub-Sector]],Table2[% Away From 52W High],"&lt;=10")/Table3[[#This Row],[Count]]</f>
        <v>0</v>
      </c>
      <c r="Q116" s="5">
        <f>COUNTIFS(Table2[Sub-Sector],Table3[[#This Row],[Sub-Sector]],Table2[% Away From 52W Low],"&gt;=10")/Table3[[#This Row],[Count]]</f>
        <v>0.5</v>
      </c>
      <c r="R116" s="5">
        <f>COUNTIFS(Table2[Sub-Sector],Table3[[#This Row],[Sub-Sector]],Table2[% Price above 20 EMA],"&gt;=0")/Table3[[#This Row],[Count]]</f>
        <v>1</v>
      </c>
      <c r="S116" s="5">
        <f>COUNTIFS(Table2[Sub-Sector],Table3[[#This Row],[Sub-Sector]],Table2[% Price above 50 EMA],"&gt;=0")/Table3[[#This Row],[Count]]</f>
        <v>0.5</v>
      </c>
      <c r="T116" s="5">
        <f>COUNTIFS(Table2[Sub-Sector],Table3[[#This Row],[Sub-Sector]],Table2[% Price above 200 EMA],"&gt;=0")/Table3[[#This Row],[Count]]</f>
        <v>0</v>
      </c>
      <c r="U116" s="5">
        <f>COUNTIFS(Table2[Sub-Sector],Table3[[#This Row],[Sub-Sector]],Table2[Rate of Change - Zone],"Positive")/Table3[[#This Row],[Count]]</f>
        <v>0.5</v>
      </c>
      <c r="V116" s="5">
        <f>COUNTIFS(Table2[Sub-Sector],Table3[[#This Row],[Sub-Sector]],Table2[Sharpe Ratio],"&gt;=0.10")/Table3[[#This Row],[Count]]</f>
        <v>0</v>
      </c>
      <c r="W11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6" s="6">
        <f>_xlfn.RANK.AVG(Table3[[#This Row],[Score]],Table3[Score],1)</f>
        <v>112</v>
      </c>
      <c r="Y11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16" s="6">
        <f>_xlfn.RANK.AVG(Table3[[#This Row],[Score 2 ]],Table3[[Score 2 ]],1)</f>
        <v>116</v>
      </c>
    </row>
    <row r="117" spans="1:26" x14ac:dyDescent="0.3">
      <c r="A117" t="s">
        <v>528</v>
      </c>
      <c r="B117">
        <f>COUNTIFS(Table2[Sub-Sector],Table3[[#This Row],[Sub-Sector]])</f>
        <v>6</v>
      </c>
      <c r="C117" s="5">
        <f>COUNTIFS(Table2[Sub-Sector],Table3[[#This Row],[Sub-Sector]],Table2[Uptrend],"Uptrend")/Table3[[#This Row],[Count]]</f>
        <v>0.5</v>
      </c>
      <c r="D117" s="5">
        <f>COUNTIFS(Table2[Sub-Sector],Table3[[#This Row],[Sub-Sector]],Table2[1W Return vs Nifty],"&gt;=5")/Table3[[#This Row],[Count]]</f>
        <v>0</v>
      </c>
      <c r="E117" s="5">
        <f>COUNTIFS(Table2[Sub-Sector],Table3[[#This Row],[Sub-Sector]],Table2[1M Return vs Nifty],"&gt;=5")/Table3[[#This Row],[Count]]</f>
        <v>0.33333333333333331</v>
      </c>
      <c r="F117" s="5">
        <f>COUNTIFS(Table2[Sub-Sector],Table3[[#This Row],[Sub-Sector]],Table2[6M Return vs Nifty],"&gt;=10")/Table3[[#This Row],[Count]]</f>
        <v>0</v>
      </c>
      <c r="G117" s="5">
        <f>COUNTIFS(Table2[Sub-Sector],Table3[[#This Row],[Sub-Sector]],Table2[1Y Return vs Nifty],"&gt;=10")/Table3[[#This Row],[Count]]</f>
        <v>0</v>
      </c>
      <c r="H117" s="5">
        <f>COUNTIFS(Table2[Sub-Sector],Table3[[#This Row],[Sub-Sector]],Table2[RSI Exponential â€“ 14D],"&gt;=50")/Table3[[#This Row],[Count]]</f>
        <v>0.5</v>
      </c>
      <c r="I117" s="5">
        <f>COUNTIFS(Table2[Sub-Sector],Table3[[#This Row],[Sub-Sector]],Table2[Relative Volume],"&gt;=1")/Table3[[#This Row],[Count]]</f>
        <v>0.5</v>
      </c>
      <c r="J117" s="5">
        <f>COUNTIFS(Table2[Sub-Sector],Table3[[#This Row],[Sub-Sector]],Table2[% Away From Day Low],"&gt;=0.05")/Table3[[#This Row],[Count]]</f>
        <v>0</v>
      </c>
      <c r="K117" s="5">
        <f>COUNTIFS(Table2[Sub-Sector],Table3[[#This Row],[Sub-Sector]],Table2[% Away From Day High],"&lt;=0.05")/Table3[[#This Row],[Count]]</f>
        <v>0.83333333333333337</v>
      </c>
      <c r="L117" s="5">
        <f>COUNTIFS(Table2[Sub-Sector],Table3[[#This Row],[Sub-Sector]],Table2[% Away From Current Week Low],"&gt;=0.05")/Table3[[#This Row],[Count]]</f>
        <v>0</v>
      </c>
      <c r="M117" s="5">
        <f>COUNTIFS(Table2[Sub-Sector],Table3[[#This Row],[Sub-Sector]],Table2[% Away From Current Week High],"&lt;=0.05")/Table3[[#This Row],[Count]]</f>
        <v>0.33333333333333331</v>
      </c>
      <c r="N117" s="5">
        <f>COUNTIFS(Table2[Sub-Sector],Table3[[#This Row],[Sub-Sector]],Table2[% Away From Current Month Low],"&gt;=0.05")/Table3[[#This Row],[Count]]</f>
        <v>1</v>
      </c>
      <c r="O117" s="5">
        <f>COUNTIFS(Table2[Sub-Sector],Table3[[#This Row],[Sub-Sector]],Table2[% Away From Current Month High],"&lt;=0.05")/Table3[[#This Row],[Count]]</f>
        <v>0</v>
      </c>
      <c r="P117" s="5">
        <f>COUNTIFS(Table2[Sub-Sector],Table3[[#This Row],[Sub-Sector]],Table2[% Away From 52W High],"&lt;=10")/Table3[[#This Row],[Count]]</f>
        <v>0.33333333333333331</v>
      </c>
      <c r="Q117" s="5">
        <f>COUNTIFS(Table2[Sub-Sector],Table3[[#This Row],[Sub-Sector]],Table2[% Away From 52W Low],"&gt;=10")/Table3[[#This Row],[Count]]</f>
        <v>1</v>
      </c>
      <c r="R117" s="5">
        <f>COUNTIFS(Table2[Sub-Sector],Table3[[#This Row],[Sub-Sector]],Table2[% Price above 20 EMA],"&gt;=0")/Table3[[#This Row],[Count]]</f>
        <v>0.5</v>
      </c>
      <c r="S117" s="5">
        <f>COUNTIFS(Table2[Sub-Sector],Table3[[#This Row],[Sub-Sector]],Table2[% Price above 50 EMA],"&gt;=0")/Table3[[#This Row],[Count]]</f>
        <v>0.5</v>
      </c>
      <c r="T117" s="5">
        <f>COUNTIFS(Table2[Sub-Sector],Table3[[#This Row],[Sub-Sector]],Table2[% Price above 200 EMA],"&gt;=0")/Table3[[#This Row],[Count]]</f>
        <v>0.5</v>
      </c>
      <c r="U117" s="5">
        <f>COUNTIFS(Table2[Sub-Sector],Table3[[#This Row],[Sub-Sector]],Table2[Rate of Change - Zone],"Positive")/Table3[[#This Row],[Count]]</f>
        <v>0.5</v>
      </c>
      <c r="V117" s="5">
        <f>COUNTIFS(Table2[Sub-Sector],Table3[[#This Row],[Sub-Sector]],Table2[Sharpe Ratio],"&gt;=0.10")/Table3[[#This Row],[Count]]</f>
        <v>0</v>
      </c>
      <c r="W11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17" s="6">
        <f>_xlfn.RANK.AVG(Table3[[#This Row],[Score]],Table3[Score],1)</f>
        <v>113</v>
      </c>
      <c r="Y11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17" s="6">
        <f>_xlfn.RANK.AVG(Table3[[#This Row],[Score 2 ]],Table3[[Score 2 ]],1)</f>
        <v>116</v>
      </c>
    </row>
    <row r="118" spans="1:26" x14ac:dyDescent="0.3">
      <c r="A118" t="s">
        <v>567</v>
      </c>
      <c r="B118">
        <f>COUNTIFS(Table2[Sub-Sector],Table3[[#This Row],[Sub-Sector]])</f>
        <v>2</v>
      </c>
      <c r="C118" s="5">
        <f>COUNTIFS(Table2[Sub-Sector],Table3[[#This Row],[Sub-Sector]],Table2[Uptrend],"Uptrend")/Table3[[#This Row],[Count]]</f>
        <v>0.5</v>
      </c>
      <c r="D118" s="5">
        <f>COUNTIFS(Table2[Sub-Sector],Table3[[#This Row],[Sub-Sector]],Table2[1W Return vs Nifty],"&gt;=5")/Table3[[#This Row],[Count]]</f>
        <v>0</v>
      </c>
      <c r="E118" s="5">
        <f>COUNTIFS(Table2[Sub-Sector],Table3[[#This Row],[Sub-Sector]],Table2[1M Return vs Nifty],"&gt;=5")/Table3[[#This Row],[Count]]</f>
        <v>0</v>
      </c>
      <c r="F118" s="5">
        <f>COUNTIFS(Table2[Sub-Sector],Table3[[#This Row],[Sub-Sector]],Table2[6M Return vs Nifty],"&gt;=10")/Table3[[#This Row],[Count]]</f>
        <v>0</v>
      </c>
      <c r="G118" s="5">
        <f>COUNTIFS(Table2[Sub-Sector],Table3[[#This Row],[Sub-Sector]],Table2[1Y Return vs Nifty],"&gt;=10")/Table3[[#This Row],[Count]]</f>
        <v>0</v>
      </c>
      <c r="H118" s="5">
        <f>COUNTIFS(Table2[Sub-Sector],Table3[[#This Row],[Sub-Sector]],Table2[RSI Exponential â€“ 14D],"&gt;=50")/Table3[[#This Row],[Count]]</f>
        <v>0.5</v>
      </c>
      <c r="I118" s="5">
        <f>COUNTIFS(Table2[Sub-Sector],Table3[[#This Row],[Sub-Sector]],Table2[Relative Volume],"&gt;=1")/Table3[[#This Row],[Count]]</f>
        <v>0.5</v>
      </c>
      <c r="J118" s="5">
        <f>COUNTIFS(Table2[Sub-Sector],Table3[[#This Row],[Sub-Sector]],Table2[% Away From Day Low],"&gt;=0.05")/Table3[[#This Row],[Count]]</f>
        <v>0</v>
      </c>
      <c r="K118" s="5">
        <f>COUNTIFS(Table2[Sub-Sector],Table3[[#This Row],[Sub-Sector]],Table2[% Away From Day High],"&lt;=0.05")/Table3[[#This Row],[Count]]</f>
        <v>1</v>
      </c>
      <c r="L118" s="5">
        <f>COUNTIFS(Table2[Sub-Sector],Table3[[#This Row],[Sub-Sector]],Table2[% Away From Current Week Low],"&gt;=0.05")/Table3[[#This Row],[Count]]</f>
        <v>0</v>
      </c>
      <c r="M118" s="5">
        <f>COUNTIFS(Table2[Sub-Sector],Table3[[#This Row],[Sub-Sector]],Table2[% Away From Current Week High],"&lt;=0.05")/Table3[[#This Row],[Count]]</f>
        <v>1</v>
      </c>
      <c r="N118" s="5">
        <f>COUNTIFS(Table2[Sub-Sector],Table3[[#This Row],[Sub-Sector]],Table2[% Away From Current Month Low],"&gt;=0.05")/Table3[[#This Row],[Count]]</f>
        <v>1</v>
      </c>
      <c r="O118" s="5">
        <f>COUNTIFS(Table2[Sub-Sector],Table3[[#This Row],[Sub-Sector]],Table2[% Away From Current Month High],"&lt;=0.05")/Table3[[#This Row],[Count]]</f>
        <v>0.5</v>
      </c>
      <c r="P118" s="5">
        <f>COUNTIFS(Table2[Sub-Sector],Table3[[#This Row],[Sub-Sector]],Table2[% Away From 52W High],"&lt;=10")/Table3[[#This Row],[Count]]</f>
        <v>0</v>
      </c>
      <c r="Q118" s="5">
        <f>COUNTIFS(Table2[Sub-Sector],Table3[[#This Row],[Sub-Sector]],Table2[% Away From 52W Low],"&gt;=10")/Table3[[#This Row],[Count]]</f>
        <v>1</v>
      </c>
      <c r="R118" s="5">
        <f>COUNTIFS(Table2[Sub-Sector],Table3[[#This Row],[Sub-Sector]],Table2[% Price above 20 EMA],"&gt;=0")/Table3[[#This Row],[Count]]</f>
        <v>1</v>
      </c>
      <c r="S118" s="5">
        <f>COUNTIFS(Table2[Sub-Sector],Table3[[#This Row],[Sub-Sector]],Table2[% Price above 50 EMA],"&gt;=0")/Table3[[#This Row],[Count]]</f>
        <v>1</v>
      </c>
      <c r="T118" s="5">
        <f>COUNTIFS(Table2[Sub-Sector],Table3[[#This Row],[Sub-Sector]],Table2[% Price above 200 EMA],"&gt;=0")/Table3[[#This Row],[Count]]</f>
        <v>0.5</v>
      </c>
      <c r="U118" s="5">
        <f>COUNTIFS(Table2[Sub-Sector],Table3[[#This Row],[Sub-Sector]],Table2[Rate of Change - Zone],"Positive")/Table3[[#This Row],[Count]]</f>
        <v>0.5</v>
      </c>
      <c r="V118" s="5">
        <f>COUNTIFS(Table2[Sub-Sector],Table3[[#This Row],[Sub-Sector]],Table2[Sharpe Ratio],"&gt;=0.10")/Table3[[#This Row],[Count]]</f>
        <v>0.5</v>
      </c>
      <c r="W11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659</v>
      </c>
      <c r="X118" s="6">
        <f>_xlfn.RANK.AVG(Table3[[#This Row],[Score]],Table3[Score],1)</f>
        <v>117</v>
      </c>
      <c r="Y11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18" s="6">
        <f>_xlfn.RANK.AVG(Table3[[#This Row],[Score 2 ]],Table3[[Score 2 ]],1)</f>
        <v>116</v>
      </c>
    </row>
    <row r="119" spans="1:26" x14ac:dyDescent="0.3">
      <c r="A119" t="s">
        <v>211</v>
      </c>
      <c r="B119">
        <f>COUNTIFS(Table2[Sub-Sector],Table3[[#This Row],[Sub-Sector]])</f>
        <v>4</v>
      </c>
      <c r="C119" s="5">
        <f>COUNTIFS(Table2[Sub-Sector],Table3[[#This Row],[Sub-Sector]],Table2[Uptrend],"Uptrend")/Table3[[#This Row],[Count]]</f>
        <v>0.5</v>
      </c>
      <c r="D119" s="5">
        <f>COUNTIFS(Table2[Sub-Sector],Table3[[#This Row],[Sub-Sector]],Table2[1W Return vs Nifty],"&gt;=5")/Table3[[#This Row],[Count]]</f>
        <v>0</v>
      </c>
      <c r="E119" s="5">
        <f>COUNTIFS(Table2[Sub-Sector],Table3[[#This Row],[Sub-Sector]],Table2[1M Return vs Nifty],"&gt;=5")/Table3[[#This Row],[Count]]</f>
        <v>0</v>
      </c>
      <c r="F119" s="5">
        <f>COUNTIFS(Table2[Sub-Sector],Table3[[#This Row],[Sub-Sector]],Table2[6M Return vs Nifty],"&gt;=10")/Table3[[#This Row],[Count]]</f>
        <v>0</v>
      </c>
      <c r="G119" s="5">
        <f>COUNTIFS(Table2[Sub-Sector],Table3[[#This Row],[Sub-Sector]],Table2[1Y Return vs Nifty],"&gt;=10")/Table3[[#This Row],[Count]]</f>
        <v>0.25</v>
      </c>
      <c r="H119" s="5">
        <f>COUNTIFS(Table2[Sub-Sector],Table3[[#This Row],[Sub-Sector]],Table2[RSI Exponential â€“ 14D],"&gt;=50")/Table3[[#This Row],[Count]]</f>
        <v>1</v>
      </c>
      <c r="I119" s="5">
        <f>COUNTIFS(Table2[Sub-Sector],Table3[[#This Row],[Sub-Sector]],Table2[Relative Volume],"&gt;=1")/Table3[[#This Row],[Count]]</f>
        <v>0</v>
      </c>
      <c r="J119" s="5">
        <f>COUNTIFS(Table2[Sub-Sector],Table3[[#This Row],[Sub-Sector]],Table2[% Away From Day Low],"&gt;=0.05")/Table3[[#This Row],[Count]]</f>
        <v>0</v>
      </c>
      <c r="K119" s="5">
        <f>COUNTIFS(Table2[Sub-Sector],Table3[[#This Row],[Sub-Sector]],Table2[% Away From Day High],"&lt;=0.05")/Table3[[#This Row],[Count]]</f>
        <v>1</v>
      </c>
      <c r="L119" s="5">
        <f>COUNTIFS(Table2[Sub-Sector],Table3[[#This Row],[Sub-Sector]],Table2[% Away From Current Week Low],"&gt;=0.05")/Table3[[#This Row],[Count]]</f>
        <v>0</v>
      </c>
      <c r="M119" s="5">
        <f>COUNTIFS(Table2[Sub-Sector],Table3[[#This Row],[Sub-Sector]],Table2[% Away From Current Week High],"&lt;=0.05")/Table3[[#This Row],[Count]]</f>
        <v>0.75</v>
      </c>
      <c r="N119" s="5">
        <f>COUNTIFS(Table2[Sub-Sector],Table3[[#This Row],[Sub-Sector]],Table2[% Away From Current Month Low],"&gt;=0.05")/Table3[[#This Row],[Count]]</f>
        <v>1</v>
      </c>
      <c r="O119" s="5">
        <f>COUNTIFS(Table2[Sub-Sector],Table3[[#This Row],[Sub-Sector]],Table2[% Away From Current Month High],"&lt;=0.05")/Table3[[#This Row],[Count]]</f>
        <v>0.5</v>
      </c>
      <c r="P119" s="5">
        <f>COUNTIFS(Table2[Sub-Sector],Table3[[#This Row],[Sub-Sector]],Table2[% Away From 52W High],"&lt;=10")/Table3[[#This Row],[Count]]</f>
        <v>0.5</v>
      </c>
      <c r="Q119" s="5">
        <f>COUNTIFS(Table2[Sub-Sector],Table3[[#This Row],[Sub-Sector]],Table2[% Away From 52W Low],"&gt;=10")/Table3[[#This Row],[Count]]</f>
        <v>1</v>
      </c>
      <c r="R119" s="5">
        <f>COUNTIFS(Table2[Sub-Sector],Table3[[#This Row],[Sub-Sector]],Table2[% Price above 20 EMA],"&gt;=0")/Table3[[#This Row],[Count]]</f>
        <v>0.75</v>
      </c>
      <c r="S119" s="5">
        <f>COUNTIFS(Table2[Sub-Sector],Table3[[#This Row],[Sub-Sector]],Table2[% Price above 50 EMA],"&gt;=0")/Table3[[#This Row],[Count]]</f>
        <v>0.75</v>
      </c>
      <c r="T119" s="5">
        <f>COUNTIFS(Table2[Sub-Sector],Table3[[#This Row],[Sub-Sector]],Table2[% Price above 200 EMA],"&gt;=0")/Table3[[#This Row],[Count]]</f>
        <v>0.75</v>
      </c>
      <c r="U119" s="5">
        <f>COUNTIFS(Table2[Sub-Sector],Table3[[#This Row],[Sub-Sector]],Table2[Rate of Change - Zone],"Positive")/Table3[[#This Row],[Count]]</f>
        <v>0.75</v>
      </c>
      <c r="V119" s="5">
        <f>COUNTIFS(Table2[Sub-Sector],Table3[[#This Row],[Sub-Sector]],Table2[Sharpe Ratio],"&gt;=0.10")/Table3[[#This Row],[Count]]</f>
        <v>0</v>
      </c>
      <c r="W11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9" s="6">
        <f>_xlfn.RANK.AVG(Table3[[#This Row],[Score]],Table3[Score],1)</f>
        <v>119</v>
      </c>
      <c r="Y11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</v>
      </c>
      <c r="Z119" s="6">
        <f>_xlfn.RANK.AVG(Table3[[#This Row],[Score 2 ]],Table3[[Score 2 ]],1)</f>
        <v>118</v>
      </c>
    </row>
    <row r="120" spans="1:26" x14ac:dyDescent="0.3">
      <c r="A120" t="s">
        <v>272</v>
      </c>
      <c r="B120">
        <f>COUNTIFS(Table2[Sub-Sector],Table3[[#This Row],[Sub-Sector]])</f>
        <v>5</v>
      </c>
      <c r="C120" s="5">
        <f>COUNTIFS(Table2[Sub-Sector],Table3[[#This Row],[Sub-Sector]],Table2[Uptrend],"Uptrend")/Table3[[#This Row],[Count]]</f>
        <v>0.6</v>
      </c>
      <c r="D120" s="5">
        <f>COUNTIFS(Table2[Sub-Sector],Table3[[#This Row],[Sub-Sector]],Table2[1W Return vs Nifty],"&gt;=5")/Table3[[#This Row],[Count]]</f>
        <v>0</v>
      </c>
      <c r="E120" s="5">
        <f>COUNTIFS(Table2[Sub-Sector],Table3[[#This Row],[Sub-Sector]],Table2[1M Return vs Nifty],"&gt;=5")/Table3[[#This Row],[Count]]</f>
        <v>0</v>
      </c>
      <c r="F120" s="5">
        <f>COUNTIFS(Table2[Sub-Sector],Table3[[#This Row],[Sub-Sector]],Table2[6M Return vs Nifty],"&gt;=10")/Table3[[#This Row],[Count]]</f>
        <v>0</v>
      </c>
      <c r="G120" s="5">
        <f>COUNTIFS(Table2[Sub-Sector],Table3[[#This Row],[Sub-Sector]],Table2[1Y Return vs Nifty],"&gt;=10")/Table3[[#This Row],[Count]]</f>
        <v>0.4</v>
      </c>
      <c r="H120" s="5">
        <f>COUNTIFS(Table2[Sub-Sector],Table3[[#This Row],[Sub-Sector]],Table2[RSI Exponential â€“ 14D],"&gt;=50")/Table3[[#This Row],[Count]]</f>
        <v>0.4</v>
      </c>
      <c r="I120" s="5">
        <f>COUNTIFS(Table2[Sub-Sector],Table3[[#This Row],[Sub-Sector]],Table2[Relative Volume],"&gt;=1")/Table3[[#This Row],[Count]]</f>
        <v>0.2</v>
      </c>
      <c r="J120" s="5">
        <f>COUNTIFS(Table2[Sub-Sector],Table3[[#This Row],[Sub-Sector]],Table2[% Away From Day Low],"&gt;=0.05")/Table3[[#This Row],[Count]]</f>
        <v>0</v>
      </c>
      <c r="K120" s="5">
        <f>COUNTIFS(Table2[Sub-Sector],Table3[[#This Row],[Sub-Sector]],Table2[% Away From Day High],"&lt;=0.05")/Table3[[#This Row],[Count]]</f>
        <v>1</v>
      </c>
      <c r="L120" s="5">
        <f>COUNTIFS(Table2[Sub-Sector],Table3[[#This Row],[Sub-Sector]],Table2[% Away From Current Week Low],"&gt;=0.05")/Table3[[#This Row],[Count]]</f>
        <v>0</v>
      </c>
      <c r="M120" s="5">
        <f>COUNTIFS(Table2[Sub-Sector],Table3[[#This Row],[Sub-Sector]],Table2[% Away From Current Week High],"&lt;=0.05")/Table3[[#This Row],[Count]]</f>
        <v>0.6</v>
      </c>
      <c r="N120" s="5">
        <f>COUNTIFS(Table2[Sub-Sector],Table3[[#This Row],[Sub-Sector]],Table2[% Away From Current Month Low],"&gt;=0.05")/Table3[[#This Row],[Count]]</f>
        <v>1</v>
      </c>
      <c r="O120" s="5">
        <f>COUNTIFS(Table2[Sub-Sector],Table3[[#This Row],[Sub-Sector]],Table2[% Away From Current Month High],"&lt;=0.05")/Table3[[#This Row],[Count]]</f>
        <v>0.2</v>
      </c>
      <c r="P120" s="5">
        <f>COUNTIFS(Table2[Sub-Sector],Table3[[#This Row],[Sub-Sector]],Table2[% Away From 52W High],"&lt;=10")/Table3[[#This Row],[Count]]</f>
        <v>0.4</v>
      </c>
      <c r="Q120" s="5">
        <f>COUNTIFS(Table2[Sub-Sector],Table3[[#This Row],[Sub-Sector]],Table2[% Away From 52W Low],"&gt;=10")/Table3[[#This Row],[Count]]</f>
        <v>1</v>
      </c>
      <c r="R120" s="5">
        <f>COUNTIFS(Table2[Sub-Sector],Table3[[#This Row],[Sub-Sector]],Table2[% Price above 20 EMA],"&gt;=0")/Table3[[#This Row],[Count]]</f>
        <v>0.2</v>
      </c>
      <c r="S120" s="5">
        <f>COUNTIFS(Table2[Sub-Sector],Table3[[#This Row],[Sub-Sector]],Table2[% Price above 50 EMA],"&gt;=0")/Table3[[#This Row],[Count]]</f>
        <v>0.6</v>
      </c>
      <c r="T120" s="5">
        <f>COUNTIFS(Table2[Sub-Sector],Table3[[#This Row],[Sub-Sector]],Table2[% Price above 200 EMA],"&gt;=0")/Table3[[#This Row],[Count]]</f>
        <v>0.6</v>
      </c>
      <c r="U120" s="5">
        <f>COUNTIFS(Table2[Sub-Sector],Table3[[#This Row],[Sub-Sector]],Table2[Rate of Change - Zone],"Positive")/Table3[[#This Row],[Count]]</f>
        <v>0.4</v>
      </c>
      <c r="V120" s="5">
        <f>COUNTIFS(Table2[Sub-Sector],Table3[[#This Row],[Sub-Sector]],Table2[Sharpe Ratio],"&gt;=0.10")/Table3[[#This Row],[Count]]</f>
        <v>0.2</v>
      </c>
      <c r="W12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660.5</v>
      </c>
      <c r="X120" s="6">
        <f>_xlfn.RANK.AVG(Table3[[#This Row],[Score]],Table3[Score],1)</f>
        <v>118</v>
      </c>
      <c r="Y12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0" s="6">
        <f>_xlfn.RANK.AVG(Table3[[#This Row],[Score 2 ]],Table3[[Score 2 ]],1)</f>
        <v>119</v>
      </c>
    </row>
    <row r="121" spans="1:26" x14ac:dyDescent="0.3">
      <c r="A121" t="s">
        <v>40</v>
      </c>
      <c r="B121">
        <f>COUNTIFS(Table2[Sub-Sector],Table3[[#This Row],[Sub-Sector]])</f>
        <v>2</v>
      </c>
      <c r="C121" s="5">
        <f>COUNTIFS(Table2[Sub-Sector],Table3[[#This Row],[Sub-Sector]],Table2[Uptrend],"Uptrend")/Table3[[#This Row],[Count]]</f>
        <v>0</v>
      </c>
      <c r="D121" s="5">
        <f>COUNTIFS(Table2[Sub-Sector],Table3[[#This Row],[Sub-Sector]],Table2[1W Return vs Nifty],"&gt;=5")/Table3[[#This Row],[Count]]</f>
        <v>0</v>
      </c>
      <c r="E121" s="5">
        <f>COUNTIFS(Table2[Sub-Sector],Table3[[#This Row],[Sub-Sector]],Table2[1M Return vs Nifty],"&gt;=5")/Table3[[#This Row],[Count]]</f>
        <v>0</v>
      </c>
      <c r="F121" s="5">
        <f>COUNTIFS(Table2[Sub-Sector],Table3[[#This Row],[Sub-Sector]],Table2[6M Return vs Nifty],"&gt;=10")/Table3[[#This Row],[Count]]</f>
        <v>0</v>
      </c>
      <c r="G121" s="5">
        <f>COUNTIFS(Table2[Sub-Sector],Table3[[#This Row],[Sub-Sector]],Table2[1Y Return vs Nifty],"&gt;=10")/Table3[[#This Row],[Count]]</f>
        <v>0.5</v>
      </c>
      <c r="H121" s="5">
        <f>COUNTIFS(Table2[Sub-Sector],Table3[[#This Row],[Sub-Sector]],Table2[RSI Exponential â€“ 14D],"&gt;=50")/Table3[[#This Row],[Count]]</f>
        <v>0</v>
      </c>
      <c r="I121" s="5">
        <f>COUNTIFS(Table2[Sub-Sector],Table3[[#This Row],[Sub-Sector]],Table2[Relative Volume],"&gt;=1")/Table3[[#This Row],[Count]]</f>
        <v>0</v>
      </c>
      <c r="J121" s="5">
        <f>COUNTIFS(Table2[Sub-Sector],Table3[[#This Row],[Sub-Sector]],Table2[% Away From Day Low],"&gt;=0.05")/Table3[[#This Row],[Count]]</f>
        <v>0</v>
      </c>
      <c r="K121" s="5">
        <f>COUNTIFS(Table2[Sub-Sector],Table3[[#This Row],[Sub-Sector]],Table2[% Away From Day High],"&lt;=0.05")/Table3[[#This Row],[Count]]</f>
        <v>1</v>
      </c>
      <c r="L121" s="5">
        <f>COUNTIFS(Table2[Sub-Sector],Table3[[#This Row],[Sub-Sector]],Table2[% Away From Current Week Low],"&gt;=0.05")/Table3[[#This Row],[Count]]</f>
        <v>0</v>
      </c>
      <c r="M121" s="5">
        <f>COUNTIFS(Table2[Sub-Sector],Table3[[#This Row],[Sub-Sector]],Table2[% Away From Current Week High],"&lt;=0.05")/Table3[[#This Row],[Count]]</f>
        <v>0.5</v>
      </c>
      <c r="N121" s="5">
        <f>COUNTIFS(Table2[Sub-Sector],Table3[[#This Row],[Sub-Sector]],Table2[% Away From Current Month Low],"&gt;=0.05")/Table3[[#This Row],[Count]]</f>
        <v>1</v>
      </c>
      <c r="O121" s="5">
        <f>COUNTIFS(Table2[Sub-Sector],Table3[[#This Row],[Sub-Sector]],Table2[% Away From Current Month High],"&lt;=0.05")/Table3[[#This Row],[Count]]</f>
        <v>0</v>
      </c>
      <c r="P121" s="5">
        <f>COUNTIFS(Table2[Sub-Sector],Table3[[#This Row],[Sub-Sector]],Table2[% Away From 52W High],"&lt;=10")/Table3[[#This Row],[Count]]</f>
        <v>0</v>
      </c>
      <c r="Q121" s="5">
        <f>COUNTIFS(Table2[Sub-Sector],Table3[[#This Row],[Sub-Sector]],Table2[% Away From 52W Low],"&gt;=10")/Table3[[#This Row],[Count]]</f>
        <v>1</v>
      </c>
      <c r="R121" s="5">
        <f>COUNTIFS(Table2[Sub-Sector],Table3[[#This Row],[Sub-Sector]],Table2[% Price above 20 EMA],"&gt;=0")/Table3[[#This Row],[Count]]</f>
        <v>0.5</v>
      </c>
      <c r="S121" s="5">
        <f>COUNTIFS(Table2[Sub-Sector],Table3[[#This Row],[Sub-Sector]],Table2[% Price above 50 EMA],"&gt;=0")/Table3[[#This Row],[Count]]</f>
        <v>0.5</v>
      </c>
      <c r="T121" s="5">
        <f>COUNTIFS(Table2[Sub-Sector],Table3[[#This Row],[Sub-Sector]],Table2[% Price above 200 EMA],"&gt;=0")/Table3[[#This Row],[Count]]</f>
        <v>1</v>
      </c>
      <c r="U121" s="5">
        <f>COUNTIFS(Table2[Sub-Sector],Table3[[#This Row],[Sub-Sector]],Table2[Rate of Change - Zone],"Positive")/Table3[[#This Row],[Count]]</f>
        <v>0</v>
      </c>
      <c r="V121" s="5">
        <f>COUNTIFS(Table2[Sub-Sector],Table3[[#This Row],[Sub-Sector]],Table2[Sharpe Ratio],"&gt;=0.10")/Table3[[#This Row],[Count]]</f>
        <v>0</v>
      </c>
      <c r="W12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707.5</v>
      </c>
      <c r="X121" s="6">
        <f>_xlfn.RANK.AVG(Table3[[#This Row],[Score]],Table3[Score],1)</f>
        <v>120</v>
      </c>
      <c r="Y12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411</v>
      </c>
      <c r="Z121" s="6">
        <f>_xlfn.RANK.AVG(Table3[[#This Row],[Score 2 ]],Table3[[Score 2 ]],1)</f>
        <v>120</v>
      </c>
    </row>
    <row r="122" spans="1:26" x14ac:dyDescent="0.3">
      <c r="A122" t="s">
        <v>106</v>
      </c>
      <c r="B122">
        <f>COUNTIFS(Table2[Sub-Sector],Table3[[#This Row],[Sub-Sector]])</f>
        <v>4</v>
      </c>
      <c r="C122" s="5">
        <f>COUNTIFS(Table2[Sub-Sector],Table3[[#This Row],[Sub-Sector]],Table2[Uptrend],"Uptrend")/Table3[[#This Row],[Count]]</f>
        <v>0</v>
      </c>
      <c r="D122" s="5">
        <f>COUNTIFS(Table2[Sub-Sector],Table3[[#This Row],[Sub-Sector]],Table2[1W Return vs Nifty],"&gt;=5")/Table3[[#This Row],[Count]]</f>
        <v>0</v>
      </c>
      <c r="E122" s="5">
        <f>COUNTIFS(Table2[Sub-Sector],Table3[[#This Row],[Sub-Sector]],Table2[1M Return vs Nifty],"&gt;=5")/Table3[[#This Row],[Count]]</f>
        <v>0</v>
      </c>
      <c r="F122" s="5">
        <f>COUNTIFS(Table2[Sub-Sector],Table3[[#This Row],[Sub-Sector]],Table2[6M Return vs Nifty],"&gt;=10")/Table3[[#This Row],[Count]]</f>
        <v>0</v>
      </c>
      <c r="G122" s="5">
        <f>COUNTIFS(Table2[Sub-Sector],Table3[[#This Row],[Sub-Sector]],Table2[1Y Return vs Nifty],"&gt;=10")/Table3[[#This Row],[Count]]</f>
        <v>0</v>
      </c>
      <c r="H122" s="5">
        <f>COUNTIFS(Table2[Sub-Sector],Table3[[#This Row],[Sub-Sector]],Table2[RSI Exponential â€“ 14D],"&gt;=50")/Table3[[#This Row],[Count]]</f>
        <v>0.25</v>
      </c>
      <c r="I122" s="5">
        <f>COUNTIFS(Table2[Sub-Sector],Table3[[#This Row],[Sub-Sector]],Table2[Relative Volume],"&gt;=1")/Table3[[#This Row],[Count]]</f>
        <v>0.25</v>
      </c>
      <c r="J122" s="5">
        <f>COUNTIFS(Table2[Sub-Sector],Table3[[#This Row],[Sub-Sector]],Table2[% Away From Day Low],"&gt;=0.05")/Table3[[#This Row],[Count]]</f>
        <v>0</v>
      </c>
      <c r="K122" s="5">
        <f>COUNTIFS(Table2[Sub-Sector],Table3[[#This Row],[Sub-Sector]],Table2[% Away From Day High],"&lt;=0.05")/Table3[[#This Row],[Count]]</f>
        <v>1</v>
      </c>
      <c r="L122" s="5">
        <f>COUNTIFS(Table2[Sub-Sector],Table3[[#This Row],[Sub-Sector]],Table2[% Away From Current Week Low],"&gt;=0.05")/Table3[[#This Row],[Count]]</f>
        <v>0</v>
      </c>
      <c r="M122" s="5">
        <f>COUNTIFS(Table2[Sub-Sector],Table3[[#This Row],[Sub-Sector]],Table2[% Away From Current Week High],"&lt;=0.05")/Table3[[#This Row],[Count]]</f>
        <v>1</v>
      </c>
      <c r="N122" s="5">
        <f>COUNTIFS(Table2[Sub-Sector],Table3[[#This Row],[Sub-Sector]],Table2[% Away From Current Month Low],"&gt;=0.05")/Table3[[#This Row],[Count]]</f>
        <v>0.75</v>
      </c>
      <c r="O122" s="5">
        <f>COUNTIFS(Table2[Sub-Sector],Table3[[#This Row],[Sub-Sector]],Table2[% Away From Current Month High],"&lt;=0.05")/Table3[[#This Row],[Count]]</f>
        <v>0.5</v>
      </c>
      <c r="P122" s="5">
        <f>COUNTIFS(Table2[Sub-Sector],Table3[[#This Row],[Sub-Sector]],Table2[% Away From 52W High],"&lt;=10")/Table3[[#This Row],[Count]]</f>
        <v>0</v>
      </c>
      <c r="Q122" s="5">
        <f>COUNTIFS(Table2[Sub-Sector],Table3[[#This Row],[Sub-Sector]],Table2[% Away From 52W Low],"&gt;=10")/Table3[[#This Row],[Count]]</f>
        <v>0.25</v>
      </c>
      <c r="R122" s="5">
        <f>COUNTIFS(Table2[Sub-Sector],Table3[[#This Row],[Sub-Sector]],Table2[% Price above 20 EMA],"&gt;=0")/Table3[[#This Row],[Count]]</f>
        <v>0.25</v>
      </c>
      <c r="S122" s="5">
        <f>COUNTIFS(Table2[Sub-Sector],Table3[[#This Row],[Sub-Sector]],Table2[% Price above 50 EMA],"&gt;=0")/Table3[[#This Row],[Count]]</f>
        <v>0</v>
      </c>
      <c r="T122" s="5">
        <f>COUNTIFS(Table2[Sub-Sector],Table3[[#This Row],[Sub-Sector]],Table2[% Price above 200 EMA],"&gt;=0")/Table3[[#This Row],[Count]]</f>
        <v>0</v>
      </c>
      <c r="U122" s="5">
        <f>COUNTIFS(Table2[Sub-Sector],Table3[[#This Row],[Sub-Sector]],Table2[Rate of Change - Zone],"Positive")/Table3[[#This Row],[Count]]</f>
        <v>0.25</v>
      </c>
      <c r="V122" s="5">
        <f>COUNTIFS(Table2[Sub-Sector],Table3[[#This Row],[Sub-Sector]],Table2[Sharpe Ratio],"&gt;=0.10")/Table3[[#This Row],[Count]]</f>
        <v>0</v>
      </c>
      <c r="W12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723</v>
      </c>
      <c r="X122" s="6">
        <f>_xlfn.RANK.AVG(Table3[[#This Row],[Score]],Table3[Score],1)</f>
        <v>121</v>
      </c>
      <c r="Y12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22" s="6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AD30-06A0-4D4A-98E3-9E3F3D83C4D8}">
  <dimension ref="A1:AV726"/>
  <sheetViews>
    <sheetView tabSelected="1" topLeftCell="AK1" workbookViewId="0">
      <selection activeCell="AV1" sqref="AV1"/>
    </sheetView>
  </sheetViews>
  <sheetFormatPr defaultRowHeight="14.4" x14ac:dyDescent="0.3"/>
  <cols>
    <col min="1" max="1" width="50" bestFit="1" customWidth="1"/>
    <col min="2" max="2" width="14.5546875" bestFit="1" customWidth="1"/>
    <col min="3" max="3" width="32.88671875" bestFit="1" customWidth="1"/>
    <col min="4" max="4" width="38.109375" bestFit="1" customWidth="1"/>
    <col min="5" max="5" width="12.44140625" bestFit="1" customWidth="1"/>
    <col min="6" max="6" width="10.6640625" bestFit="1" customWidth="1"/>
    <col min="7" max="7" width="16.88671875" bestFit="1" customWidth="1"/>
    <col min="8" max="8" width="24.109375" bestFit="1" customWidth="1"/>
    <col min="9" max="9" width="17.6640625" bestFit="1" customWidth="1"/>
    <col min="10" max="10" width="24.88671875" bestFit="1" customWidth="1"/>
    <col min="11" max="11" width="17.6640625" bestFit="1" customWidth="1"/>
    <col min="12" max="12" width="24.88671875" bestFit="1" customWidth="1"/>
    <col min="13" max="13" width="17.88671875" bestFit="1" customWidth="1"/>
    <col min="14" max="14" width="25" bestFit="1" customWidth="1"/>
    <col min="15" max="15" width="10.33203125" bestFit="1" customWidth="1"/>
    <col min="16" max="17" width="12.44140625" bestFit="1" customWidth="1"/>
    <col min="18" max="18" width="22.33203125" bestFit="1" customWidth="1"/>
    <col min="19" max="20" width="20.5546875" bestFit="1" customWidth="1"/>
    <col min="21" max="21" width="21.6640625" bestFit="1" customWidth="1"/>
    <col min="22" max="22" width="15.88671875" bestFit="1" customWidth="1"/>
    <col min="23" max="24" width="10.33203125" bestFit="1" customWidth="1"/>
    <col min="25" max="25" width="17.6640625" bestFit="1" customWidth="1"/>
    <col min="26" max="26" width="18.109375" bestFit="1" customWidth="1"/>
    <col min="27" max="27" width="18.44140625" bestFit="1" customWidth="1"/>
    <col min="28" max="28" width="18.88671875" bestFit="1" customWidth="1"/>
    <col min="29" max="29" width="20.88671875" bestFit="1" customWidth="1"/>
    <col min="30" max="30" width="21.44140625" bestFit="1" customWidth="1"/>
    <col min="31" max="31" width="30.44140625" bestFit="1" customWidth="1"/>
    <col min="32" max="32" width="30.88671875" bestFit="1" customWidth="1"/>
    <col min="33" max="33" width="31.109375" bestFit="1" customWidth="1"/>
    <col min="34" max="34" width="31.5546875" bestFit="1" customWidth="1"/>
    <col min="35" max="35" width="22.109375" bestFit="1" customWidth="1"/>
    <col min="36" max="36" width="21.6640625" bestFit="1" customWidth="1"/>
    <col min="37" max="37" width="19.88671875" bestFit="1" customWidth="1"/>
    <col min="38" max="38" width="28.33203125" bestFit="1" customWidth="1"/>
    <col min="39" max="39" width="34.5546875" bestFit="1" customWidth="1"/>
    <col min="40" max="40" width="14.44140625" bestFit="1" customWidth="1"/>
    <col min="41" max="41" width="20.5546875" bestFit="1" customWidth="1"/>
    <col min="42" max="42" width="13" bestFit="1" customWidth="1"/>
    <col min="43" max="43" width="19.44140625" bestFit="1" customWidth="1"/>
    <col min="44" max="44" width="13" bestFit="1" customWidth="1"/>
    <col min="45" max="45" width="7.88671875" bestFit="1" customWidth="1"/>
    <col min="46" max="46" width="8.6640625" bestFit="1" customWidth="1"/>
    <col min="47" max="47" width="11.88671875" bestFit="1" customWidth="1"/>
    <col min="48" max="48" width="12.44140625" bestFit="1" customWidth="1"/>
  </cols>
  <sheetData>
    <row r="1" spans="1:48" x14ac:dyDescent="0.3">
      <c r="A1" t="s">
        <v>0</v>
      </c>
      <c r="B1" t="s">
        <v>1</v>
      </c>
      <c r="C1" t="s">
        <v>10067</v>
      </c>
      <c r="D1" t="s">
        <v>2</v>
      </c>
      <c r="E1" t="s">
        <v>3</v>
      </c>
      <c r="F1" t="s">
        <v>4</v>
      </c>
      <c r="G1" t="s">
        <v>5</v>
      </c>
      <c r="H1" t="s">
        <v>10089</v>
      </c>
      <c r="I1" t="s">
        <v>6</v>
      </c>
      <c r="J1" t="s">
        <v>10090</v>
      </c>
      <c r="K1" t="s">
        <v>7</v>
      </c>
      <c r="L1" t="s">
        <v>10091</v>
      </c>
      <c r="M1" t="s">
        <v>8</v>
      </c>
      <c r="N1" t="s">
        <v>10092</v>
      </c>
      <c r="O1" t="s">
        <v>10093</v>
      </c>
      <c r="P1" t="s">
        <v>9</v>
      </c>
      <c r="Q1" t="s">
        <v>10</v>
      </c>
      <c r="R1" t="s">
        <v>11</v>
      </c>
      <c r="S1" s="5" t="s">
        <v>10094</v>
      </c>
      <c r="T1" s="5" t="s">
        <v>10095</v>
      </c>
      <c r="U1" s="5" t="s">
        <v>10096</v>
      </c>
      <c r="V1" t="s">
        <v>12</v>
      </c>
      <c r="W1" t="s">
        <v>10097</v>
      </c>
      <c r="X1" t="s">
        <v>10098</v>
      </c>
      <c r="Y1" t="s">
        <v>10099</v>
      </c>
      <c r="Z1" t="s">
        <v>10100</v>
      </c>
      <c r="AA1" t="s">
        <v>10101</v>
      </c>
      <c r="AB1" t="s">
        <v>10102</v>
      </c>
      <c r="AC1" s="5" t="s">
        <v>10103</v>
      </c>
      <c r="AD1" s="5" t="s">
        <v>10104</v>
      </c>
      <c r="AE1" s="5" t="s">
        <v>10105</v>
      </c>
      <c r="AF1" s="5" t="s">
        <v>10106</v>
      </c>
      <c r="AG1" s="5" t="s">
        <v>10107</v>
      </c>
      <c r="AH1" s="5" t="s">
        <v>10108</v>
      </c>
      <c r="AI1" t="s">
        <v>13</v>
      </c>
      <c r="AJ1" t="s">
        <v>14</v>
      </c>
      <c r="AK1" t="s">
        <v>10109</v>
      </c>
      <c r="AL1" t="s">
        <v>10110</v>
      </c>
      <c r="AM1" t="s">
        <v>10111</v>
      </c>
      <c r="AN1" t="s">
        <v>10112</v>
      </c>
      <c r="AO1" t="s">
        <v>10113</v>
      </c>
      <c r="AP1" t="s">
        <v>15</v>
      </c>
      <c r="AQ1" t="s">
        <v>10114</v>
      </c>
      <c r="AR1" t="s">
        <v>10118</v>
      </c>
      <c r="AS1" t="s">
        <v>10127</v>
      </c>
      <c r="AT1" t="s">
        <v>10128</v>
      </c>
      <c r="AU1" t="s">
        <v>10129</v>
      </c>
      <c r="AV1" t="s">
        <v>10130</v>
      </c>
    </row>
    <row r="2" spans="1:48" x14ac:dyDescent="0.3">
      <c r="A2" t="s">
        <v>406</v>
      </c>
      <c r="B2" t="s">
        <v>407</v>
      </c>
      <c r="C2" t="s">
        <v>10078</v>
      </c>
      <c r="D2" t="s">
        <v>303</v>
      </c>
      <c r="E2">
        <v>58092.1824357</v>
      </c>
      <c r="F2">
        <v>2238.5</v>
      </c>
      <c r="G2">
        <v>644.38480079791395</v>
      </c>
      <c r="H2">
        <f>(Table2[[#This Row],[1Y Return vs Nifty]]-AVERAGE(Table2[1Y Return vs Nifty]))/_xlfn.STDEV.P(Table2[1Y Return vs Nifty])</f>
        <v>7.2672519418306294</v>
      </c>
      <c r="I2">
        <v>1.09025951030122</v>
      </c>
      <c r="J2">
        <f>(Table2[[#This Row],[1M Return vs Nifty]]-AVERAGE(Table2[1M Return vs Nifty]))/_xlfn.STDEV.P(Table2[1M Return vs Nifty])</f>
        <v>-8.9660712519859923E-2</v>
      </c>
      <c r="K2">
        <v>218.38560191699699</v>
      </c>
      <c r="L2">
        <f>(Table2[[#This Row],[6M Return vs Nifty]]-AVERAGE(Table2[6M Return vs Nifty]))/_xlfn.STDEV.P(Table2[6M Return vs Nifty])</f>
        <v>6.28016266789444</v>
      </c>
      <c r="M2">
        <v>-4.3592799134017204</v>
      </c>
      <c r="N2">
        <f>(Table2[[#This Row],[1W Return vs Nifty]]-AVERAGE(Table2[1W Return vs Nifty]))/_xlfn.STDEV.P(Table2[1W Return vs Nifty])</f>
        <v>-0.68788116825776291</v>
      </c>
      <c r="O2">
        <v>2037.91</v>
      </c>
      <c r="P2">
        <v>1729.63317418457</v>
      </c>
      <c r="Q2">
        <v>1078.5843352499501</v>
      </c>
      <c r="R2">
        <v>64.7047740601583</v>
      </c>
      <c r="S2" s="5">
        <f>(Table2[[#This Row],[Close Price]]-Table2[[#This Row],[20D EMA]])/Table2[[#This Row],[20D EMA]]</f>
        <v>9.8429273127861344E-2</v>
      </c>
      <c r="T2" s="5">
        <f>(Table2[[#This Row],[Close Price]]-Table2[[#This Row],[50D EMA]])/Table2[[#This Row],[50D EMA]]</f>
        <v>0.29420505654635914</v>
      </c>
      <c r="U2" s="5">
        <f>(Table2[[#This Row],[Close Price]]-Table2[[#This Row],[200D EMA]])/Table2[[#This Row],[200D EMA]]</f>
        <v>1.0754056283241422</v>
      </c>
      <c r="V2">
        <v>0.92731325747723803</v>
      </c>
      <c r="W2">
        <v>2180</v>
      </c>
      <c r="X2">
        <v>2297.65</v>
      </c>
      <c r="Y2">
        <v>2113.4499999999998</v>
      </c>
      <c r="Z2">
        <v>2297.65</v>
      </c>
      <c r="AA2">
        <v>1630.55</v>
      </c>
      <c r="AB2">
        <v>2427.9</v>
      </c>
      <c r="AC2" s="5">
        <f>(Table2[[#This Row],[Close Price]]/Table2[[#This Row],[Day Low]])-1</f>
        <v>2.6834862385321179E-2</v>
      </c>
      <c r="AD2" s="5">
        <f>(Table2[[#This Row],[Day High]]/Table2[[#This Row],[Close Price]])-1</f>
        <v>2.6423944605762806E-2</v>
      </c>
      <c r="AE2" s="5">
        <f>(Table2[[#This Row],[Close Price]]/Table2[[#This Row],[Current Week Low]])-1</f>
        <v>5.9168657881662812E-2</v>
      </c>
      <c r="AF2" s="5">
        <f>(Table2[[#This Row],[Current Week High]]/Table2[[#This Row],[Close Price]])-1</f>
        <v>2.6423944605762806E-2</v>
      </c>
      <c r="AG2" s="5">
        <f>(Table2[[#This Row],[Close Price]]/Table2[[#This Row],[Current Month Low]])-1</f>
        <v>0.3728496519579283</v>
      </c>
      <c r="AH2" s="5">
        <f>(Table2[[#This Row],[Current Month High]]/Table2[[#This Row],[Close Price]])-1</f>
        <v>8.4610230064775527E-2</v>
      </c>
      <c r="AI2">
        <v>8.46102300647755</v>
      </c>
      <c r="AJ2">
        <v>705.50557754587896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</v>
      </c>
      <c r="AM2" t="s">
        <v>10116</v>
      </c>
      <c r="AN2">
        <v>18.239999999999998</v>
      </c>
      <c r="AO2" t="s">
        <v>10116</v>
      </c>
      <c r="AP2">
        <v>0.22446151465186301</v>
      </c>
      <c r="AQ2">
        <f>(Table2[[#This Row],[Sharpe Ratio]]-AVERAGE(Table2[Sharpe Ratio]))/_xlfn.STDEV.P(Table2[Sharpe Ratio])</f>
        <v>1.9029996608741808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14.672872389821629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18</v>
      </c>
      <c r="AV2">
        <f>(Table2[[#This Row],[Rank 1Y]]+Table2[[#This Row],[Rank 6M]]+Table2[[#This Row],[Rank Sharpe]])/3</f>
        <v>7</v>
      </c>
    </row>
    <row r="3" spans="1:48" x14ac:dyDescent="0.3">
      <c r="A3" t="s">
        <v>640</v>
      </c>
      <c r="B3" t="s">
        <v>641</v>
      </c>
      <c r="C3" t="s">
        <v>10078</v>
      </c>
      <c r="D3" t="s">
        <v>642</v>
      </c>
      <c r="E3">
        <v>27959.692179375001</v>
      </c>
      <c r="F3">
        <v>681.65</v>
      </c>
      <c r="G3">
        <v>267.038087974544</v>
      </c>
      <c r="H3">
        <f>(Table2[[#This Row],[1Y Return vs Nifty]]-AVERAGE(Table2[1Y Return vs Nifty]))/_xlfn.STDEV.P(Table2[1Y Return vs Nifty])</f>
        <v>2.7072840112350764</v>
      </c>
      <c r="I3">
        <v>20.548317158642199</v>
      </c>
      <c r="J3">
        <f>(Table2[[#This Row],[1M Return vs Nifty]]-AVERAGE(Table2[1M Return vs Nifty]))/_xlfn.STDEV.P(Table2[1M Return vs Nifty])</f>
        <v>1.7126737684554072</v>
      </c>
      <c r="K3">
        <v>101.25020723403399</v>
      </c>
      <c r="L3">
        <f>(Table2[[#This Row],[6M Return vs Nifty]]-AVERAGE(Table2[6M Return vs Nifty]))/_xlfn.STDEV.P(Table2[6M Return vs Nifty])</f>
        <v>2.7180840775594635</v>
      </c>
      <c r="M3">
        <v>-1.5594715774882899</v>
      </c>
      <c r="N3">
        <f>(Table2[[#This Row],[1W Return vs Nifty]]-AVERAGE(Table2[1W Return vs Nifty]))/_xlfn.STDEV.P(Table2[1W Return vs Nifty])</f>
        <v>-7.6395662085264507E-2</v>
      </c>
      <c r="O3">
        <v>641.46</v>
      </c>
      <c r="P3">
        <v>559.73258558875602</v>
      </c>
      <c r="Q3">
        <v>403.53851406881199</v>
      </c>
      <c r="R3">
        <v>58.3062274808048</v>
      </c>
      <c r="S3" s="5">
        <f>(Table2[[#This Row],[Close Price]]-Table2[[#This Row],[20D EMA]])/Table2[[#This Row],[20D EMA]]</f>
        <v>6.2653945686402798E-2</v>
      </c>
      <c r="T3" s="5">
        <f>(Table2[[#This Row],[Close Price]]-Table2[[#This Row],[50D EMA]])/Table2[[#This Row],[50D EMA]]</f>
        <v>0.21781368022911304</v>
      </c>
      <c r="U3" s="5">
        <f>(Table2[[#This Row],[Close Price]]-Table2[[#This Row],[200D EMA]])/Table2[[#This Row],[200D EMA]]</f>
        <v>0.68918201419496727</v>
      </c>
      <c r="V3">
        <v>0.81978188029408205</v>
      </c>
      <c r="W3">
        <v>667.2</v>
      </c>
      <c r="X3">
        <v>691.85</v>
      </c>
      <c r="Y3">
        <v>652</v>
      </c>
      <c r="Z3">
        <v>697.8</v>
      </c>
      <c r="AA3">
        <v>446.45</v>
      </c>
      <c r="AB3">
        <v>727.85</v>
      </c>
      <c r="AC3" s="5">
        <f>(Table2[[#This Row],[Close Price]]/Table2[[#This Row],[Day Low]])-1</f>
        <v>2.1657673860911109E-2</v>
      </c>
      <c r="AD3" s="5">
        <f>(Table2[[#This Row],[Day High]]/Table2[[#This Row],[Close Price]])-1</f>
        <v>1.4963691043790917E-2</v>
      </c>
      <c r="AE3" s="5">
        <f>(Table2[[#This Row],[Close Price]]/Table2[[#This Row],[Current Week Low]])-1</f>
        <v>4.5475460122699429E-2</v>
      </c>
      <c r="AF3" s="5">
        <f>(Table2[[#This Row],[Current Week High]]/Table2[[#This Row],[Close Price]])-1</f>
        <v>2.3692510819335322E-2</v>
      </c>
      <c r="AG3" s="5">
        <f>(Table2[[#This Row],[Close Price]]/Table2[[#This Row],[Current Month Low]])-1</f>
        <v>0.52682271250979951</v>
      </c>
      <c r="AH3" s="5">
        <f>(Table2[[#This Row],[Current Month High]]/Table2[[#This Row],[Close Price]])-1</f>
        <v>6.7776718257170243E-2</v>
      </c>
      <c r="AI3">
        <v>6.7776718257170199</v>
      </c>
      <c r="AJ3">
        <v>330.19880088355899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</v>
      </c>
      <c r="AM3" t="s">
        <v>10116</v>
      </c>
      <c r="AN3">
        <v>9.67</v>
      </c>
      <c r="AO3" t="s">
        <v>10116</v>
      </c>
      <c r="AP3">
        <v>0.246877309231646</v>
      </c>
      <c r="AQ3">
        <f>(Table2[[#This Row],[Sharpe Ratio]]-AVERAGE(Table2[Sharpe Ratio]))/_xlfn.STDEV.P(Table2[Sharpe Ratio])</f>
        <v>2.1563969647843209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9.2180431599490031</v>
      </c>
      <c r="AS3">
        <f>_xlfn.RANK.AVG(Table2[[#This Row],[1Y Return vs Nifty Z-Score]],Table2[1Y Return vs Nifty Z-Score])</f>
        <v>11</v>
      </c>
      <c r="AT3">
        <f>_xlfn.RANK.AVG(Table2[[#This Row],[6M Return vs Nifty Z-Score]],Table2[6M Return vs Nifty Z-Score])</f>
        <v>15</v>
      </c>
      <c r="AU3">
        <f>_xlfn.RANK.AVG(Table2[[#This Row],[Sharpe Ratio Z-Score]],Table2[Sharpe Ratio Z-Score])</f>
        <v>11</v>
      </c>
      <c r="AV3">
        <f>(Table2[[#This Row],[Rank 1Y]]+Table2[[#This Row],[Rank 6M]]+Table2[[#This Row],[Rank Sharpe]])/3</f>
        <v>12.333333333333334</v>
      </c>
    </row>
    <row r="4" spans="1:48" x14ac:dyDescent="0.3">
      <c r="A4" t="s">
        <v>301</v>
      </c>
      <c r="B4" t="s">
        <v>302</v>
      </c>
      <c r="C4" t="s">
        <v>10078</v>
      </c>
      <c r="D4" t="s">
        <v>303</v>
      </c>
      <c r="E4">
        <v>82309.688999999998</v>
      </c>
      <c r="F4">
        <v>4416.3500000000004</v>
      </c>
      <c r="G4">
        <v>227.03439062968701</v>
      </c>
      <c r="H4">
        <f>(Table2[[#This Row],[1Y Return vs Nifty]]-AVERAGE(Table2[1Y Return vs Nifty]))/_xlfn.STDEV.P(Table2[1Y Return vs Nifty])</f>
        <v>2.2238676442739469</v>
      </c>
      <c r="I4">
        <v>16.2864234020848</v>
      </c>
      <c r="J4">
        <f>(Table2[[#This Row],[1M Return vs Nifty]]-AVERAGE(Table2[1M Return vs Nifty]))/_xlfn.STDEV.P(Table2[1M Return vs Nifty])</f>
        <v>1.3179088741109022</v>
      </c>
      <c r="K4">
        <v>77.507871673154597</v>
      </c>
      <c r="L4">
        <f>(Table2[[#This Row],[6M Return vs Nifty]]-AVERAGE(Table2[6M Return vs Nifty]))/_xlfn.STDEV.P(Table2[6M Return vs Nifty])</f>
        <v>1.9960814291297653</v>
      </c>
      <c r="M4">
        <v>0.742650867037286</v>
      </c>
      <c r="N4">
        <f>(Table2[[#This Row],[1W Return vs Nifty]]-AVERAGE(Table2[1W Return vs Nifty]))/_xlfn.STDEV.P(Table2[1W Return vs Nifty])</f>
        <v>0.42639393611861676</v>
      </c>
      <c r="O4">
        <v>3636.02</v>
      </c>
      <c r="P4">
        <v>3106.59894588413</v>
      </c>
      <c r="Q4">
        <v>2331.6277547085301</v>
      </c>
      <c r="R4">
        <v>72.550217355956207</v>
      </c>
      <c r="S4" s="5">
        <f>(Table2[[#This Row],[Close Price]]-Table2[[#This Row],[20D EMA]])/Table2[[#This Row],[20D EMA]]</f>
        <v>0.21461103074240526</v>
      </c>
      <c r="T4" s="5">
        <f>(Table2[[#This Row],[Close Price]]-Table2[[#This Row],[50D EMA]])/Table2[[#This Row],[50D EMA]]</f>
        <v>0.42160287727230866</v>
      </c>
      <c r="U4" s="5">
        <f>(Table2[[#This Row],[Close Price]]-Table2[[#This Row],[200D EMA]])/Table2[[#This Row],[200D EMA]]</f>
        <v>0.89410594855098346</v>
      </c>
      <c r="V4">
        <v>1.8529540711708801</v>
      </c>
      <c r="W4">
        <v>4025</v>
      </c>
      <c r="X4">
        <v>4584</v>
      </c>
      <c r="Y4">
        <v>3911.8</v>
      </c>
      <c r="Z4">
        <v>4584</v>
      </c>
      <c r="AA4">
        <v>2400</v>
      </c>
      <c r="AB4">
        <v>4584</v>
      </c>
      <c r="AC4" s="5">
        <f>(Table2[[#This Row],[Close Price]]/Table2[[#This Row],[Day Low]])-1</f>
        <v>9.7229813664596376E-2</v>
      </c>
      <c r="AD4" s="5">
        <f>(Table2[[#This Row],[Day High]]/Table2[[#This Row],[Close Price]])-1</f>
        <v>3.7961212313335491E-2</v>
      </c>
      <c r="AE4" s="5">
        <f>(Table2[[#This Row],[Close Price]]/Table2[[#This Row],[Current Week Low]])-1</f>
        <v>0.12898154302367204</v>
      </c>
      <c r="AF4" s="5">
        <f>(Table2[[#This Row],[Current Week High]]/Table2[[#This Row],[Close Price]])-1</f>
        <v>3.7961212313335491E-2</v>
      </c>
      <c r="AG4" s="5">
        <f>(Table2[[#This Row],[Close Price]]/Table2[[#This Row],[Current Month Low]])-1</f>
        <v>0.84014583333333359</v>
      </c>
      <c r="AH4" s="5">
        <f>(Table2[[#This Row],[Current Month High]]/Table2[[#This Row],[Close Price]])-1</f>
        <v>3.7961212313335491E-2</v>
      </c>
      <c r="AI4">
        <v>3.7961212313335402</v>
      </c>
      <c r="AJ4">
        <v>261.19653226465999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0.84</v>
      </c>
      <c r="AM4" t="s">
        <v>10116</v>
      </c>
      <c r="AN4">
        <v>41.37</v>
      </c>
      <c r="AO4" t="s">
        <v>10116</v>
      </c>
      <c r="AP4">
        <v>0.26120623461479098</v>
      </c>
      <c r="AQ4">
        <f>(Table2[[#This Row],[Sharpe Ratio]]-AVERAGE(Table2[Sharpe Ratio]))/_xlfn.STDEV.P(Table2[Sharpe Ratio])</f>
        <v>2.3183769939595193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8.2826288775927495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31</v>
      </c>
      <c r="AU4">
        <f>_xlfn.RANK.AVG(Table2[[#This Row],[Sharpe Ratio Z-Score]],Table2[Sharpe Ratio Z-Score])</f>
        <v>7</v>
      </c>
      <c r="AV4">
        <f>(Table2[[#This Row],[Rank 1Y]]+Table2[[#This Row],[Rank 6M]]+Table2[[#This Row],[Rank Sharpe]])/3</f>
        <v>18.666666666666668</v>
      </c>
    </row>
    <row r="5" spans="1:48" x14ac:dyDescent="0.3">
      <c r="A5" t="s">
        <v>687</v>
      </c>
      <c r="B5" t="s">
        <v>688</v>
      </c>
      <c r="C5" t="s">
        <v>10078</v>
      </c>
      <c r="D5" t="s">
        <v>303</v>
      </c>
      <c r="E5">
        <v>23912.73</v>
      </c>
      <c r="F5">
        <v>2122.1</v>
      </c>
      <c r="G5">
        <v>237.40870088534601</v>
      </c>
      <c r="H5">
        <f>(Table2[[#This Row],[1Y Return vs Nifty]]-AVERAGE(Table2[1Y Return vs Nifty]))/_xlfn.STDEV.P(Table2[1Y Return vs Nifty])</f>
        <v>2.3492338405603763</v>
      </c>
      <c r="I5">
        <v>33.956529647394298</v>
      </c>
      <c r="J5">
        <f>(Table2[[#This Row],[1M Return vs Nifty]]-AVERAGE(Table2[1M Return vs Nifty]))/_xlfn.STDEV.P(Table2[1M Return vs Nifty])</f>
        <v>2.9546314259701871</v>
      </c>
      <c r="K5">
        <v>132.561858465641</v>
      </c>
      <c r="L5">
        <f>(Table2[[#This Row],[6M Return vs Nifty]]-AVERAGE(Table2[6M Return vs Nifty]))/_xlfn.STDEV.P(Table2[6M Return vs Nifty])</f>
        <v>3.670269049335253</v>
      </c>
      <c r="M5">
        <v>15.6457896025192</v>
      </c>
      <c r="N5">
        <f>(Table2[[#This Row],[1W Return vs Nifty]]-AVERAGE(Table2[1W Return vs Nifty]))/_xlfn.STDEV.P(Table2[1W Return vs Nifty])</f>
        <v>3.6812786424504931</v>
      </c>
      <c r="O5">
        <v>1641.11</v>
      </c>
      <c r="P5">
        <v>1357.8333788252501</v>
      </c>
      <c r="Q5">
        <v>977.52420822460499</v>
      </c>
      <c r="R5">
        <v>79.360434579666205</v>
      </c>
      <c r="S5" s="5">
        <f>(Table2[[#This Row],[Close Price]]-Table2[[#This Row],[20D EMA]])/Table2[[#This Row],[20D EMA]]</f>
        <v>0.2930882146839639</v>
      </c>
      <c r="T5" s="5">
        <f>(Table2[[#This Row],[Close Price]]-Table2[[#This Row],[50D EMA]])/Table2[[#This Row],[50D EMA]]</f>
        <v>0.56285744119500625</v>
      </c>
      <c r="U5" s="5">
        <f>(Table2[[#This Row],[Close Price]]-Table2[[#This Row],[200D EMA]])/Table2[[#This Row],[200D EMA]]</f>
        <v>1.1708925284358858</v>
      </c>
      <c r="V5">
        <v>2.8075675751168498</v>
      </c>
      <c r="W5">
        <v>2065.0500000000002</v>
      </c>
      <c r="X5">
        <v>2174.6999999999998</v>
      </c>
      <c r="Y5">
        <v>1720</v>
      </c>
      <c r="Z5">
        <v>2174.6999999999998</v>
      </c>
      <c r="AA5">
        <v>1148.0999999999999</v>
      </c>
      <c r="AB5">
        <v>2174.6999999999998</v>
      </c>
      <c r="AC5" s="5">
        <f>(Table2[[#This Row],[Close Price]]/Table2[[#This Row],[Day Low]])-1</f>
        <v>2.7626449722766955E-2</v>
      </c>
      <c r="AD5" s="5">
        <f>(Table2[[#This Row],[Day High]]/Table2[[#This Row],[Close Price]])-1</f>
        <v>2.4786767824324984E-2</v>
      </c>
      <c r="AE5" s="5">
        <f>(Table2[[#This Row],[Close Price]]/Table2[[#This Row],[Current Week Low]])-1</f>
        <v>0.23377906976744178</v>
      </c>
      <c r="AF5" s="5">
        <f>(Table2[[#This Row],[Current Week High]]/Table2[[#This Row],[Close Price]])-1</f>
        <v>2.4786767824324984E-2</v>
      </c>
      <c r="AG5" s="5">
        <f>(Table2[[#This Row],[Close Price]]/Table2[[#This Row],[Current Month Low]])-1</f>
        <v>0.84835815695496919</v>
      </c>
      <c r="AH5" s="5">
        <f>(Table2[[#This Row],[Current Month High]]/Table2[[#This Row],[Close Price]])-1</f>
        <v>2.4786767824324984E-2</v>
      </c>
      <c r="AI5">
        <v>2.47867678243249</v>
      </c>
      <c r="AJ5">
        <v>279.62432915921198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1.17</v>
      </c>
      <c r="AM5" t="s">
        <v>10116</v>
      </c>
      <c r="AN5">
        <v>60.16</v>
      </c>
      <c r="AO5" t="s">
        <v>10116</v>
      </c>
      <c r="AP5">
        <v>0.20329080486446799</v>
      </c>
      <c r="AQ5">
        <f>(Table2[[#This Row],[Sharpe Ratio]]-AVERAGE(Table2[Sharpe Ratio]))/_xlfn.STDEV.P(Table2[Sharpe Ratio])</f>
        <v>1.6636773043591768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14.319090262675486</v>
      </c>
      <c r="AS5">
        <f>_xlfn.RANK.AVG(Table2[[#This Row],[1Y Return vs Nifty Z-Score]],Table2[1Y Return vs Nifty Z-Score])</f>
        <v>15</v>
      </c>
      <c r="AT5">
        <f>_xlfn.RANK.AVG(Table2[[#This Row],[6M Return vs Nifty Z-Score]],Table2[6M Return vs Nifty Z-Score])</f>
        <v>5</v>
      </c>
      <c r="AU5">
        <f>_xlfn.RANK.AVG(Table2[[#This Row],[Sharpe Ratio Z-Score]],Table2[Sharpe Ratio Z-Score])</f>
        <v>37</v>
      </c>
      <c r="AV5">
        <f>(Table2[[#This Row],[Rank 1Y]]+Table2[[#This Row],[Rank 6M]]+Table2[[#This Row],[Rank Sharpe]])/3</f>
        <v>19</v>
      </c>
    </row>
    <row r="6" spans="1:48" x14ac:dyDescent="0.3">
      <c r="A6" t="s">
        <v>1118</v>
      </c>
      <c r="B6" t="s">
        <v>1119</v>
      </c>
      <c r="C6" t="s">
        <v>10077</v>
      </c>
      <c r="D6" t="s">
        <v>98</v>
      </c>
      <c r="E6">
        <v>10462.649444479999</v>
      </c>
      <c r="F6">
        <v>1718.95</v>
      </c>
      <c r="G6">
        <v>181.96130971730599</v>
      </c>
      <c r="H6">
        <f>(Table2[[#This Row],[1Y Return vs Nifty]]-AVERAGE(Table2[1Y Return vs Nifty]))/_xlfn.STDEV.P(Table2[1Y Return vs Nifty])</f>
        <v>1.6791913651147266</v>
      </c>
      <c r="I6">
        <v>-12.848181848629901</v>
      </c>
      <c r="J6">
        <f>(Table2[[#This Row],[1M Return vs Nifty]]-AVERAGE(Table2[1M Return vs Nifty]))/_xlfn.STDEV.P(Table2[1M Return vs Nifty])</f>
        <v>-1.3807316881675875</v>
      </c>
      <c r="K6">
        <v>90.498237139636601</v>
      </c>
      <c r="L6">
        <f>(Table2[[#This Row],[6M Return vs Nifty]]-AVERAGE(Table2[6M Return vs Nifty]))/_xlfn.STDEV.P(Table2[6M Return vs Nifty])</f>
        <v>2.3911174712588195</v>
      </c>
      <c r="M6">
        <v>-5.2274767829168098</v>
      </c>
      <c r="N6">
        <f>(Table2[[#This Row],[1W Return vs Nifty]]-AVERAGE(Table2[1W Return vs Nifty]))/_xlfn.STDEV.P(Table2[1W Return vs Nifty])</f>
        <v>-0.87749764857287416</v>
      </c>
      <c r="O6">
        <v>1788.64</v>
      </c>
      <c r="P6">
        <v>1780.5152844860299</v>
      </c>
      <c r="Q6">
        <v>1345.37685980373</v>
      </c>
      <c r="R6">
        <v>33.857816805463401</v>
      </c>
      <c r="S6" s="5">
        <f>(Table2[[#This Row],[Close Price]]-Table2[[#This Row],[20D EMA]])/Table2[[#This Row],[20D EMA]]</f>
        <v>-3.8962563735575662E-2</v>
      </c>
      <c r="T6" s="5">
        <f>(Table2[[#This Row],[Close Price]]-Table2[[#This Row],[50D EMA]])/Table2[[#This Row],[50D EMA]]</f>
        <v>-3.4577228863161127E-2</v>
      </c>
      <c r="U6" s="5">
        <f>(Table2[[#This Row],[Close Price]]-Table2[[#This Row],[200D EMA]])/Table2[[#This Row],[200D EMA]]</f>
        <v>0.277671744889955</v>
      </c>
      <c r="V6">
        <v>0.36606560777040698</v>
      </c>
      <c r="W6">
        <v>1715</v>
      </c>
      <c r="X6">
        <v>1764</v>
      </c>
      <c r="Y6">
        <v>1715</v>
      </c>
      <c r="Z6">
        <v>1778.2</v>
      </c>
      <c r="AA6">
        <v>1667.7</v>
      </c>
      <c r="AB6">
        <v>1913.55</v>
      </c>
      <c r="AC6" s="5">
        <f>(Table2[[#This Row],[Close Price]]/Table2[[#This Row],[Day Low]])-1</f>
        <v>2.3032069970845281E-3</v>
      </c>
      <c r="AD6" s="5">
        <f>(Table2[[#This Row],[Day High]]/Table2[[#This Row],[Close Price]])-1</f>
        <v>2.6207859449082216E-2</v>
      </c>
      <c r="AE6" s="5">
        <f>(Table2[[#This Row],[Close Price]]/Table2[[#This Row],[Current Week Low]])-1</f>
        <v>2.3032069970845281E-3</v>
      </c>
      <c r="AF6" s="5">
        <f>(Table2[[#This Row],[Current Week High]]/Table2[[#This Row],[Close Price]])-1</f>
        <v>3.446871636754989E-2</v>
      </c>
      <c r="AG6" s="5">
        <f>(Table2[[#This Row],[Close Price]]/Table2[[#This Row],[Current Month Low]])-1</f>
        <v>3.0730946812975946E-2</v>
      </c>
      <c r="AH6" s="5">
        <f>(Table2[[#This Row],[Current Month High]]/Table2[[#This Row],[Close Price]])-1</f>
        <v>0.11320864481224002</v>
      </c>
      <c r="AI6">
        <v>22.6999040111696</v>
      </c>
      <c r="AJ6">
        <v>245.633378016085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-0.01</v>
      </c>
      <c r="AM6" t="s">
        <v>10117</v>
      </c>
      <c r="AN6">
        <v>-4.43</v>
      </c>
      <c r="AO6" t="s">
        <v>10117</v>
      </c>
      <c r="AP6">
        <v>0.29290040998285399</v>
      </c>
      <c r="AQ6">
        <f>(Table2[[#This Row],[Sharpe Ratio]]-AVERAGE(Table2[Sharpe Ratio]))/_xlfn.STDEV.P(Table2[Sharpe Ratio])</f>
        <v>2.6766609066415961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4.4887404062746805</v>
      </c>
      <c r="AS6">
        <f>_xlfn.RANK.AVG(Table2[[#This Row],[1Y Return vs Nifty Z-Score]],Table2[1Y Return vs Nifty Z-Score])</f>
        <v>39</v>
      </c>
      <c r="AT6">
        <f>_xlfn.RANK.AVG(Table2[[#This Row],[6M Return vs Nifty Z-Score]],Table2[6M Return vs Nifty Z-Score])</f>
        <v>23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21.333333333333332</v>
      </c>
    </row>
    <row r="7" spans="1:48" x14ac:dyDescent="0.3">
      <c r="A7" t="s">
        <v>297</v>
      </c>
      <c r="B7" t="s">
        <v>298</v>
      </c>
      <c r="C7" t="s">
        <v>10073</v>
      </c>
      <c r="D7" t="s">
        <v>124</v>
      </c>
      <c r="E7">
        <v>85298.172290999995</v>
      </c>
      <c r="F7">
        <v>413.95</v>
      </c>
      <c r="G7">
        <v>206.322066744452</v>
      </c>
      <c r="H7">
        <f>(Table2[[#This Row],[1Y Return vs Nifty]]-AVERAGE(Table2[1Y Return vs Nifty]))/_xlfn.STDEV.P(Table2[1Y Return vs Nifty])</f>
        <v>1.9735738707357913</v>
      </c>
      <c r="I7">
        <v>1.5071859085316399</v>
      </c>
      <c r="J7">
        <f>(Table2[[#This Row],[1M Return vs Nifty]]-AVERAGE(Table2[1M Return vs Nifty]))/_xlfn.STDEV.P(Table2[1M Return vs Nifty])</f>
        <v>-5.1042221551231295E-2</v>
      </c>
      <c r="K7">
        <v>121.782087767031</v>
      </c>
      <c r="L7">
        <f>(Table2[[#This Row],[6M Return vs Nifty]]-AVERAGE(Table2[6M Return vs Nifty]))/_xlfn.STDEV.P(Table2[6M Return vs Nifty])</f>
        <v>3.3424570287400477</v>
      </c>
      <c r="M7">
        <v>3.39842044673538</v>
      </c>
      <c r="N7">
        <f>(Table2[[#This Row],[1W Return vs Nifty]]-AVERAGE(Table2[1W Return vs Nifty]))/_xlfn.STDEV.P(Table2[1W Return vs Nifty])</f>
        <v>1.0064209990030475</v>
      </c>
      <c r="O7">
        <v>386.55</v>
      </c>
      <c r="P7">
        <v>346.39294296148</v>
      </c>
      <c r="Q7">
        <v>252.97420573200401</v>
      </c>
      <c r="R7">
        <v>65.611321218342397</v>
      </c>
      <c r="S7" s="5">
        <f>(Table2[[#This Row],[Close Price]]-Table2[[#This Row],[20D EMA]])/Table2[[#This Row],[20D EMA]]</f>
        <v>7.0883456215237298E-2</v>
      </c>
      <c r="T7" s="5">
        <f>(Table2[[#This Row],[Close Price]]-Table2[[#This Row],[50D EMA]])/Table2[[#This Row],[50D EMA]]</f>
        <v>0.195030119438757</v>
      </c>
      <c r="U7" s="5">
        <f>(Table2[[#This Row],[Close Price]]-Table2[[#This Row],[200D EMA]])/Table2[[#This Row],[200D EMA]]</f>
        <v>0.63633283797530971</v>
      </c>
      <c r="V7">
        <v>0.97948381154647501</v>
      </c>
      <c r="W7">
        <v>406.65</v>
      </c>
      <c r="X7">
        <v>420.85</v>
      </c>
      <c r="Y7">
        <v>401.35</v>
      </c>
      <c r="Z7">
        <v>431.8</v>
      </c>
      <c r="AA7">
        <v>312.25</v>
      </c>
      <c r="AB7">
        <v>431.8</v>
      </c>
      <c r="AC7" s="5">
        <f>(Table2[[#This Row],[Close Price]]/Table2[[#This Row],[Day Low]])-1</f>
        <v>1.7951555391614527E-2</v>
      </c>
      <c r="AD7" s="5">
        <f>(Table2[[#This Row],[Day High]]/Table2[[#This Row],[Close Price]])-1</f>
        <v>1.6668679792245511E-2</v>
      </c>
      <c r="AE7" s="5">
        <f>(Table2[[#This Row],[Close Price]]/Table2[[#This Row],[Current Week Low]])-1</f>
        <v>3.1394045097794754E-2</v>
      </c>
      <c r="AF7" s="5">
        <f>(Table2[[#This Row],[Current Week High]]/Table2[[#This Row],[Close Price]])-1</f>
        <v>4.3121149897330735E-2</v>
      </c>
      <c r="AG7" s="5">
        <f>(Table2[[#This Row],[Close Price]]/Table2[[#This Row],[Current Month Low]])-1</f>
        <v>0.32570056044835871</v>
      </c>
      <c r="AH7" s="5">
        <f>(Table2[[#This Row],[Current Month High]]/Table2[[#This Row],[Close Price]])-1</f>
        <v>4.3121149897330735E-2</v>
      </c>
      <c r="AI7">
        <v>4.3121149897330699</v>
      </c>
      <c r="AJ7">
        <v>253.65228534814099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0.44</v>
      </c>
      <c r="AM7" t="s">
        <v>10116</v>
      </c>
      <c r="AN7">
        <v>10.7</v>
      </c>
      <c r="AO7" t="s">
        <v>10116</v>
      </c>
      <c r="AP7">
        <v>0.195840376805685</v>
      </c>
      <c r="AQ7">
        <f>(Table2[[#This Row],[Sharpe Ratio]]-AVERAGE(Table2[Sharpe Ratio]))/_xlfn.STDEV.P(Table2[Sharpe Ratio])</f>
        <v>1.5794546203783555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7.8508642973060105</v>
      </c>
      <c r="AS7">
        <f>_xlfn.RANK.AVG(Table2[[#This Row],[1Y Return vs Nifty Z-Score]],Table2[1Y Return vs Nifty Z-Score])</f>
        <v>26</v>
      </c>
      <c r="AT7">
        <f>_xlfn.RANK.AVG(Table2[[#This Row],[6M Return vs Nifty Z-Score]],Table2[6M Return vs Nifty Z-Score])</f>
        <v>9</v>
      </c>
      <c r="AU7">
        <f>_xlfn.RANK.AVG(Table2[[#This Row],[Sharpe Ratio Z-Score]],Table2[Sharpe Ratio Z-Score])</f>
        <v>41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691</v>
      </c>
      <c r="B8" t="s">
        <v>692</v>
      </c>
      <c r="C8" t="s">
        <v>10078</v>
      </c>
      <c r="D8" t="s">
        <v>642</v>
      </c>
      <c r="E8">
        <v>23756.452675199998</v>
      </c>
      <c r="F8">
        <v>1817.75</v>
      </c>
      <c r="G8">
        <v>221.32153085905799</v>
      </c>
      <c r="H8">
        <f>(Table2[[#This Row],[1Y Return vs Nifty]]-AVERAGE(Table2[1Y Return vs Nifty]))/_xlfn.STDEV.P(Table2[1Y Return vs Nifty])</f>
        <v>2.1548317776272121</v>
      </c>
      <c r="I8">
        <v>35.983459276414202</v>
      </c>
      <c r="J8">
        <f>(Table2[[#This Row],[1M Return vs Nifty]]-AVERAGE(Table2[1M Return vs Nifty]))/_xlfn.STDEV.P(Table2[1M Return vs Nifty])</f>
        <v>3.1423791049480245</v>
      </c>
      <c r="K8">
        <v>64.363552697896395</v>
      </c>
      <c r="L8">
        <f>(Table2[[#This Row],[6M Return vs Nifty]]-AVERAGE(Table2[6M Return vs Nifty]))/_xlfn.STDEV.P(Table2[6M Return vs Nifty])</f>
        <v>1.5963636723148731</v>
      </c>
      <c r="M8">
        <v>17.579245354177001</v>
      </c>
      <c r="N8">
        <f>(Table2[[#This Row],[1W Return vs Nifty]]-AVERAGE(Table2[1W Return vs Nifty]))/_xlfn.STDEV.P(Table2[1W Return vs Nifty])</f>
        <v>4.1035504650604091</v>
      </c>
      <c r="O8">
        <v>1484.19</v>
      </c>
      <c r="P8">
        <v>1303.39320092099</v>
      </c>
      <c r="Q8">
        <v>1002.01732647515</v>
      </c>
      <c r="R8">
        <v>86.447478158599097</v>
      </c>
      <c r="S8" s="5">
        <f>(Table2[[#This Row],[Close Price]]-Table2[[#This Row],[20D EMA]])/Table2[[#This Row],[20D EMA]]</f>
        <v>0.22474211522783466</v>
      </c>
      <c r="T8" s="5">
        <f>(Table2[[#This Row],[Close Price]]-Table2[[#This Row],[50D EMA]])/Table2[[#This Row],[50D EMA]]</f>
        <v>0.39462903344559463</v>
      </c>
      <c r="U8" s="5">
        <f>(Table2[[#This Row],[Close Price]]-Table2[[#This Row],[200D EMA]])/Table2[[#This Row],[200D EMA]]</f>
        <v>0.81409038743311612</v>
      </c>
      <c r="V8">
        <v>1.68854641188382</v>
      </c>
      <c r="W8">
        <v>1775</v>
      </c>
      <c r="X8">
        <v>1896.95</v>
      </c>
      <c r="Y8">
        <v>1584.3</v>
      </c>
      <c r="Z8">
        <v>1896.95</v>
      </c>
      <c r="AA8">
        <v>995.05</v>
      </c>
      <c r="AB8">
        <v>1896.95</v>
      </c>
      <c r="AC8" s="5">
        <f>(Table2[[#This Row],[Close Price]]/Table2[[#This Row],[Day Low]])-1</f>
        <v>2.4084507042253511E-2</v>
      </c>
      <c r="AD8" s="5">
        <f>(Table2[[#This Row],[Day High]]/Table2[[#This Row],[Close Price]])-1</f>
        <v>4.3570347957639921E-2</v>
      </c>
      <c r="AE8" s="5">
        <f>(Table2[[#This Row],[Close Price]]/Table2[[#This Row],[Current Week Low]])-1</f>
        <v>0.1473521429022282</v>
      </c>
      <c r="AF8" s="5">
        <f>(Table2[[#This Row],[Current Week High]]/Table2[[#This Row],[Close Price]])-1</f>
        <v>4.3570347957639921E-2</v>
      </c>
      <c r="AG8" s="5">
        <f>(Table2[[#This Row],[Close Price]]/Table2[[#This Row],[Current Month Low]])-1</f>
        <v>0.82679262348625704</v>
      </c>
      <c r="AH8" s="5">
        <f>(Table2[[#This Row],[Current Month High]]/Table2[[#This Row],[Close Price]])-1</f>
        <v>4.3570347957639921E-2</v>
      </c>
      <c r="AI8">
        <v>4.3570347957639903</v>
      </c>
      <c r="AJ8">
        <v>277.12655601659702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0.63</v>
      </c>
      <c r="AM8" t="s">
        <v>10116</v>
      </c>
      <c r="AN8">
        <v>35.42</v>
      </c>
      <c r="AO8" t="s">
        <v>10116</v>
      </c>
      <c r="AP8">
        <v>0.28445520865553198</v>
      </c>
      <c r="AQ8">
        <f>(Table2[[#This Row],[Sharpe Ratio]]-AVERAGE(Table2[Sharpe Ratio]))/_xlfn.STDEV.P(Table2[Sharpe Ratio])</f>
        <v>2.5811928990407496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13.578317918991267</v>
      </c>
      <c r="AS8">
        <f>_xlfn.RANK.AVG(Table2[[#This Row],[1Y Return vs Nifty Z-Score]],Table2[1Y Return vs Nifty Z-Score])</f>
        <v>22</v>
      </c>
      <c r="AT8">
        <f>_xlfn.RANK.AVG(Table2[[#This Row],[6M Return vs Nifty Z-Score]],Table2[6M Return vs Nifty Z-Score])</f>
        <v>56</v>
      </c>
      <c r="AU8">
        <f>_xlfn.RANK.AVG(Table2[[#This Row],[Sharpe Ratio Z-Score]],Table2[Sharpe Ratio Z-Score])</f>
        <v>6</v>
      </c>
      <c r="AV8">
        <f>(Table2[[#This Row],[Rank 1Y]]+Table2[[#This Row],[Rank 6M]]+Table2[[#This Row],[Rank Sharpe]])/3</f>
        <v>28</v>
      </c>
    </row>
    <row r="9" spans="1:48" x14ac:dyDescent="0.3">
      <c r="A9" t="s">
        <v>68</v>
      </c>
      <c r="B9" t="s">
        <v>69</v>
      </c>
      <c r="C9" t="s">
        <v>10078</v>
      </c>
      <c r="D9" t="s">
        <v>70</v>
      </c>
      <c r="E9">
        <v>353477.68237499997</v>
      </c>
      <c r="F9">
        <v>5281.5</v>
      </c>
      <c r="G9">
        <v>160.74182979700501</v>
      </c>
      <c r="H9">
        <f>(Table2[[#This Row],[1Y Return vs Nifty]]-AVERAGE(Table2[1Y Return vs Nifty]))/_xlfn.STDEV.P(Table2[1Y Return vs Nifty])</f>
        <v>1.4227689698684198</v>
      </c>
      <c r="I9">
        <v>-3.4292917112159902</v>
      </c>
      <c r="J9">
        <f>(Table2[[#This Row],[1M Return vs Nifty]]-AVERAGE(Table2[1M Return vs Nifty]))/_xlfn.STDEV.P(Table2[1M Return vs Nifty])</f>
        <v>-0.50829155185077701</v>
      </c>
      <c r="K9">
        <v>77.038526227144104</v>
      </c>
      <c r="L9">
        <f>(Table2[[#This Row],[6M Return vs Nifty]]-AVERAGE(Table2[6M Return vs Nifty]))/_xlfn.STDEV.P(Table2[6M Return vs Nifty])</f>
        <v>1.9818086692246129</v>
      </c>
      <c r="M9">
        <v>-1.4294613632429201</v>
      </c>
      <c r="N9">
        <f>(Table2[[#This Row],[1W Return vs Nifty]]-AVERAGE(Table2[1W Return vs Nifty]))/_xlfn.STDEV.P(Table2[1W Return vs Nifty])</f>
        <v>-4.8001089269090476E-2</v>
      </c>
      <c r="O9">
        <v>5072.53</v>
      </c>
      <c r="P9">
        <v>4612.4555362012798</v>
      </c>
      <c r="Q9">
        <v>3377.9116302279499</v>
      </c>
      <c r="R9">
        <v>57.9720839100573</v>
      </c>
      <c r="S9" s="5">
        <f>(Table2[[#This Row],[Close Price]]-Table2[[#This Row],[20D EMA]])/Table2[[#This Row],[20D EMA]]</f>
        <v>4.1196404949798281E-2</v>
      </c>
      <c r="T9" s="5">
        <f>(Table2[[#This Row],[Close Price]]-Table2[[#This Row],[50D EMA]])/Table2[[#This Row],[50D EMA]]</f>
        <v>0.14505168853068903</v>
      </c>
      <c r="U9" s="5">
        <f>(Table2[[#This Row],[Close Price]]-Table2[[#This Row],[200D EMA]])/Table2[[#This Row],[200D EMA]]</f>
        <v>0.56354001470535542</v>
      </c>
      <c r="V9">
        <v>1.3420837729686199</v>
      </c>
      <c r="W9">
        <v>5213</v>
      </c>
      <c r="X9">
        <v>5309.45</v>
      </c>
      <c r="Y9">
        <v>5114.6000000000004</v>
      </c>
      <c r="Z9">
        <v>5455</v>
      </c>
      <c r="AA9">
        <v>3920</v>
      </c>
      <c r="AB9">
        <v>5582.8</v>
      </c>
      <c r="AC9" s="5">
        <f>(Table2[[#This Row],[Close Price]]/Table2[[#This Row],[Day Low]])-1</f>
        <v>1.3140226357184037E-2</v>
      </c>
      <c r="AD9" s="5">
        <f>(Table2[[#This Row],[Day High]]/Table2[[#This Row],[Close Price]])-1</f>
        <v>5.2920571807251182E-3</v>
      </c>
      <c r="AE9" s="5">
        <f>(Table2[[#This Row],[Close Price]]/Table2[[#This Row],[Current Week Low]])-1</f>
        <v>3.2632072889375419E-2</v>
      </c>
      <c r="AF9" s="5">
        <f>(Table2[[#This Row],[Current Week High]]/Table2[[#This Row],[Close Price]])-1</f>
        <v>3.2850515951907688E-2</v>
      </c>
      <c r="AG9" s="5">
        <f>(Table2[[#This Row],[Close Price]]/Table2[[#This Row],[Current Month Low]])-1</f>
        <v>0.34732142857142856</v>
      </c>
      <c r="AH9" s="5">
        <f>(Table2[[#This Row],[Current Month High]]/Table2[[#This Row],[Close Price]])-1</f>
        <v>5.7048187068067913E-2</v>
      </c>
      <c r="AI9">
        <v>5.7048187068067904</v>
      </c>
      <c r="AJ9">
        <v>198.76117207828901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>
        <v>0</v>
      </c>
      <c r="AN9">
        <v>9.74</v>
      </c>
      <c r="AO9" t="s">
        <v>10116</v>
      </c>
      <c r="AP9">
        <v>0.284497230293834</v>
      </c>
      <c r="AQ9">
        <f>(Table2[[#This Row],[Sharpe Ratio]]-AVERAGE(Table2[Sharpe Ratio]))/_xlfn.STDEV.P(Table2[Sharpe Ratio])</f>
        <v>2.5816679288155684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5.4299529267887339</v>
      </c>
      <c r="AS9">
        <f>_xlfn.RANK.AVG(Table2[[#This Row],[1Y Return vs Nifty Z-Score]],Table2[1Y Return vs Nifty Z-Score])</f>
        <v>52</v>
      </c>
      <c r="AT9">
        <f>_xlfn.RANK.AVG(Table2[[#This Row],[6M Return vs Nifty Z-Score]],Table2[6M Return vs Nifty Z-Score])</f>
        <v>33</v>
      </c>
      <c r="AU9">
        <f>_xlfn.RANK.AVG(Table2[[#This Row],[Sharpe Ratio Z-Score]],Table2[Sharpe Ratio Z-Score])</f>
        <v>5</v>
      </c>
      <c r="AV9">
        <f>(Table2[[#This Row],[Rank 1Y]]+Table2[[#This Row],[Rank 6M]]+Table2[[#This Row],[Rank Sharpe]])/3</f>
        <v>30</v>
      </c>
    </row>
    <row r="10" spans="1:48" x14ac:dyDescent="0.3">
      <c r="A10" t="s">
        <v>729</v>
      </c>
      <c r="B10" t="s">
        <v>730</v>
      </c>
      <c r="C10" t="s">
        <v>10078</v>
      </c>
      <c r="D10" t="s">
        <v>146</v>
      </c>
      <c r="E10">
        <v>21207.332384325</v>
      </c>
      <c r="F10">
        <v>892.9</v>
      </c>
      <c r="G10">
        <v>221.35199580937299</v>
      </c>
      <c r="H10">
        <f>(Table2[[#This Row],[1Y Return vs Nifty]]-AVERAGE(Table2[1Y Return vs Nifty]))/_xlfn.STDEV.P(Table2[1Y Return vs Nifty])</f>
        <v>2.1551999249880418</v>
      </c>
      <c r="I10">
        <v>2.3544807162401802</v>
      </c>
      <c r="J10">
        <f>(Table2[[#This Row],[1M Return vs Nifty]]-AVERAGE(Table2[1M Return vs Nifty]))/_xlfn.STDEV.P(Table2[1M Return vs Nifty])</f>
        <v>2.7439848708983704E-2</v>
      </c>
      <c r="K10">
        <v>104.692751809116</v>
      </c>
      <c r="L10">
        <f>(Table2[[#This Row],[6M Return vs Nifty]]-AVERAGE(Table2[6M Return vs Nifty]))/_xlfn.STDEV.P(Table2[6M Return vs Nifty])</f>
        <v>2.8227716005781316</v>
      </c>
      <c r="M10">
        <v>-4.0206133822765002</v>
      </c>
      <c r="N10">
        <f>(Table2[[#This Row],[1W Return vs Nifty]]-AVERAGE(Table2[1W Return vs Nifty]))/_xlfn.STDEV.P(Table2[1W Return vs Nifty])</f>
        <v>-0.61391550691143837</v>
      </c>
      <c r="O10">
        <v>844.1</v>
      </c>
      <c r="P10">
        <v>798.84839401600902</v>
      </c>
      <c r="Q10">
        <v>594.07558850093403</v>
      </c>
      <c r="R10">
        <v>62.077983789496301</v>
      </c>
      <c r="S10" s="5">
        <f>(Table2[[#This Row],[Close Price]]-Table2[[#This Row],[20D EMA]])/Table2[[#This Row],[20D EMA]]</f>
        <v>5.7813055325198384E-2</v>
      </c>
      <c r="T10" s="5">
        <f>(Table2[[#This Row],[Close Price]]-Table2[[#This Row],[50D EMA]])/Table2[[#This Row],[50D EMA]]</f>
        <v>0.11773398643410948</v>
      </c>
      <c r="U10" s="5">
        <f>(Table2[[#This Row],[Close Price]]-Table2[[#This Row],[200D EMA]])/Table2[[#This Row],[200D EMA]]</f>
        <v>0.50300739044522469</v>
      </c>
      <c r="V10">
        <v>1.34895543495851</v>
      </c>
      <c r="W10">
        <v>878</v>
      </c>
      <c r="X10">
        <v>913.8</v>
      </c>
      <c r="Y10">
        <v>877.3</v>
      </c>
      <c r="Z10">
        <v>916</v>
      </c>
      <c r="AA10">
        <v>649.6</v>
      </c>
      <c r="AB10">
        <v>954.7</v>
      </c>
      <c r="AC10" s="5">
        <f>(Table2[[#This Row],[Close Price]]/Table2[[#This Row],[Day Low]])-1</f>
        <v>1.6970387243735674E-2</v>
      </c>
      <c r="AD10" s="5">
        <f>(Table2[[#This Row],[Day High]]/Table2[[#This Row],[Close Price]])-1</f>
        <v>2.3406876469929339E-2</v>
      </c>
      <c r="AE10" s="5">
        <f>(Table2[[#This Row],[Close Price]]/Table2[[#This Row],[Current Week Low]])-1</f>
        <v>1.7781830616664829E-2</v>
      </c>
      <c r="AF10" s="5">
        <f>(Table2[[#This Row],[Current Week High]]/Table2[[#This Row],[Close Price]])-1</f>
        <v>2.5870758203606181E-2</v>
      </c>
      <c r="AG10" s="5">
        <f>(Table2[[#This Row],[Close Price]]/Table2[[#This Row],[Current Month Low]])-1</f>
        <v>0.37453817733990147</v>
      </c>
      <c r="AH10" s="5">
        <f>(Table2[[#This Row],[Current Month High]]/Table2[[#This Row],[Close Price]])-1</f>
        <v>6.9212677791466115E-2</v>
      </c>
      <c r="AI10">
        <v>6.9604658976369</v>
      </c>
      <c r="AJ10">
        <v>253.483768804433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0.04</v>
      </c>
      <c r="AM10" t="s">
        <v>10116</v>
      </c>
      <c r="AN10">
        <v>14.14</v>
      </c>
      <c r="AO10" t="s">
        <v>10116</v>
      </c>
      <c r="AP10">
        <v>0.18279637758907699</v>
      </c>
      <c r="AQ10">
        <f>(Table2[[#This Row],[Sharpe Ratio]]-AVERAGE(Table2[Sharpe Ratio]))/_xlfn.STDEV.P(Table2[Sharpe Ratio])</f>
        <v>1.43199992177599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5.8234957891397086</v>
      </c>
      <c r="AS10">
        <f>_xlfn.RANK.AVG(Table2[[#This Row],[1Y Return vs Nifty Z-Score]],Table2[1Y Return vs Nifty Z-Score])</f>
        <v>21</v>
      </c>
      <c r="AT10">
        <f>_xlfn.RANK.AVG(Table2[[#This Row],[6M Return vs Nifty Z-Score]],Table2[6M Return vs Nifty Z-Score])</f>
        <v>12</v>
      </c>
      <c r="AU10">
        <f>_xlfn.RANK.AVG(Table2[[#This Row],[Sharpe Ratio Z-Score]],Table2[Sharpe Ratio Z-Score])</f>
        <v>59</v>
      </c>
      <c r="AV10">
        <f>(Table2[[#This Row],[Rank 1Y]]+Table2[[#This Row],[Rank 6M]]+Table2[[#This Row],[Rank Sharpe]])/3</f>
        <v>30.666666666666668</v>
      </c>
    </row>
    <row r="11" spans="1:48" x14ac:dyDescent="0.3">
      <c r="A11" t="s">
        <v>141</v>
      </c>
      <c r="B11" t="s">
        <v>142</v>
      </c>
      <c r="C11" t="s">
        <v>10081</v>
      </c>
      <c r="D11" t="s">
        <v>143</v>
      </c>
      <c r="E11">
        <v>190677.63018797999</v>
      </c>
      <c r="F11">
        <v>5329</v>
      </c>
      <c r="G11">
        <v>179.98226374025799</v>
      </c>
      <c r="H11">
        <f>(Table2[[#This Row],[1Y Return vs Nifty]]-AVERAGE(Table2[1Y Return vs Nifty]))/_xlfn.STDEV.P(Table2[1Y Return vs Nifty])</f>
        <v>1.6552759952921272</v>
      </c>
      <c r="I11">
        <v>7.9837845450250997</v>
      </c>
      <c r="J11">
        <f>(Table2[[#This Row],[1M Return vs Nifty]]-AVERAGE(Table2[1M Return vs Nifty]))/_xlfn.STDEV.P(Table2[1M Return vs Nifty])</f>
        <v>0.54886334214642885</v>
      </c>
      <c r="K11">
        <v>65.963401594955599</v>
      </c>
      <c r="L11">
        <f>(Table2[[#This Row],[6M Return vs Nifty]]-AVERAGE(Table2[6M Return vs Nifty]))/_xlfn.STDEV.P(Table2[6M Return vs Nifty])</f>
        <v>1.6450149576023805</v>
      </c>
      <c r="M11">
        <v>-2.2326537142101999</v>
      </c>
      <c r="N11">
        <f>(Table2[[#This Row],[1W Return vs Nifty]]-AVERAGE(Table2[1W Return vs Nifty]))/_xlfn.STDEV.P(Table2[1W Return vs Nifty])</f>
        <v>-0.22342041172241575</v>
      </c>
      <c r="O11">
        <v>5104.87</v>
      </c>
      <c r="P11">
        <v>4726.3145022071203</v>
      </c>
      <c r="Q11">
        <v>3618.7059877966399</v>
      </c>
      <c r="R11">
        <v>70.092036923937499</v>
      </c>
      <c r="S11" s="5">
        <f>(Table2[[#This Row],[Close Price]]-Table2[[#This Row],[20D EMA]])/Table2[[#This Row],[20D EMA]]</f>
        <v>4.3905133725246702E-2</v>
      </c>
      <c r="T11" s="5">
        <f>(Table2[[#This Row],[Close Price]]-Table2[[#This Row],[50D EMA]])/Table2[[#This Row],[50D EMA]]</f>
        <v>0.12751701087844119</v>
      </c>
      <c r="U11" s="5">
        <f>(Table2[[#This Row],[Close Price]]-Table2[[#This Row],[200D EMA]])/Table2[[#This Row],[200D EMA]]</f>
        <v>0.47262585520099826</v>
      </c>
      <c r="V11">
        <v>0.94243976400599705</v>
      </c>
      <c r="W11">
        <v>5303.75</v>
      </c>
      <c r="X11">
        <v>5387</v>
      </c>
      <c r="Y11">
        <v>5200</v>
      </c>
      <c r="Z11">
        <v>5459</v>
      </c>
      <c r="AA11">
        <v>4196</v>
      </c>
      <c r="AB11">
        <v>5459</v>
      </c>
      <c r="AC11" s="5">
        <f>(Table2[[#This Row],[Close Price]]/Table2[[#This Row],[Day Low]])-1</f>
        <v>4.7607824652369235E-3</v>
      </c>
      <c r="AD11" s="5">
        <f>(Table2[[#This Row],[Day High]]/Table2[[#This Row],[Close Price]])-1</f>
        <v>1.0883843122537096E-2</v>
      </c>
      <c r="AE11" s="5">
        <f>(Table2[[#This Row],[Close Price]]/Table2[[#This Row],[Current Week Low]])-1</f>
        <v>2.4807692307692308E-2</v>
      </c>
      <c r="AF11" s="5">
        <f>(Table2[[#This Row],[Current Week High]]/Table2[[#This Row],[Close Price]])-1</f>
        <v>2.4394820791893368E-2</v>
      </c>
      <c r="AG11" s="5">
        <f>(Table2[[#This Row],[Close Price]]/Table2[[#This Row],[Current Month Low]])-1</f>
        <v>0.27001906577693036</v>
      </c>
      <c r="AH11" s="5">
        <f>(Table2[[#This Row],[Current Month High]]/Table2[[#This Row],[Close Price]])-1</f>
        <v>2.4394820791893368E-2</v>
      </c>
      <c r="AI11">
        <v>2.4394820791893301</v>
      </c>
      <c r="AJ11">
        <v>221.51799450963799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0.24</v>
      </c>
      <c r="AM11" t="s">
        <v>10116</v>
      </c>
      <c r="AN11">
        <v>7.24</v>
      </c>
      <c r="AO11" t="s">
        <v>10116</v>
      </c>
      <c r="AP11">
        <v>0.24724685653213799</v>
      </c>
      <c r="AQ11">
        <f>(Table2[[#This Row],[Sharpe Ratio]]-AVERAGE(Table2[Sharpe Ratio]))/_xlfn.STDEV.P(Table2[Sharpe Ratio])</f>
        <v>2.160574478513698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5.7863083618322175</v>
      </c>
      <c r="AS11">
        <f>_xlfn.RANK.AVG(Table2[[#This Row],[1Y Return vs Nifty Z-Score]],Table2[1Y Return vs Nifty Z-Score])</f>
        <v>41</v>
      </c>
      <c r="AT11">
        <f>_xlfn.RANK.AVG(Table2[[#This Row],[6M Return vs Nifty Z-Score]],Table2[6M Return vs Nifty Z-Score])</f>
        <v>52</v>
      </c>
      <c r="AU11">
        <f>_xlfn.RANK.AVG(Table2[[#This Row],[Sharpe Ratio Z-Score]],Table2[Sharpe Ratio Z-Score])</f>
        <v>10</v>
      </c>
      <c r="AV11">
        <f>(Table2[[#This Row],[Rank 1Y]]+Table2[[#This Row],[Rank 6M]]+Table2[[#This Row],[Rank Sharpe]])/3</f>
        <v>34.333333333333336</v>
      </c>
    </row>
    <row r="12" spans="1:48" x14ac:dyDescent="0.3">
      <c r="A12" t="s">
        <v>414</v>
      </c>
      <c r="B12" t="s">
        <v>415</v>
      </c>
      <c r="C12" t="s">
        <v>10070</v>
      </c>
      <c r="D12" t="s">
        <v>124</v>
      </c>
      <c r="E12">
        <v>57094.188000000002</v>
      </c>
      <c r="F12">
        <v>284.05</v>
      </c>
      <c r="G12">
        <v>365.36434714531299</v>
      </c>
      <c r="H12">
        <f>(Table2[[#This Row],[1Y Return vs Nifty]]-AVERAGE(Table2[1Y Return vs Nifty]))/_xlfn.STDEV.P(Table2[1Y Return vs Nifty])</f>
        <v>3.8954872559364708</v>
      </c>
      <c r="I12">
        <v>4.4018593086304501</v>
      </c>
      <c r="J12">
        <f>(Table2[[#This Row],[1M Return vs Nifty]]-AVERAGE(Table2[1M Return vs Nifty]))/_xlfn.STDEV.P(Table2[1M Return vs Nifty])</f>
        <v>0.2170816464343702</v>
      </c>
      <c r="K12">
        <v>138.13098165529499</v>
      </c>
      <c r="L12">
        <f>(Table2[[#This Row],[6M Return vs Nifty]]-AVERAGE(Table2[6M Return vs Nifty]))/_xlfn.STDEV.P(Table2[6M Return vs Nifty])</f>
        <v>3.8396256689505011</v>
      </c>
      <c r="M12">
        <v>-1.3377004683385401</v>
      </c>
      <c r="N12">
        <f>(Table2[[#This Row],[1W Return vs Nifty]]-AVERAGE(Table2[1W Return vs Nifty]))/_xlfn.STDEV.P(Table2[1W Return vs Nifty])</f>
        <v>-2.7960268421566164E-2</v>
      </c>
      <c r="O12">
        <v>271.35000000000002</v>
      </c>
      <c r="P12">
        <v>249.180969628356</v>
      </c>
      <c r="Q12">
        <v>176.347867107187</v>
      </c>
      <c r="R12">
        <v>64.071867681655604</v>
      </c>
      <c r="S12" s="5">
        <f>(Table2[[#This Row],[Close Price]]-Table2[[#This Row],[20D EMA]])/Table2[[#This Row],[20D EMA]]</f>
        <v>4.680302192739999E-2</v>
      </c>
      <c r="T12" s="5">
        <f>(Table2[[#This Row],[Close Price]]-Table2[[#This Row],[50D EMA]])/Table2[[#This Row],[50D EMA]]</f>
        <v>0.13993456411880031</v>
      </c>
      <c r="U12" s="5">
        <f>(Table2[[#This Row],[Close Price]]-Table2[[#This Row],[200D EMA]])/Table2[[#This Row],[200D EMA]]</f>
        <v>0.61073680481403247</v>
      </c>
      <c r="V12">
        <v>0.80633319996536101</v>
      </c>
      <c r="W12">
        <v>280.60000000000002</v>
      </c>
      <c r="X12">
        <v>294.89999999999998</v>
      </c>
      <c r="Y12">
        <v>272.89999999999998</v>
      </c>
      <c r="Z12">
        <v>294.89999999999998</v>
      </c>
      <c r="AA12">
        <v>203.3</v>
      </c>
      <c r="AB12">
        <v>300</v>
      </c>
      <c r="AC12" s="5">
        <f>(Table2[[#This Row],[Close Price]]/Table2[[#This Row],[Day Low]])-1</f>
        <v>1.2295081967213184E-2</v>
      </c>
      <c r="AD12" s="5">
        <f>(Table2[[#This Row],[Day High]]/Table2[[#This Row],[Close Price]])-1</f>
        <v>3.8197500440063203E-2</v>
      </c>
      <c r="AE12" s="5">
        <f>(Table2[[#This Row],[Close Price]]/Table2[[#This Row],[Current Week Low]])-1</f>
        <v>4.0857456943935722E-2</v>
      </c>
      <c r="AF12" s="5">
        <f>(Table2[[#This Row],[Current Week High]]/Table2[[#This Row],[Close Price]])-1</f>
        <v>3.8197500440063203E-2</v>
      </c>
      <c r="AG12" s="5">
        <f>(Table2[[#This Row],[Close Price]]/Table2[[#This Row],[Current Month Low]])-1</f>
        <v>0.39719626168224287</v>
      </c>
      <c r="AH12" s="5">
        <f>(Table2[[#This Row],[Current Month High]]/Table2[[#This Row],[Close Price]])-1</f>
        <v>5.6152085900369686E-2</v>
      </c>
      <c r="AI12">
        <v>5.6152085900369597</v>
      </c>
      <c r="AJ12">
        <v>399.20913884007001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10116</v>
      </c>
      <c r="AN12">
        <v>6.27</v>
      </c>
      <c r="AO12" t="s">
        <v>10116</v>
      </c>
      <c r="AP12">
        <v>0.15743672820566701</v>
      </c>
      <c r="AQ12">
        <f>(Table2[[#This Row],[Sharpe Ratio]]-AVERAGE(Table2[Sharpe Ratio]))/_xlfn.STDEV.P(Table2[Sharpe Ratio])</f>
        <v>1.1453240799274806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9.0695583828272568</v>
      </c>
      <c r="AS12">
        <f>_xlfn.RANK.AVG(Table2[[#This Row],[1Y Return vs Nifty Z-Score]],Table2[1Y Return vs Nifty Z-Score])</f>
        <v>6</v>
      </c>
      <c r="AT12">
        <f>_xlfn.RANK.AVG(Table2[[#This Row],[6M Return vs Nifty Z-Score]],Table2[6M Return vs Nifty Z-Score])</f>
        <v>2</v>
      </c>
      <c r="AU12">
        <f>_xlfn.RANK.AVG(Table2[[#This Row],[Sharpe Ratio Z-Score]],Table2[Sharpe Ratio Z-Score])</f>
        <v>95</v>
      </c>
      <c r="AV12">
        <f>(Table2[[#This Row],[Rank 1Y]]+Table2[[#This Row],[Rank 6M]]+Table2[[#This Row],[Rank Sharpe]])/3</f>
        <v>34.333333333333336</v>
      </c>
    </row>
    <row r="13" spans="1:48" x14ac:dyDescent="0.3">
      <c r="A13" t="s">
        <v>425</v>
      </c>
      <c r="B13" t="s">
        <v>426</v>
      </c>
      <c r="C13" t="s">
        <v>10078</v>
      </c>
      <c r="D13" t="s">
        <v>146</v>
      </c>
      <c r="E13">
        <v>53532.081784125003</v>
      </c>
      <c r="F13">
        <v>12581.05</v>
      </c>
      <c r="G13">
        <v>177.44281598119301</v>
      </c>
      <c r="H13">
        <f>(Table2[[#This Row],[1Y Return vs Nifty]]-AVERAGE(Table2[1Y Return vs Nifty]))/_xlfn.STDEV.P(Table2[1Y Return vs Nifty])</f>
        <v>1.6245885665979243</v>
      </c>
      <c r="I13">
        <v>7.2117081711371798</v>
      </c>
      <c r="J13">
        <f>(Table2[[#This Row],[1M Return vs Nifty]]-AVERAGE(Table2[1M Return vs Nifty]))/_xlfn.STDEV.P(Table2[1M Return vs Nifty])</f>
        <v>0.47734850260008826</v>
      </c>
      <c r="K13">
        <v>128.38446418555301</v>
      </c>
      <c r="L13">
        <f>(Table2[[#This Row],[6M Return vs Nifty]]-AVERAGE(Table2[6M Return vs Nifty]))/_xlfn.STDEV.P(Table2[6M Return vs Nifty])</f>
        <v>3.5432348017556574</v>
      </c>
      <c r="M13">
        <v>8.5776270798380292</v>
      </c>
      <c r="N13">
        <f>(Table2[[#This Row],[1W Return vs Nifty]]-AVERAGE(Table2[1W Return vs Nifty]))/_xlfn.STDEV.P(Table2[1W Return vs Nifty])</f>
        <v>2.137573352894981</v>
      </c>
      <c r="O13">
        <v>11165.49</v>
      </c>
      <c r="P13">
        <v>10128.902157124599</v>
      </c>
      <c r="Q13">
        <v>7276.9747787171</v>
      </c>
      <c r="R13">
        <v>77.620785813909507</v>
      </c>
      <c r="S13" s="5">
        <f>(Table2[[#This Row],[Close Price]]-Table2[[#This Row],[20D EMA]])/Table2[[#This Row],[20D EMA]]</f>
        <v>0.12677992636238977</v>
      </c>
      <c r="T13" s="5">
        <f>(Table2[[#This Row],[Close Price]]-Table2[[#This Row],[50D EMA]])/Table2[[#This Row],[50D EMA]]</f>
        <v>0.24209413861803139</v>
      </c>
      <c r="U13" s="5">
        <f>(Table2[[#This Row],[Close Price]]-Table2[[#This Row],[200D EMA]])/Table2[[#This Row],[200D EMA]]</f>
        <v>0.72888465091231025</v>
      </c>
      <c r="V13">
        <v>0.66636126911035598</v>
      </c>
      <c r="W13">
        <v>12480</v>
      </c>
      <c r="X13">
        <v>12925.25</v>
      </c>
      <c r="Y13">
        <v>11047.2</v>
      </c>
      <c r="Z13">
        <v>13058.75</v>
      </c>
      <c r="AA13">
        <v>9090</v>
      </c>
      <c r="AB13">
        <v>13058.75</v>
      </c>
      <c r="AC13" s="5">
        <f>(Table2[[#This Row],[Close Price]]/Table2[[#This Row],[Day Low]])-1</f>
        <v>8.0969551282050745E-3</v>
      </c>
      <c r="AD13" s="5">
        <f>(Table2[[#This Row],[Day High]]/Table2[[#This Row],[Close Price]])-1</f>
        <v>2.7358606793550733E-2</v>
      </c>
      <c r="AE13" s="5">
        <f>(Table2[[#This Row],[Close Price]]/Table2[[#This Row],[Current Week Low]])-1</f>
        <v>0.13884513722934311</v>
      </c>
      <c r="AF13" s="5">
        <f>(Table2[[#This Row],[Current Week High]]/Table2[[#This Row],[Close Price]])-1</f>
        <v>3.7969803792211376E-2</v>
      </c>
      <c r="AG13" s="5">
        <f>(Table2[[#This Row],[Close Price]]/Table2[[#This Row],[Current Month Low]])-1</f>
        <v>0.38405390539053896</v>
      </c>
      <c r="AH13" s="5">
        <f>(Table2[[#This Row],[Current Month High]]/Table2[[#This Row],[Close Price]])-1</f>
        <v>3.7969803792211376E-2</v>
      </c>
      <c r="AI13">
        <v>3.7969803792211301</v>
      </c>
      <c r="AJ13">
        <v>222.93051669703999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0.62</v>
      </c>
      <c r="AM13" t="s">
        <v>10116</v>
      </c>
      <c r="AN13">
        <v>20.07</v>
      </c>
      <c r="AO13" t="s">
        <v>10116</v>
      </c>
      <c r="AP13">
        <v>0.18383452867825201</v>
      </c>
      <c r="AQ13">
        <f>(Table2[[#This Row],[Sharpe Ratio]]-AVERAGE(Table2[Sharpe Ratio]))/_xlfn.STDEV.P(Table2[Sharpe Ratio])</f>
        <v>1.4437356060102475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9.2264808298588985</v>
      </c>
      <c r="AS13">
        <f>_xlfn.RANK.AVG(Table2[[#This Row],[1Y Return vs Nifty Z-Score]],Table2[1Y Return vs Nifty Z-Score])</f>
        <v>44</v>
      </c>
      <c r="AT13">
        <f>_xlfn.RANK.AVG(Table2[[#This Row],[6M Return vs Nifty Z-Score]],Table2[6M Return vs Nifty Z-Score])</f>
        <v>6</v>
      </c>
      <c r="AU13">
        <f>_xlfn.RANK.AVG(Table2[[#This Row],[Sharpe Ratio Z-Score]],Table2[Sharpe Ratio Z-Score])</f>
        <v>58</v>
      </c>
      <c r="AV13">
        <f>(Table2[[#This Row],[Rank 1Y]]+Table2[[#This Row],[Rank 6M]]+Table2[[#This Row],[Rank Sharpe]])/3</f>
        <v>36</v>
      </c>
    </row>
    <row r="14" spans="1:48" x14ac:dyDescent="0.3">
      <c r="A14" t="s">
        <v>764</v>
      </c>
      <c r="B14" t="s">
        <v>765</v>
      </c>
      <c r="C14" t="s">
        <v>10078</v>
      </c>
      <c r="D14" t="s">
        <v>230</v>
      </c>
      <c r="E14">
        <v>20292.989074820001</v>
      </c>
      <c r="F14">
        <v>1370.9</v>
      </c>
      <c r="G14">
        <v>220.874071486898</v>
      </c>
      <c r="H14">
        <f>(Table2[[#This Row],[1Y Return vs Nifty]]-AVERAGE(Table2[1Y Return vs Nifty]))/_xlfn.STDEV.P(Table2[1Y Return vs Nifty])</f>
        <v>2.1494245478357366</v>
      </c>
      <c r="I14">
        <v>4.2689671052536804</v>
      </c>
      <c r="J14">
        <f>(Table2[[#This Row],[1M Return vs Nifty]]-AVERAGE(Table2[1M Return vs Nifty]))/_xlfn.STDEV.P(Table2[1M Return vs Nifty])</f>
        <v>0.20477228828940905</v>
      </c>
      <c r="K14">
        <v>95.9707325046721</v>
      </c>
      <c r="L14">
        <f>(Table2[[#This Row],[6M Return vs Nifty]]-AVERAGE(Table2[6M Return vs Nifty]))/_xlfn.STDEV.P(Table2[6M Return vs Nifty])</f>
        <v>2.557535645955384</v>
      </c>
      <c r="M14">
        <v>2.9528501994890499</v>
      </c>
      <c r="N14">
        <f>(Table2[[#This Row],[1W Return vs Nifty]]-AVERAGE(Table2[1W Return vs Nifty]))/_xlfn.STDEV.P(Table2[1W Return vs Nifty])</f>
        <v>0.90910728481841629</v>
      </c>
      <c r="O14">
        <v>1310.93</v>
      </c>
      <c r="P14">
        <v>1194.27567359812</v>
      </c>
      <c r="Q14">
        <v>868.12828091213703</v>
      </c>
      <c r="R14">
        <v>70.808262294492096</v>
      </c>
      <c r="S14" s="5">
        <f>(Table2[[#This Row],[Close Price]]-Table2[[#This Row],[20D EMA]])/Table2[[#This Row],[20D EMA]]</f>
        <v>4.574614967999819E-2</v>
      </c>
      <c r="T14" s="5">
        <f>(Table2[[#This Row],[Close Price]]-Table2[[#This Row],[50D EMA]])/Table2[[#This Row],[50D EMA]]</f>
        <v>0.14789242576610928</v>
      </c>
      <c r="U14" s="5">
        <f>(Table2[[#This Row],[Close Price]]-Table2[[#This Row],[200D EMA]])/Table2[[#This Row],[200D EMA]]</f>
        <v>0.57914449988843109</v>
      </c>
      <c r="V14">
        <v>0.83554990431280296</v>
      </c>
      <c r="W14">
        <v>1350.1</v>
      </c>
      <c r="X14">
        <v>1430</v>
      </c>
      <c r="Y14">
        <v>1350.1</v>
      </c>
      <c r="Z14">
        <v>1435</v>
      </c>
      <c r="AA14">
        <v>1090</v>
      </c>
      <c r="AB14">
        <v>1435</v>
      </c>
      <c r="AC14" s="5">
        <f>(Table2[[#This Row],[Close Price]]/Table2[[#This Row],[Day Low]])-1</f>
        <v>1.5406266202503627E-2</v>
      </c>
      <c r="AD14" s="5">
        <f>(Table2[[#This Row],[Day High]]/Table2[[#This Row],[Close Price]])-1</f>
        <v>4.3110365453351784E-2</v>
      </c>
      <c r="AE14" s="5">
        <f>(Table2[[#This Row],[Close Price]]/Table2[[#This Row],[Current Week Low]])-1</f>
        <v>1.5406266202503627E-2</v>
      </c>
      <c r="AF14" s="5">
        <f>(Table2[[#This Row],[Current Week High]]/Table2[[#This Row],[Close Price]])-1</f>
        <v>4.6757604493398386E-2</v>
      </c>
      <c r="AG14" s="5">
        <f>(Table2[[#This Row],[Close Price]]/Table2[[#This Row],[Current Month Low]])-1</f>
        <v>0.2577064220183487</v>
      </c>
      <c r="AH14" s="5">
        <f>(Table2[[#This Row],[Current Month High]]/Table2[[#This Row],[Close Price]])-1</f>
        <v>4.6757604493398386E-2</v>
      </c>
      <c r="AI14">
        <v>4.6757604493398297</v>
      </c>
      <c r="AJ14">
        <v>257.93733681462101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</v>
      </c>
      <c r="AM14" t="s">
        <v>10116</v>
      </c>
      <c r="AN14">
        <v>11.44</v>
      </c>
      <c r="AO14" t="s">
        <v>10116</v>
      </c>
      <c r="AP14">
        <v>0.173967133093829</v>
      </c>
      <c r="AQ14">
        <f>(Table2[[#This Row],[Sharpe Ratio]]-AVERAGE(Table2[Sharpe Ratio]))/_xlfn.STDEV.P(Table2[Sharpe Ratio])</f>
        <v>1.3321905332354143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7.1530303001343603</v>
      </c>
      <c r="AS14">
        <f>_xlfn.RANK.AVG(Table2[[#This Row],[1Y Return vs Nifty Z-Score]],Table2[1Y Return vs Nifty Z-Score])</f>
        <v>23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67</v>
      </c>
      <c r="AV14">
        <f>(Table2[[#This Row],[Rank 1Y]]+Table2[[#This Row],[Rank 6M]]+Table2[[#This Row],[Rank Sharpe]])/3</f>
        <v>36</v>
      </c>
    </row>
    <row r="15" spans="1:48" x14ac:dyDescent="0.3">
      <c r="A15" t="s">
        <v>1224</v>
      </c>
      <c r="B15" t="s">
        <v>1225</v>
      </c>
      <c r="C15" t="s">
        <v>10073</v>
      </c>
      <c r="D15" t="s">
        <v>46</v>
      </c>
      <c r="E15">
        <v>8896.0200374399992</v>
      </c>
      <c r="F15">
        <v>519.4</v>
      </c>
      <c r="G15">
        <v>189.60664842344701</v>
      </c>
      <c r="H15">
        <f>(Table2[[#This Row],[1Y Return vs Nifty]]-AVERAGE(Table2[1Y Return vs Nifty]))/_xlfn.STDEV.P(Table2[1Y Return vs Nifty])</f>
        <v>1.771579871848221</v>
      </c>
      <c r="I15">
        <v>26.318437824937099</v>
      </c>
      <c r="J15">
        <f>(Table2[[#This Row],[1M Return vs Nifty]]-AVERAGE(Table2[1M Return vs Nifty]))/_xlfn.STDEV.P(Table2[1M Return vs Nifty])</f>
        <v>2.2471406522626904</v>
      </c>
      <c r="K15">
        <v>70.858904377526898</v>
      </c>
      <c r="L15">
        <f>(Table2[[#This Row],[6M Return vs Nifty]]-AVERAGE(Table2[6M Return vs Nifty]))/_xlfn.STDEV.P(Table2[6M Return vs Nifty])</f>
        <v>1.7938868310264675</v>
      </c>
      <c r="M15">
        <v>7.1443055209973503</v>
      </c>
      <c r="N15">
        <f>(Table2[[#This Row],[1W Return vs Nifty]]-AVERAGE(Table2[1W Return vs Nifty]))/_xlfn.STDEV.P(Table2[1W Return vs Nifty])</f>
        <v>1.8245321537267154</v>
      </c>
      <c r="O15">
        <v>462.39</v>
      </c>
      <c r="P15">
        <v>418.80477805488198</v>
      </c>
      <c r="Q15">
        <v>324.312623752126</v>
      </c>
      <c r="R15">
        <v>78.758230246879904</v>
      </c>
      <c r="S15" s="5">
        <f>(Table2[[#This Row],[Close Price]]-Table2[[#This Row],[20D EMA]])/Table2[[#This Row],[20D EMA]]</f>
        <v>0.12329418888816798</v>
      </c>
      <c r="T15" s="5">
        <f>(Table2[[#This Row],[Close Price]]-Table2[[#This Row],[50D EMA]])/Table2[[#This Row],[50D EMA]]</f>
        <v>0.24019597487002778</v>
      </c>
      <c r="U15" s="5">
        <f>(Table2[[#This Row],[Close Price]]-Table2[[#This Row],[200D EMA]])/Table2[[#This Row],[200D EMA]]</f>
        <v>0.60154111175450387</v>
      </c>
      <c r="V15">
        <v>1.4733541876490801</v>
      </c>
      <c r="W15">
        <v>514</v>
      </c>
      <c r="X15">
        <v>537.95000000000005</v>
      </c>
      <c r="Y15">
        <v>470.9</v>
      </c>
      <c r="Z15">
        <v>537.95000000000005</v>
      </c>
      <c r="AA15">
        <v>352</v>
      </c>
      <c r="AB15">
        <v>537.95000000000005</v>
      </c>
      <c r="AC15" s="5">
        <f>(Table2[[#This Row],[Close Price]]/Table2[[#This Row],[Day Low]])-1</f>
        <v>1.0505836575875449E-2</v>
      </c>
      <c r="AD15" s="5">
        <f>(Table2[[#This Row],[Day High]]/Table2[[#This Row],[Close Price]])-1</f>
        <v>3.5714285714285809E-2</v>
      </c>
      <c r="AE15" s="5">
        <f>(Table2[[#This Row],[Close Price]]/Table2[[#This Row],[Current Week Low]])-1</f>
        <v>0.10299426629857722</v>
      </c>
      <c r="AF15" s="5">
        <f>(Table2[[#This Row],[Current Week High]]/Table2[[#This Row],[Close Price]])-1</f>
        <v>3.5714285714285809E-2</v>
      </c>
      <c r="AG15" s="5">
        <f>(Table2[[#This Row],[Close Price]]/Table2[[#This Row],[Current Month Low]])-1</f>
        <v>0.47556818181818183</v>
      </c>
      <c r="AH15" s="5">
        <f>(Table2[[#This Row],[Current Month High]]/Table2[[#This Row],[Close Price]])-1</f>
        <v>3.5714285714285809E-2</v>
      </c>
      <c r="AI15">
        <v>3.5714285714285801</v>
      </c>
      <c r="AJ15">
        <v>223.61370716510899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0.43</v>
      </c>
      <c r="AM15" t="s">
        <v>10116</v>
      </c>
      <c r="AN15">
        <v>21.31</v>
      </c>
      <c r="AO15" t="s">
        <v>10116</v>
      </c>
      <c r="AP15">
        <v>0.20872485223093301</v>
      </c>
      <c r="AQ15">
        <f>(Table2[[#This Row],[Sharpe Ratio]]-AVERAGE(Table2[Sharpe Ratio]))/_xlfn.STDEV.P(Table2[Sharpe Ratio])</f>
        <v>1.7251059968412241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9.3622455057053173</v>
      </c>
      <c r="AS15">
        <f>_xlfn.RANK.AVG(Table2[[#This Row],[1Y Return vs Nifty Z-Score]],Table2[1Y Return vs Nifty Z-Score])</f>
        <v>36</v>
      </c>
      <c r="AT15">
        <f>_xlfn.RANK.AVG(Table2[[#This Row],[6M Return vs Nifty Z-Score]],Table2[6M Return vs Nifty Z-Score])</f>
        <v>43</v>
      </c>
      <c r="AU15">
        <f>_xlfn.RANK.AVG(Table2[[#This Row],[Sharpe Ratio Z-Score]],Table2[Sharpe Ratio Z-Score])</f>
        <v>31</v>
      </c>
      <c r="AV15">
        <f>(Table2[[#This Row],[Rank 1Y]]+Table2[[#This Row],[Rank 6M]]+Table2[[#This Row],[Rank Sharpe]])/3</f>
        <v>36.666666666666664</v>
      </c>
    </row>
    <row r="16" spans="1:48" x14ac:dyDescent="0.3">
      <c r="A16" t="s">
        <v>1079</v>
      </c>
      <c r="B16" t="s">
        <v>1080</v>
      </c>
      <c r="C16" t="s">
        <v>10083</v>
      </c>
      <c r="D16" t="s">
        <v>140</v>
      </c>
      <c r="E16">
        <v>11280.0248145899</v>
      </c>
      <c r="F16">
        <v>471.9</v>
      </c>
      <c r="G16">
        <v>372.91164120661603</v>
      </c>
      <c r="H16">
        <f>(Table2[[#This Row],[1Y Return vs Nifty]]-AVERAGE(Table2[1Y Return vs Nifty]))/_xlfn.STDEV.P(Table2[1Y Return vs Nifty])</f>
        <v>3.986690962535143</v>
      </c>
      <c r="I16">
        <v>10.810332455129601</v>
      </c>
      <c r="J16">
        <f>(Table2[[#This Row],[1M Return vs Nifty]]-AVERAGE(Table2[1M Return vs Nifty]))/_xlfn.STDEV.P(Table2[1M Return vs Nifty])</f>
        <v>0.81067697496523561</v>
      </c>
      <c r="K16">
        <v>136.745884954498</v>
      </c>
      <c r="L16">
        <f>(Table2[[#This Row],[6M Return vs Nifty]]-AVERAGE(Table2[6M Return vs Nifty]))/_xlfn.STDEV.P(Table2[6M Return vs Nifty])</f>
        <v>3.7975049818874118</v>
      </c>
      <c r="M16">
        <v>11.075752137488101</v>
      </c>
      <c r="N16">
        <f>(Table2[[#This Row],[1W Return vs Nifty]]-AVERAGE(Table2[1W Return vs Nifty]))/_xlfn.STDEV.P(Table2[1W Return vs Nifty])</f>
        <v>2.6831704374400527</v>
      </c>
      <c r="O16">
        <v>434.88</v>
      </c>
      <c r="P16">
        <v>395.32800545248898</v>
      </c>
      <c r="Q16">
        <v>271.67993651079399</v>
      </c>
      <c r="R16">
        <v>75.216337929385205</v>
      </c>
      <c r="S16" s="5">
        <f>(Table2[[#This Row],[Close Price]]-Table2[[#This Row],[20D EMA]])/Table2[[#This Row],[20D EMA]]</f>
        <v>8.5126931567328881E-2</v>
      </c>
      <c r="T16" s="5">
        <f>(Table2[[#This Row],[Close Price]]-Table2[[#This Row],[50D EMA]])/Table2[[#This Row],[50D EMA]]</f>
        <v>0.19369230990824279</v>
      </c>
      <c r="U16" s="5">
        <f>(Table2[[#This Row],[Close Price]]-Table2[[#This Row],[200D EMA]])/Table2[[#This Row],[200D EMA]]</f>
        <v>0.73697037057887838</v>
      </c>
      <c r="V16">
        <v>0.27813726184077298</v>
      </c>
      <c r="W16">
        <v>465.1</v>
      </c>
      <c r="X16">
        <v>490</v>
      </c>
      <c r="Y16">
        <v>422.55</v>
      </c>
      <c r="Z16">
        <v>490</v>
      </c>
      <c r="AA16">
        <v>377.1</v>
      </c>
      <c r="AB16">
        <v>490</v>
      </c>
      <c r="AC16" s="5">
        <f>(Table2[[#This Row],[Close Price]]/Table2[[#This Row],[Day Low]])-1</f>
        <v>1.4620511717910123E-2</v>
      </c>
      <c r="AD16" s="5">
        <f>(Table2[[#This Row],[Day High]]/Table2[[#This Row],[Close Price]])-1</f>
        <v>3.8355583810129268E-2</v>
      </c>
      <c r="AE16" s="5">
        <f>(Table2[[#This Row],[Close Price]]/Table2[[#This Row],[Current Week Low]])-1</f>
        <v>0.11679091231806882</v>
      </c>
      <c r="AF16" s="5">
        <f>(Table2[[#This Row],[Current Week High]]/Table2[[#This Row],[Close Price]])-1</f>
        <v>3.8355583810129268E-2</v>
      </c>
      <c r="AG16" s="5">
        <f>(Table2[[#This Row],[Close Price]]/Table2[[#This Row],[Current Month Low]])-1</f>
        <v>0.25139220365950665</v>
      </c>
      <c r="AH16" s="5">
        <f>(Table2[[#This Row],[Current Month High]]/Table2[[#This Row],[Close Price]])-1</f>
        <v>3.8355583810129268E-2</v>
      </c>
      <c r="AI16">
        <v>3.8355583810129201</v>
      </c>
      <c r="AJ16">
        <v>414.05228758169898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0.66</v>
      </c>
      <c r="AM16" t="s">
        <v>10116</v>
      </c>
      <c r="AN16">
        <v>10.68</v>
      </c>
      <c r="AO16" t="s">
        <v>10116</v>
      </c>
      <c r="AP16">
        <v>0.149609176959377</v>
      </c>
      <c r="AQ16">
        <f>(Table2[[#This Row],[Sharpe Ratio]]-AVERAGE(Table2[Sharpe Ratio]))/_xlfn.STDEV.P(Table2[Sharpe Ratio])</f>
        <v>1.0568382412939814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12.334881598121825</v>
      </c>
      <c r="AS16">
        <f>_xlfn.RANK.AVG(Table2[[#This Row],[1Y Return vs Nifty Z-Score]],Table2[1Y Return vs Nifty Z-Score])</f>
        <v>5</v>
      </c>
      <c r="AT16">
        <f>_xlfn.RANK.AVG(Table2[[#This Row],[6M Return vs Nifty Z-Score]],Table2[6M Return vs Nifty Z-Score])</f>
        <v>3</v>
      </c>
      <c r="AU16">
        <f>_xlfn.RANK.AVG(Table2[[#This Row],[Sharpe Ratio Z-Score]],Table2[Sharpe Ratio Z-Score])</f>
        <v>112</v>
      </c>
      <c r="AV16">
        <f>(Table2[[#This Row],[Rank 1Y]]+Table2[[#This Row],[Rank 6M]]+Table2[[#This Row],[Rank Sharpe]])/3</f>
        <v>40</v>
      </c>
    </row>
    <row r="17" spans="1:48" x14ac:dyDescent="0.3">
      <c r="A17" t="s">
        <v>404</v>
      </c>
      <c r="B17" t="s">
        <v>405</v>
      </c>
      <c r="C17" t="s">
        <v>10078</v>
      </c>
      <c r="D17" t="s">
        <v>70</v>
      </c>
      <c r="E17">
        <v>58274.2734375</v>
      </c>
      <c r="F17">
        <v>1601.95</v>
      </c>
      <c r="G17">
        <v>167.512308614847</v>
      </c>
      <c r="H17">
        <f>(Table2[[#This Row],[1Y Return vs Nifty]]-AVERAGE(Table2[1Y Return vs Nifty]))/_xlfn.STDEV.P(Table2[1Y Return vs Nifty])</f>
        <v>1.5045854140958994</v>
      </c>
      <c r="I17">
        <v>-5.4867619354530097</v>
      </c>
      <c r="J17">
        <f>(Table2[[#This Row],[1M Return vs Nifty]]-AVERAGE(Table2[1M Return vs Nifty]))/_xlfn.STDEV.P(Table2[1M Return vs Nifty])</f>
        <v>-0.69886810351591533</v>
      </c>
      <c r="K17">
        <v>70.478110241021994</v>
      </c>
      <c r="L17">
        <f>(Table2[[#This Row],[6M Return vs Nifty]]-AVERAGE(Table2[6M Return vs Nifty]))/_xlfn.STDEV.P(Table2[6M Return vs Nifty])</f>
        <v>1.7823069098195559</v>
      </c>
      <c r="M17">
        <v>-0.57108224364441895</v>
      </c>
      <c r="N17">
        <f>(Table2[[#This Row],[1W Return vs Nifty]]-AVERAGE(Table2[1W Return vs Nifty]))/_xlfn.STDEV.P(Table2[1W Return vs Nifty])</f>
        <v>0.13947116863614578</v>
      </c>
      <c r="O17">
        <v>1492</v>
      </c>
      <c r="P17">
        <v>1313.5230492727301</v>
      </c>
      <c r="Q17">
        <v>943.10857871942903</v>
      </c>
      <c r="R17">
        <v>63.782467426555399</v>
      </c>
      <c r="S17" s="5">
        <f>(Table2[[#This Row],[Close Price]]-Table2[[#This Row],[20D EMA]])/Table2[[#This Row],[20D EMA]]</f>
        <v>7.3693029490616652E-2</v>
      </c>
      <c r="T17" s="5">
        <f>(Table2[[#This Row],[Close Price]]-Table2[[#This Row],[50D EMA]])/Table2[[#This Row],[50D EMA]]</f>
        <v>0.21958270993947604</v>
      </c>
      <c r="U17" s="5">
        <f>(Table2[[#This Row],[Close Price]]-Table2[[#This Row],[200D EMA]])/Table2[[#This Row],[200D EMA]]</f>
        <v>0.69858490967727016</v>
      </c>
      <c r="V17">
        <v>1.60499916039644</v>
      </c>
      <c r="W17">
        <v>1578</v>
      </c>
      <c r="X17">
        <v>1635.65</v>
      </c>
      <c r="Y17">
        <v>1496</v>
      </c>
      <c r="Z17">
        <v>1635.65</v>
      </c>
      <c r="AA17">
        <v>1293.2</v>
      </c>
      <c r="AB17">
        <v>1662.95</v>
      </c>
      <c r="AC17" s="5">
        <f>(Table2[[#This Row],[Close Price]]/Table2[[#This Row],[Day Low]])-1</f>
        <v>1.5177439797211756E-2</v>
      </c>
      <c r="AD17" s="5">
        <f>(Table2[[#This Row],[Day High]]/Table2[[#This Row],[Close Price]])-1</f>
        <v>2.1036861325259837E-2</v>
      </c>
      <c r="AE17" s="5">
        <f>(Table2[[#This Row],[Close Price]]/Table2[[#This Row],[Current Week Low]])-1</f>
        <v>7.0822192513368964E-2</v>
      </c>
      <c r="AF17" s="5">
        <f>(Table2[[#This Row],[Current Week High]]/Table2[[#This Row],[Close Price]])-1</f>
        <v>2.1036861325259837E-2</v>
      </c>
      <c r="AG17" s="5">
        <f>(Table2[[#This Row],[Close Price]]/Table2[[#This Row],[Current Month Low]])-1</f>
        <v>0.23874884008660691</v>
      </c>
      <c r="AH17" s="5">
        <f>(Table2[[#This Row],[Current Month High]]/Table2[[#This Row],[Close Price]])-1</f>
        <v>3.8078591716345755E-2</v>
      </c>
      <c r="AI17">
        <v>3.8078591716345702</v>
      </c>
      <c r="AJ17">
        <v>255.988888888888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</v>
      </c>
      <c r="AM17">
        <v>0</v>
      </c>
      <c r="AN17">
        <v>12.9</v>
      </c>
      <c r="AO17" t="s">
        <v>10116</v>
      </c>
      <c r="AP17">
        <v>0.20983223507561</v>
      </c>
      <c r="AQ17">
        <f>(Table2[[#This Row],[Sharpe Ratio]]-AVERAGE(Table2[Sharpe Ratio]))/_xlfn.STDEV.P(Table2[Sharpe Ratio])</f>
        <v>1.7376243051366871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4.4651196941723725</v>
      </c>
      <c r="AS17">
        <f>_xlfn.RANK.AVG(Table2[[#This Row],[1Y Return vs Nifty Z-Score]],Table2[1Y Return vs Nifty Z-Score])</f>
        <v>49</v>
      </c>
      <c r="AT17">
        <f>_xlfn.RANK.AVG(Table2[[#This Row],[6M Return vs Nifty Z-Score]],Table2[6M Return vs Nifty Z-Score])</f>
        <v>44</v>
      </c>
      <c r="AU17">
        <f>_xlfn.RANK.AVG(Table2[[#This Row],[Sharpe Ratio Z-Score]],Table2[Sharpe Ratio Z-Score])</f>
        <v>29</v>
      </c>
      <c r="AV17">
        <f>(Table2[[#This Row],[Rank 1Y]]+Table2[[#This Row],[Rank 6M]]+Table2[[#This Row],[Rank Sharpe]])/3</f>
        <v>40.666666666666664</v>
      </c>
    </row>
    <row r="18" spans="1:48" x14ac:dyDescent="0.3">
      <c r="A18" t="s">
        <v>878</v>
      </c>
      <c r="B18" t="s">
        <v>879</v>
      </c>
      <c r="C18" t="s">
        <v>10073</v>
      </c>
      <c r="D18" t="s">
        <v>46</v>
      </c>
      <c r="E18">
        <v>16583.552732804899</v>
      </c>
      <c r="F18">
        <v>1498.7</v>
      </c>
      <c r="G18">
        <v>281.25582882896202</v>
      </c>
      <c r="H18">
        <f>(Table2[[#This Row],[1Y Return vs Nifty]]-AVERAGE(Table2[1Y Return vs Nifty]))/_xlfn.STDEV.P(Table2[1Y Return vs Nifty])</f>
        <v>2.8790953458471562</v>
      </c>
      <c r="I18">
        <v>27.3020379493103</v>
      </c>
      <c r="J18">
        <f>(Table2[[#This Row],[1M Return vs Nifty]]-AVERAGE(Table2[1M Return vs Nifty]))/_xlfn.STDEV.P(Table2[1M Return vs Nifty])</f>
        <v>2.3382482258801698</v>
      </c>
      <c r="K18">
        <v>90.010662832212702</v>
      </c>
      <c r="L18">
        <f>(Table2[[#This Row],[6M Return vs Nifty]]-AVERAGE(Table2[6M Return vs Nifty]))/_xlfn.STDEV.P(Table2[6M Return vs Nifty])</f>
        <v>2.3762903730416429</v>
      </c>
      <c r="M18">
        <v>6.5679420941114204</v>
      </c>
      <c r="N18">
        <f>(Table2[[#This Row],[1W Return vs Nifty]]-AVERAGE(Table2[1W Return vs Nifty]))/_xlfn.STDEV.P(Table2[1W Return vs Nifty])</f>
        <v>1.6986528650240205</v>
      </c>
      <c r="O18">
        <v>1393.59</v>
      </c>
      <c r="P18">
        <v>1216.47412508141</v>
      </c>
      <c r="Q18">
        <v>868.09308925413802</v>
      </c>
      <c r="R18">
        <v>69.874590260396104</v>
      </c>
      <c r="S18" s="5">
        <f>(Table2[[#This Row],[Close Price]]-Table2[[#This Row],[20D EMA]])/Table2[[#This Row],[20D EMA]]</f>
        <v>7.5423905165794919E-2</v>
      </c>
      <c r="T18" s="5">
        <f>(Table2[[#This Row],[Close Price]]-Table2[[#This Row],[50D EMA]])/Table2[[#This Row],[50D EMA]]</f>
        <v>0.23200318781930745</v>
      </c>
      <c r="U18" s="5">
        <f>(Table2[[#This Row],[Close Price]]-Table2[[#This Row],[200D EMA]])/Table2[[#This Row],[200D EMA]]</f>
        <v>0.72642775129989445</v>
      </c>
      <c r="V18">
        <v>0.29535249950633702</v>
      </c>
      <c r="W18">
        <v>1480</v>
      </c>
      <c r="X18">
        <v>1557</v>
      </c>
      <c r="Y18">
        <v>1434.5</v>
      </c>
      <c r="Z18">
        <v>1590</v>
      </c>
      <c r="AA18">
        <v>1200</v>
      </c>
      <c r="AB18">
        <v>1590</v>
      </c>
      <c r="AC18" s="5">
        <f>(Table2[[#This Row],[Close Price]]/Table2[[#This Row],[Day Low]])-1</f>
        <v>1.2635135135135256E-2</v>
      </c>
      <c r="AD18" s="5">
        <f>(Table2[[#This Row],[Day High]]/Table2[[#This Row],[Close Price]])-1</f>
        <v>3.8900380329619066E-2</v>
      </c>
      <c r="AE18" s="5">
        <f>(Table2[[#This Row],[Close Price]]/Table2[[#This Row],[Current Week Low]])-1</f>
        <v>4.4754269780411304E-2</v>
      </c>
      <c r="AF18" s="5">
        <f>(Table2[[#This Row],[Current Week High]]/Table2[[#This Row],[Close Price]])-1</f>
        <v>6.0919463535063612E-2</v>
      </c>
      <c r="AG18" s="5">
        <f>(Table2[[#This Row],[Close Price]]/Table2[[#This Row],[Current Month Low]])-1</f>
        <v>0.24891666666666667</v>
      </c>
      <c r="AH18" s="5">
        <f>(Table2[[#This Row],[Current Month High]]/Table2[[#This Row],[Close Price]])-1</f>
        <v>6.0919463535063612E-2</v>
      </c>
      <c r="AI18">
        <v>6.0919463535063603</v>
      </c>
      <c r="AJ18">
        <v>317.40704637237098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0.64</v>
      </c>
      <c r="AM18" t="s">
        <v>10116</v>
      </c>
      <c r="AN18">
        <v>17.41</v>
      </c>
      <c r="AO18" t="s">
        <v>10116</v>
      </c>
      <c r="AP18">
        <v>0.160919688144748</v>
      </c>
      <c r="AQ18">
        <f>(Table2[[#This Row],[Sharpe Ratio]]-AVERAGE(Table2[Sharpe Ratio]))/_xlfn.STDEV.P(Table2[Sharpe Ratio])</f>
        <v>1.1846968826648034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10.476983692457793</v>
      </c>
      <c r="AS18">
        <f>_xlfn.RANK.AVG(Table2[[#This Row],[1Y Return vs Nifty Z-Score]],Table2[1Y Return vs Nifty Z-Score])</f>
        <v>9</v>
      </c>
      <c r="AT18">
        <f>_xlfn.RANK.AVG(Table2[[#This Row],[6M Return vs Nifty Z-Score]],Table2[6M Return vs Nifty Z-Score])</f>
        <v>24</v>
      </c>
      <c r="AU18">
        <f>_xlfn.RANK.AVG(Table2[[#This Row],[Sharpe Ratio Z-Score]],Table2[Sharpe Ratio Z-Score])</f>
        <v>89</v>
      </c>
      <c r="AV18">
        <f>(Table2[[#This Row],[Rank 1Y]]+Table2[[#This Row],[Rank 6M]]+Table2[[#This Row],[Rank Sharpe]])/3</f>
        <v>40.666666666666664</v>
      </c>
    </row>
    <row r="19" spans="1:48" x14ac:dyDescent="0.3">
      <c r="A19" t="s">
        <v>122</v>
      </c>
      <c r="B19" t="s">
        <v>123</v>
      </c>
      <c r="C19" t="s">
        <v>10070</v>
      </c>
      <c r="D19" t="s">
        <v>124</v>
      </c>
      <c r="E19">
        <v>228751.12902399999</v>
      </c>
      <c r="F19">
        <v>173.17</v>
      </c>
      <c r="G19">
        <v>401.79385147762702</v>
      </c>
      <c r="H19">
        <f>(Table2[[#This Row],[1Y Return vs Nifty]]-AVERAGE(Table2[1Y Return vs Nifty]))/_xlfn.STDEV.P(Table2[1Y Return vs Nifty])</f>
        <v>4.3357120302293914</v>
      </c>
      <c r="I19">
        <v>-11.6685127076586</v>
      </c>
      <c r="J19">
        <f>(Table2[[#This Row],[1M Return vs Nifty]]-AVERAGE(Table2[1M Return vs Nifty]))/_xlfn.STDEV.P(Table2[1M Return vs Nifty])</f>
        <v>-1.2714629005352143</v>
      </c>
      <c r="K19">
        <v>68.043942703209495</v>
      </c>
      <c r="L19">
        <f>(Table2[[#This Row],[6M Return vs Nifty]]-AVERAGE(Table2[6M Return vs Nifty]))/_xlfn.STDEV.P(Table2[6M Return vs Nifty])</f>
        <v>1.70828405707553</v>
      </c>
      <c r="M19">
        <v>-0.90539878719366895</v>
      </c>
      <c r="N19">
        <f>(Table2[[#This Row],[1W Return vs Nifty]]-AVERAGE(Table2[1W Return vs Nifty]))/_xlfn.STDEV.P(Table2[1W Return vs Nifty])</f>
        <v>6.6455556020163425E-2</v>
      </c>
      <c r="O19">
        <v>173.92</v>
      </c>
      <c r="P19">
        <v>166.81716589803</v>
      </c>
      <c r="Q19">
        <v>128.13464950065301</v>
      </c>
      <c r="R19">
        <v>50.566740271728101</v>
      </c>
      <c r="S19" s="5">
        <f>(Table2[[#This Row],[Close Price]]-Table2[[#This Row],[20D EMA]])/Table2[[#This Row],[20D EMA]]</f>
        <v>-4.3123275068997239E-3</v>
      </c>
      <c r="T19" s="5">
        <f>(Table2[[#This Row],[Close Price]]-Table2[[#This Row],[50D EMA]])/Table2[[#This Row],[50D EMA]]</f>
        <v>3.8082616185035022E-2</v>
      </c>
      <c r="U19" s="5">
        <f>(Table2[[#This Row],[Close Price]]-Table2[[#This Row],[200D EMA]])/Table2[[#This Row],[200D EMA]]</f>
        <v>0.35146894828878789</v>
      </c>
      <c r="V19">
        <v>0.62012176795185403</v>
      </c>
      <c r="W19">
        <v>172.5</v>
      </c>
      <c r="X19">
        <v>177.8</v>
      </c>
      <c r="Y19">
        <v>172.5</v>
      </c>
      <c r="Z19">
        <v>180.99</v>
      </c>
      <c r="AA19">
        <v>151.19999999999999</v>
      </c>
      <c r="AB19">
        <v>200</v>
      </c>
      <c r="AC19" s="5">
        <f>(Table2[[#This Row],[Close Price]]/Table2[[#This Row],[Day Low]])-1</f>
        <v>3.8840579710144318E-3</v>
      </c>
      <c r="AD19" s="5">
        <f>(Table2[[#This Row],[Day High]]/Table2[[#This Row],[Close Price]])-1</f>
        <v>2.6736732690419984E-2</v>
      </c>
      <c r="AE19" s="5">
        <f>(Table2[[#This Row],[Close Price]]/Table2[[#This Row],[Current Week Low]])-1</f>
        <v>3.8840579710144318E-3</v>
      </c>
      <c r="AF19" s="5">
        <f>(Table2[[#This Row],[Current Week High]]/Table2[[#This Row],[Close Price]])-1</f>
        <v>4.5157937287059191E-2</v>
      </c>
      <c r="AG19" s="5">
        <f>(Table2[[#This Row],[Close Price]]/Table2[[#This Row],[Current Month Low]])-1</f>
        <v>0.14530423280423288</v>
      </c>
      <c r="AH19" s="5">
        <f>(Table2[[#This Row],[Current Month High]]/Table2[[#This Row],[Close Price]])-1</f>
        <v>0.1549344574695386</v>
      </c>
      <c r="AI19">
        <v>15.4934457469538</v>
      </c>
      <c r="AJ19">
        <v>439.470404984423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7.0000000000000007E-2</v>
      </c>
      <c r="AM19" t="s">
        <v>10116</v>
      </c>
      <c r="AN19">
        <v>0.09</v>
      </c>
      <c r="AO19" t="s">
        <v>10116</v>
      </c>
      <c r="AP19">
        <v>0.167351054164526</v>
      </c>
      <c r="AQ19">
        <f>(Table2[[#This Row],[Sharpe Ratio]]-AVERAGE(Table2[Sharpe Ratio]))/_xlfn.STDEV.P(Table2[Sharpe Ratio])</f>
        <v>1.2573996728367329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6.0963884156266044</v>
      </c>
      <c r="AS19">
        <f>_xlfn.RANK.AVG(Table2[[#This Row],[1Y Return vs Nifty Z-Score]],Table2[1Y Return vs Nifty Z-Score])</f>
        <v>3</v>
      </c>
      <c r="AT19">
        <f>_xlfn.RANK.AVG(Table2[[#This Row],[6M Return vs Nifty Z-Score]],Table2[6M Return vs Nifty Z-Score])</f>
        <v>47</v>
      </c>
      <c r="AU19">
        <f>_xlfn.RANK.AVG(Table2[[#This Row],[Sharpe Ratio Z-Score]],Table2[Sharpe Ratio Z-Score])</f>
        <v>74</v>
      </c>
      <c r="AV19">
        <f>(Table2[[#This Row],[Rank 1Y]]+Table2[[#This Row],[Rank 6M]]+Table2[[#This Row],[Rank Sharpe]])/3</f>
        <v>41.333333333333336</v>
      </c>
    </row>
    <row r="20" spans="1:48" x14ac:dyDescent="0.3">
      <c r="A20" t="s">
        <v>894</v>
      </c>
      <c r="B20" t="s">
        <v>895</v>
      </c>
      <c r="C20" t="s">
        <v>10070</v>
      </c>
      <c r="D20" t="s">
        <v>267</v>
      </c>
      <c r="E20">
        <v>16047.635285535</v>
      </c>
      <c r="F20">
        <v>3865.8</v>
      </c>
      <c r="G20">
        <v>318.15577309153298</v>
      </c>
      <c r="H20">
        <f>(Table2[[#This Row],[1Y Return vs Nifty]]-AVERAGE(Table2[1Y Return vs Nifty]))/_xlfn.STDEV.P(Table2[1Y Return vs Nifty])</f>
        <v>3.325005053710036</v>
      </c>
      <c r="I20">
        <v>-10.696154744868601</v>
      </c>
      <c r="J20">
        <f>(Table2[[#This Row],[1M Return vs Nifty]]-AVERAGE(Table2[1M Return vs Nifty]))/_xlfn.STDEV.P(Table2[1M Return vs Nifty])</f>
        <v>-1.1813966505600169</v>
      </c>
      <c r="K20">
        <v>39.3260419431207</v>
      </c>
      <c r="L20">
        <f>(Table2[[#This Row],[6M Return vs Nifty]]-AVERAGE(Table2[6M Return vs Nifty]))/_xlfn.STDEV.P(Table2[6M Return vs Nifty])</f>
        <v>0.83497484312061754</v>
      </c>
      <c r="M20">
        <v>-6.28711196711056</v>
      </c>
      <c r="N20">
        <f>(Table2[[#This Row],[1W Return vs Nifty]]-AVERAGE(Table2[1W Return vs Nifty]))/_xlfn.STDEV.P(Table2[1W Return vs Nifty])</f>
        <v>-1.1089247604410555</v>
      </c>
      <c r="O20">
        <v>3943.29</v>
      </c>
      <c r="P20">
        <v>3916.7921392610001</v>
      </c>
      <c r="Q20">
        <v>3121.3001941767602</v>
      </c>
      <c r="R20">
        <v>30.777791528997501</v>
      </c>
      <c r="S20" s="5">
        <f>(Table2[[#This Row],[Close Price]]-Table2[[#This Row],[20D EMA]])/Table2[[#This Row],[20D EMA]]</f>
        <v>-1.9651103520156973E-2</v>
      </c>
      <c r="T20" s="5">
        <f>(Table2[[#This Row],[Close Price]]-Table2[[#This Row],[50D EMA]])/Table2[[#This Row],[50D EMA]]</f>
        <v>-1.3018852532373814E-2</v>
      </c>
      <c r="U20" s="5">
        <f>(Table2[[#This Row],[Close Price]]-Table2[[#This Row],[200D EMA]])/Table2[[#This Row],[200D EMA]]</f>
        <v>0.23852233348532534</v>
      </c>
      <c r="V20">
        <v>0.35772635666399299</v>
      </c>
      <c r="W20">
        <v>3839</v>
      </c>
      <c r="X20">
        <v>3910.5</v>
      </c>
      <c r="Y20">
        <v>3830</v>
      </c>
      <c r="Z20">
        <v>3938.9</v>
      </c>
      <c r="AA20">
        <v>3541.3</v>
      </c>
      <c r="AB20">
        <v>4299.95</v>
      </c>
      <c r="AC20" s="5">
        <f>(Table2[[#This Row],[Close Price]]/Table2[[#This Row],[Day Low]])-1</f>
        <v>6.9809846314143886E-3</v>
      </c>
      <c r="AD20" s="5">
        <f>(Table2[[#This Row],[Day High]]/Table2[[#This Row],[Close Price]])-1</f>
        <v>1.156293652025453E-2</v>
      </c>
      <c r="AE20" s="5">
        <f>(Table2[[#This Row],[Close Price]]/Table2[[#This Row],[Current Week Low]])-1</f>
        <v>9.3472584856397756E-3</v>
      </c>
      <c r="AF20" s="5">
        <f>(Table2[[#This Row],[Current Week High]]/Table2[[#This Row],[Close Price]])-1</f>
        <v>1.8909410729991194E-2</v>
      </c>
      <c r="AG20" s="5">
        <f>(Table2[[#This Row],[Close Price]]/Table2[[#This Row],[Current Month Low]])-1</f>
        <v>9.1633016124022193E-2</v>
      </c>
      <c r="AH20" s="5">
        <f>(Table2[[#This Row],[Current Month High]]/Table2[[#This Row],[Close Price]])-1</f>
        <v>0.1123053443013089</v>
      </c>
      <c r="AI20">
        <v>11.230534430130801</v>
      </c>
      <c r="AJ20">
        <v>352.08747514910499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-0.03</v>
      </c>
      <c r="AM20" t="s">
        <v>10117</v>
      </c>
      <c r="AN20">
        <v>0.23</v>
      </c>
      <c r="AO20" t="s">
        <v>10116</v>
      </c>
      <c r="AP20">
        <v>0.29054902235851399</v>
      </c>
      <c r="AQ20">
        <f>(Table2[[#This Row],[Sharpe Ratio]]-AVERAGE(Table2[Sharpe Ratio]))/_xlfn.STDEV.P(Table2[Sharpe Ratio])</f>
        <v>2.6500798598562723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4.5197383456858535</v>
      </c>
      <c r="AS20">
        <f>_xlfn.RANK.AVG(Table2[[#This Row],[1Y Return vs Nifty Z-Score]],Table2[1Y Return vs Nifty Z-Score])</f>
        <v>7</v>
      </c>
      <c r="AT20">
        <f>_xlfn.RANK.AVG(Table2[[#This Row],[6M Return vs Nifty Z-Score]],Table2[6M Return vs Nifty Z-Score])</f>
        <v>121</v>
      </c>
      <c r="AU20">
        <f>_xlfn.RANK.AVG(Table2[[#This Row],[Sharpe Ratio Z-Score]],Table2[Sharpe Ratio Z-Score])</f>
        <v>3</v>
      </c>
      <c r="AV20">
        <f>(Table2[[#This Row],[Rank 1Y]]+Table2[[#This Row],[Rank 6M]]+Table2[[#This Row],[Rank Sharpe]])/3</f>
        <v>43.666666666666664</v>
      </c>
    </row>
    <row r="21" spans="1:48" x14ac:dyDescent="0.3">
      <c r="A21" t="s">
        <v>1292</v>
      </c>
      <c r="B21" t="s">
        <v>1293</v>
      </c>
      <c r="C21" t="s">
        <v>10078</v>
      </c>
      <c r="D21" t="s">
        <v>230</v>
      </c>
      <c r="E21">
        <v>8330.1109376639997</v>
      </c>
      <c r="F21">
        <v>71.430000000000007</v>
      </c>
      <c r="G21">
        <v>181.632043438138</v>
      </c>
      <c r="H21">
        <f>(Table2[[#This Row],[1Y Return vs Nifty]]-AVERAGE(Table2[1Y Return vs Nifty]))/_xlfn.STDEV.P(Table2[1Y Return vs Nifty])</f>
        <v>1.6752124151925223</v>
      </c>
      <c r="I21">
        <v>10.621858541280501</v>
      </c>
      <c r="J21">
        <f>(Table2[[#This Row],[1M Return vs Nifty]]-AVERAGE(Table2[1M Return vs Nifty]))/_xlfn.STDEV.P(Table2[1M Return vs Nifty])</f>
        <v>0.79321926979066193</v>
      </c>
      <c r="K21">
        <v>53.739401493818598</v>
      </c>
      <c r="L21">
        <f>(Table2[[#This Row],[6M Return vs Nifty]]-AVERAGE(Table2[6M Return vs Nifty]))/_xlfn.STDEV.P(Table2[6M Return vs Nifty])</f>
        <v>1.2732840289077263</v>
      </c>
      <c r="M21">
        <v>3.8084045715199202</v>
      </c>
      <c r="N21">
        <f>(Table2[[#This Row],[1W Return vs Nifty]]-AVERAGE(Table2[1W Return vs Nifty]))/_xlfn.STDEV.P(Table2[1W Return vs Nifty])</f>
        <v>1.0959626104236639</v>
      </c>
      <c r="O21">
        <v>68.33</v>
      </c>
      <c r="P21">
        <v>64.195100641063704</v>
      </c>
      <c r="Q21">
        <v>51.938152749881503</v>
      </c>
      <c r="R21">
        <v>66.3570714842146</v>
      </c>
      <c r="S21" s="5">
        <f>(Table2[[#This Row],[Close Price]]-Table2[[#This Row],[20D EMA]])/Table2[[#This Row],[20D EMA]]</f>
        <v>4.5368066734962804E-2</v>
      </c>
      <c r="T21" s="5">
        <f>(Table2[[#This Row],[Close Price]]-Table2[[#This Row],[50D EMA]])/Table2[[#This Row],[50D EMA]]</f>
        <v>0.11270173715263798</v>
      </c>
      <c r="U21" s="5">
        <f>(Table2[[#This Row],[Close Price]]-Table2[[#This Row],[200D EMA]])/Table2[[#This Row],[200D EMA]]</f>
        <v>0.37528957458278056</v>
      </c>
      <c r="V21">
        <v>1.27085620374886</v>
      </c>
      <c r="W21">
        <v>70.510000000000005</v>
      </c>
      <c r="X21">
        <v>74.489999999999995</v>
      </c>
      <c r="Y21">
        <v>68.5</v>
      </c>
      <c r="Z21">
        <v>76.25</v>
      </c>
      <c r="AA21">
        <v>55</v>
      </c>
      <c r="AB21">
        <v>76.25</v>
      </c>
      <c r="AC21" s="5">
        <f>(Table2[[#This Row],[Close Price]]/Table2[[#This Row],[Day Low]])-1</f>
        <v>1.3047794639058363E-2</v>
      </c>
      <c r="AD21" s="5">
        <f>(Table2[[#This Row],[Day High]]/Table2[[#This Row],[Close Price]])-1</f>
        <v>4.2839143217135556E-2</v>
      </c>
      <c r="AE21" s="5">
        <f>(Table2[[#This Row],[Close Price]]/Table2[[#This Row],[Current Week Low]])-1</f>
        <v>4.2773722627737376E-2</v>
      </c>
      <c r="AF21" s="5">
        <f>(Table2[[#This Row],[Current Week High]]/Table2[[#This Row],[Close Price]])-1</f>
        <v>6.7478650426991305E-2</v>
      </c>
      <c r="AG21" s="5">
        <f>(Table2[[#This Row],[Close Price]]/Table2[[#This Row],[Current Month Low]])-1</f>
        <v>0.29872727272727295</v>
      </c>
      <c r="AH21" s="5">
        <f>(Table2[[#This Row],[Current Month High]]/Table2[[#This Row],[Close Price]])-1</f>
        <v>6.7478650426991305E-2</v>
      </c>
      <c r="AI21">
        <v>6.7478650426991296</v>
      </c>
      <c r="AJ21">
        <v>218.02318534023399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0.15</v>
      </c>
      <c r="AM21" t="s">
        <v>10116</v>
      </c>
      <c r="AN21">
        <v>12.93</v>
      </c>
      <c r="AO21" t="s">
        <v>10116</v>
      </c>
      <c r="AP21">
        <v>0.22239860339525599</v>
      </c>
      <c r="AQ21">
        <f>(Table2[[#This Row],[Sharpe Ratio]]-AVERAGE(Table2[Sharpe Ratio]))/_xlfn.STDEV.P(Table2[Sharpe Ratio])</f>
        <v>1.8796796688583031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6.7173579931728771</v>
      </c>
      <c r="AS21">
        <f>_xlfn.RANK.AVG(Table2[[#This Row],[1Y Return vs Nifty Z-Score]],Table2[1Y Return vs Nifty Z-Score])</f>
        <v>40</v>
      </c>
      <c r="AT21">
        <f>_xlfn.RANK.AVG(Table2[[#This Row],[6M Return vs Nifty Z-Score]],Table2[6M Return vs Nifty Z-Score])</f>
        <v>72</v>
      </c>
      <c r="AU21">
        <f>_xlfn.RANK.AVG(Table2[[#This Row],[Sharpe Ratio Z-Score]],Table2[Sharpe Ratio Z-Score])</f>
        <v>19</v>
      </c>
      <c r="AV21">
        <f>(Table2[[#This Row],[Rank 1Y]]+Table2[[#This Row],[Rank 6M]]+Table2[[#This Row],[Rank Sharpe]])/3</f>
        <v>43.666666666666664</v>
      </c>
    </row>
    <row r="22" spans="1:48" x14ac:dyDescent="0.3">
      <c r="A22" t="s">
        <v>837</v>
      </c>
      <c r="B22" t="s">
        <v>838</v>
      </c>
      <c r="C22" t="s">
        <v>10078</v>
      </c>
      <c r="D22" t="s">
        <v>230</v>
      </c>
      <c r="E22">
        <v>17758.21812138</v>
      </c>
      <c r="F22">
        <v>2181.65</v>
      </c>
      <c r="G22">
        <v>227.481715719921</v>
      </c>
      <c r="H22">
        <f>(Table2[[#This Row],[1Y Return vs Nifty]]-AVERAGE(Table2[1Y Return vs Nifty]))/_xlfn.STDEV.P(Table2[1Y Return vs Nifty])</f>
        <v>2.2292732513633942</v>
      </c>
      <c r="I22">
        <v>31.137380060623101</v>
      </c>
      <c r="J22">
        <f>(Table2[[#This Row],[1M Return vs Nifty]]-AVERAGE(Table2[1M Return vs Nifty]))/_xlfn.STDEV.P(Table2[1M Return vs Nifty])</f>
        <v>2.6935030749758049</v>
      </c>
      <c r="K22">
        <v>132.574387011407</v>
      </c>
      <c r="L22">
        <f>(Table2[[#This Row],[6M Return vs Nifty]]-AVERAGE(Table2[6M Return vs Nifty]))/_xlfn.STDEV.P(Table2[6M Return vs Nifty])</f>
        <v>3.6706500414748358</v>
      </c>
      <c r="M22">
        <v>3.0137866031912099</v>
      </c>
      <c r="N22">
        <f>(Table2[[#This Row],[1W Return vs Nifty]]-AVERAGE(Table2[1W Return vs Nifty]))/_xlfn.STDEV.P(Table2[1W Return vs Nifty])</f>
        <v>0.9224159556956999</v>
      </c>
      <c r="O22">
        <v>1982.33</v>
      </c>
      <c r="P22">
        <v>1715.16896067367</v>
      </c>
      <c r="Q22">
        <v>1201.8319063716899</v>
      </c>
      <c r="R22">
        <v>73.746709453389002</v>
      </c>
      <c r="S22" s="5">
        <f>(Table2[[#This Row],[Close Price]]-Table2[[#This Row],[20D EMA]])/Table2[[#This Row],[20D EMA]]</f>
        <v>0.10054834462475984</v>
      </c>
      <c r="T22" s="5">
        <f>(Table2[[#This Row],[Close Price]]-Table2[[#This Row],[50D EMA]])/Table2[[#This Row],[50D EMA]]</f>
        <v>0.27197381133990994</v>
      </c>
      <c r="U22" s="5">
        <f>(Table2[[#This Row],[Close Price]]-Table2[[#This Row],[200D EMA]])/Table2[[#This Row],[200D EMA]]</f>
        <v>0.81527049534436502</v>
      </c>
      <c r="V22">
        <v>0.64761172494417896</v>
      </c>
      <c r="W22">
        <v>2161.4</v>
      </c>
      <c r="X22">
        <v>2279</v>
      </c>
      <c r="Y22">
        <v>2086.3000000000002</v>
      </c>
      <c r="Z22">
        <v>2295.5</v>
      </c>
      <c r="AA22">
        <v>1515.25</v>
      </c>
      <c r="AB22">
        <v>2295.5</v>
      </c>
      <c r="AC22" s="5">
        <f>(Table2[[#This Row],[Close Price]]/Table2[[#This Row],[Day Low]])-1</f>
        <v>9.3689275469603928E-3</v>
      </c>
      <c r="AD22" s="5">
        <f>(Table2[[#This Row],[Day High]]/Table2[[#This Row],[Close Price]])-1</f>
        <v>4.4622189627117059E-2</v>
      </c>
      <c r="AE22" s="5">
        <f>(Table2[[#This Row],[Close Price]]/Table2[[#This Row],[Current Week Low]])-1</f>
        <v>4.5702919043282275E-2</v>
      </c>
      <c r="AF22" s="5">
        <f>(Table2[[#This Row],[Current Week High]]/Table2[[#This Row],[Close Price]])-1</f>
        <v>5.2185272614764022E-2</v>
      </c>
      <c r="AG22" s="5">
        <f>(Table2[[#This Row],[Close Price]]/Table2[[#This Row],[Current Month Low]])-1</f>
        <v>0.43979541329813565</v>
      </c>
      <c r="AH22" s="5">
        <f>(Table2[[#This Row],[Current Month High]]/Table2[[#This Row],[Close Price]])-1</f>
        <v>5.2185272614764022E-2</v>
      </c>
      <c r="AI22">
        <v>5.2185272614763996</v>
      </c>
      <c r="AJ22">
        <v>268.646502196688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0.73</v>
      </c>
      <c r="AM22" t="s">
        <v>10116</v>
      </c>
      <c r="AN22">
        <v>22.97</v>
      </c>
      <c r="AO22" t="s">
        <v>10116</v>
      </c>
      <c r="AP22">
        <v>0.148943412220506</v>
      </c>
      <c r="AQ22">
        <f>(Table2[[#This Row],[Sharpe Ratio]]-AVERAGE(Table2[Sharpe Ratio]))/_xlfn.STDEV.P(Table2[Sharpe Ratio])</f>
        <v>1.049312164568577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10.565154488078312</v>
      </c>
      <c r="AS22">
        <f>_xlfn.RANK.AVG(Table2[[#This Row],[1Y Return vs Nifty Z-Score]],Table2[1Y Return vs Nifty Z-Score])</f>
        <v>17</v>
      </c>
      <c r="AT22">
        <f>_xlfn.RANK.AVG(Table2[[#This Row],[6M Return vs Nifty Z-Score]],Table2[6M Return vs Nifty Z-Score])</f>
        <v>4</v>
      </c>
      <c r="AU22">
        <f>_xlfn.RANK.AVG(Table2[[#This Row],[Sharpe Ratio Z-Score]],Table2[Sharpe Ratio Z-Score])</f>
        <v>114</v>
      </c>
      <c r="AV22">
        <f>(Table2[[#This Row],[Rank 1Y]]+Table2[[#This Row],[Rank 6M]]+Table2[[#This Row],[Rank Sharpe]])/3</f>
        <v>45</v>
      </c>
    </row>
    <row r="23" spans="1:48" x14ac:dyDescent="0.3">
      <c r="A23" t="s">
        <v>830</v>
      </c>
      <c r="B23" t="s">
        <v>831</v>
      </c>
      <c r="C23" t="s">
        <v>10078</v>
      </c>
      <c r="D23" t="s">
        <v>832</v>
      </c>
      <c r="E23">
        <v>17908.535264400001</v>
      </c>
      <c r="F23">
        <v>1505.65</v>
      </c>
      <c r="G23">
        <v>174.62206637161901</v>
      </c>
      <c r="H23">
        <f>(Table2[[#This Row],[1Y Return vs Nifty]]-AVERAGE(Table2[1Y Return vs Nifty]))/_xlfn.STDEV.P(Table2[1Y Return vs Nifty])</f>
        <v>1.5905018041516377</v>
      </c>
      <c r="I23">
        <v>-1.2628167358851601</v>
      </c>
      <c r="J23">
        <f>(Table2[[#This Row],[1M Return vs Nifty]]-AVERAGE(Table2[1M Return vs Nifty]))/_xlfn.STDEV.P(Table2[1M Return vs Nifty])</f>
        <v>-0.3076182564593577</v>
      </c>
      <c r="K23">
        <v>68.101733192078697</v>
      </c>
      <c r="L23">
        <f>(Table2[[#This Row],[6M Return vs Nifty]]-AVERAGE(Table2[6M Return vs Nifty]))/_xlfn.STDEV.P(Table2[6M Return vs Nifty])</f>
        <v>1.7100414615191923</v>
      </c>
      <c r="M23">
        <v>-4.93600339674546</v>
      </c>
      <c r="N23">
        <f>(Table2[[#This Row],[1W Return vs Nifty]]-AVERAGE(Table2[1W Return vs Nifty]))/_xlfn.STDEV.P(Table2[1W Return vs Nifty])</f>
        <v>-0.81383909423806378</v>
      </c>
      <c r="O23">
        <v>1470.4</v>
      </c>
      <c r="P23">
        <v>1437.2979178806099</v>
      </c>
      <c r="Q23">
        <v>1144.8492378016499</v>
      </c>
      <c r="R23">
        <v>60.116621813360503</v>
      </c>
      <c r="S23" s="5">
        <f>(Table2[[#This Row],[Close Price]]-Table2[[#This Row],[20D EMA]])/Table2[[#This Row],[20D EMA]]</f>
        <v>2.3973068552774753E-2</v>
      </c>
      <c r="T23" s="5">
        <f>(Table2[[#This Row],[Close Price]]-Table2[[#This Row],[50D EMA]])/Table2[[#This Row],[50D EMA]]</f>
        <v>4.7555959880732163E-2</v>
      </c>
      <c r="U23" s="5">
        <f>(Table2[[#This Row],[Close Price]]-Table2[[#This Row],[200D EMA]])/Table2[[#This Row],[200D EMA]]</f>
        <v>0.31515133197028034</v>
      </c>
      <c r="V23">
        <v>1.0674422457716299</v>
      </c>
      <c r="W23">
        <v>1480</v>
      </c>
      <c r="X23">
        <v>1545</v>
      </c>
      <c r="Y23">
        <v>1455</v>
      </c>
      <c r="Z23">
        <v>1545</v>
      </c>
      <c r="AA23">
        <v>1181</v>
      </c>
      <c r="AB23">
        <v>1560</v>
      </c>
      <c r="AC23" s="5">
        <f>(Table2[[#This Row],[Close Price]]/Table2[[#This Row],[Day Low]])-1</f>
        <v>1.7331081081081168E-2</v>
      </c>
      <c r="AD23" s="5">
        <f>(Table2[[#This Row],[Day High]]/Table2[[#This Row],[Close Price]])-1</f>
        <v>2.6134891907149571E-2</v>
      </c>
      <c r="AE23" s="5">
        <f>(Table2[[#This Row],[Close Price]]/Table2[[#This Row],[Current Week Low]])-1</f>
        <v>3.4810996563573893E-2</v>
      </c>
      <c r="AF23" s="5">
        <f>(Table2[[#This Row],[Current Week High]]/Table2[[#This Row],[Close Price]])-1</f>
        <v>2.6134891907149571E-2</v>
      </c>
      <c r="AG23" s="5">
        <f>(Table2[[#This Row],[Close Price]]/Table2[[#This Row],[Current Month Low]])-1</f>
        <v>0.27489415749364943</v>
      </c>
      <c r="AH23" s="5">
        <f>(Table2[[#This Row],[Current Month High]]/Table2[[#This Row],[Close Price]])-1</f>
        <v>3.6097366585859936E-2</v>
      </c>
      <c r="AI23">
        <v>12.575963869425101</v>
      </c>
      <c r="AJ23">
        <v>218.42021782806299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-0.12</v>
      </c>
      <c r="AM23" t="s">
        <v>10117</v>
      </c>
      <c r="AN23">
        <v>2.5299999999999998</v>
      </c>
      <c r="AO23" t="s">
        <v>10116</v>
      </c>
      <c r="AP23">
        <v>0.19289886688445201</v>
      </c>
      <c r="AQ23">
        <f>(Table2[[#This Row],[Sharpe Ratio]]-AVERAGE(Table2[Sharpe Ratio]))/_xlfn.STDEV.P(Table2[Sharpe Ratio])</f>
        <v>1.5462025899489893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3.7252885049223976</v>
      </c>
      <c r="AS23">
        <f>_xlfn.RANK.AVG(Table2[[#This Row],[1Y Return vs Nifty Z-Score]],Table2[1Y Return vs Nifty Z-Score])</f>
        <v>46</v>
      </c>
      <c r="AT23">
        <f>_xlfn.RANK.AVG(Table2[[#This Row],[6M Return vs Nifty Z-Score]],Table2[6M Return vs Nifty Z-Score])</f>
        <v>45</v>
      </c>
      <c r="AU23">
        <f>_xlfn.RANK.AVG(Table2[[#This Row],[Sharpe Ratio Z-Score]],Table2[Sharpe Ratio Z-Score])</f>
        <v>46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316</v>
      </c>
      <c r="B24" t="s">
        <v>317</v>
      </c>
      <c r="C24" t="s">
        <v>10083</v>
      </c>
      <c r="D24" t="s">
        <v>140</v>
      </c>
      <c r="E24">
        <v>77248.045034069903</v>
      </c>
      <c r="F24">
        <v>1855.1</v>
      </c>
      <c r="G24">
        <v>189.03523853185399</v>
      </c>
      <c r="H24">
        <f>(Table2[[#This Row],[1Y Return vs Nifty]]-AVERAGE(Table2[1Y Return vs Nifty]))/_xlfn.STDEV.P(Table2[1Y Return vs Nifty])</f>
        <v>1.7646747877641604</v>
      </c>
      <c r="I24">
        <v>13.7129138304013</v>
      </c>
      <c r="J24">
        <f>(Table2[[#This Row],[1M Return vs Nifty]]-AVERAGE(Table2[1M Return vs Nifty]))/_xlfn.STDEV.P(Table2[1M Return vs Nifty])</f>
        <v>1.0795333321122109</v>
      </c>
      <c r="K24">
        <v>51.414509830784297</v>
      </c>
      <c r="L24">
        <f>(Table2[[#This Row],[6M Return vs Nifty]]-AVERAGE(Table2[6M Return vs Nifty]))/_xlfn.STDEV.P(Table2[6M Return vs Nifty])</f>
        <v>1.2025842473416404</v>
      </c>
      <c r="M24">
        <v>0.56383194323855601</v>
      </c>
      <c r="N24">
        <f>(Table2[[#This Row],[1W Return vs Nifty]]-AVERAGE(Table2[1W Return vs Nifty]))/_xlfn.STDEV.P(Table2[1W Return vs Nifty])</f>
        <v>0.3873394127322457</v>
      </c>
      <c r="O24">
        <v>1839.85</v>
      </c>
      <c r="P24">
        <v>1651.4351997318599</v>
      </c>
      <c r="Q24">
        <v>1231.3257861031</v>
      </c>
      <c r="R24">
        <v>54.300544246850599</v>
      </c>
      <c r="S24" s="5">
        <f>(Table2[[#This Row],[Close Price]]-Table2[[#This Row],[20D EMA]])/Table2[[#This Row],[20D EMA]]</f>
        <v>8.2887191890643266E-3</v>
      </c>
      <c r="T24" s="5">
        <f>(Table2[[#This Row],[Close Price]]-Table2[[#This Row],[50D EMA]])/Table2[[#This Row],[50D EMA]]</f>
        <v>0.12332594115785385</v>
      </c>
      <c r="U24" s="5">
        <f>(Table2[[#This Row],[Close Price]]-Table2[[#This Row],[200D EMA]])/Table2[[#This Row],[200D EMA]]</f>
        <v>0.50658746932525522</v>
      </c>
      <c r="V24">
        <v>1.41123544503631</v>
      </c>
      <c r="W24">
        <v>1815.05</v>
      </c>
      <c r="X24">
        <v>1923.65</v>
      </c>
      <c r="Y24">
        <v>1815.05</v>
      </c>
      <c r="Z24">
        <v>2074.8000000000002</v>
      </c>
      <c r="AA24">
        <v>1386.05</v>
      </c>
      <c r="AB24">
        <v>2074.8000000000002</v>
      </c>
      <c r="AC24" s="5">
        <f>(Table2[[#This Row],[Close Price]]/Table2[[#This Row],[Day Low]])-1</f>
        <v>2.2065507837249587E-2</v>
      </c>
      <c r="AD24" s="5">
        <f>(Table2[[#This Row],[Day High]]/Table2[[#This Row],[Close Price]])-1</f>
        <v>3.6952185865991138E-2</v>
      </c>
      <c r="AE24" s="5">
        <f>(Table2[[#This Row],[Close Price]]/Table2[[#This Row],[Current Week Low]])-1</f>
        <v>2.2065507837249587E-2</v>
      </c>
      <c r="AF24" s="5">
        <f>(Table2[[#This Row],[Current Week High]]/Table2[[#This Row],[Close Price]])-1</f>
        <v>0.11843027330063083</v>
      </c>
      <c r="AG24" s="5">
        <f>(Table2[[#This Row],[Close Price]]/Table2[[#This Row],[Current Month Low]])-1</f>
        <v>0.33840770534973474</v>
      </c>
      <c r="AH24" s="5">
        <f>(Table2[[#This Row],[Current Month High]]/Table2[[#This Row],[Close Price]])-1</f>
        <v>0.11843027330063083</v>
      </c>
      <c r="AI24">
        <v>11.843027330063</v>
      </c>
      <c r="AJ24">
        <v>255.928626247121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0.23</v>
      </c>
      <c r="AM24" t="s">
        <v>10116</v>
      </c>
      <c r="AN24">
        <v>0.75</v>
      </c>
      <c r="AO24" t="s">
        <v>10116</v>
      </c>
      <c r="AP24">
        <v>0.213851875160815</v>
      </c>
      <c r="AQ24">
        <f>(Table2[[#This Row],[Sharpe Ratio]]-AVERAGE(Table2[Sharpe Ratio]))/_xlfn.STDEV.P(Table2[Sharpe Ratio])</f>
        <v>1.7830639596024149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6.2171957395526727</v>
      </c>
      <c r="AS24">
        <f>_xlfn.RANK.AVG(Table2[[#This Row],[1Y Return vs Nifty Z-Score]],Table2[1Y Return vs Nifty Z-Score])</f>
        <v>37</v>
      </c>
      <c r="AT24">
        <f>_xlfn.RANK.AVG(Table2[[#This Row],[6M Return vs Nifty Z-Score]],Table2[6M Return vs Nifty Z-Score])</f>
        <v>79</v>
      </c>
      <c r="AU24">
        <f>_xlfn.RANK.AVG(Table2[[#This Row],[Sharpe Ratio Z-Score]],Table2[Sharpe Ratio Z-Score])</f>
        <v>24</v>
      </c>
      <c r="AV24">
        <f>(Table2[[#This Row],[Rank 1Y]]+Table2[[#This Row],[Rank 6M]]+Table2[[#This Row],[Rank Sharpe]])/3</f>
        <v>46.666666666666664</v>
      </c>
    </row>
    <row r="25" spans="1:48" x14ac:dyDescent="0.3">
      <c r="A25" t="s">
        <v>643</v>
      </c>
      <c r="B25" t="s">
        <v>644</v>
      </c>
      <c r="C25" t="s">
        <v>10070</v>
      </c>
      <c r="D25" t="s">
        <v>193</v>
      </c>
      <c r="E25">
        <v>27888.233221779999</v>
      </c>
      <c r="F25">
        <v>12646.7</v>
      </c>
      <c r="G25">
        <v>193.671723774497</v>
      </c>
      <c r="H25">
        <f>(Table2[[#This Row],[1Y Return vs Nifty]]-AVERAGE(Table2[1Y Return vs Nifty]))/_xlfn.STDEV.P(Table2[1Y Return vs Nifty])</f>
        <v>1.8207034301205283</v>
      </c>
      <c r="I25">
        <v>8.2829706012372206</v>
      </c>
      <c r="J25">
        <f>(Table2[[#This Row],[1M Return vs Nifty]]-AVERAGE(Table2[1M Return vs Nifty]))/_xlfn.STDEV.P(Table2[1M Return vs Nifty])</f>
        <v>0.57657594096196807</v>
      </c>
      <c r="K25">
        <v>62.199661481238202</v>
      </c>
      <c r="L25">
        <f>(Table2[[#This Row],[6M Return vs Nifty]]-AVERAGE(Table2[6M Return vs Nifty]))/_xlfn.STDEV.P(Table2[6M Return vs Nifty])</f>
        <v>1.5305599022799126</v>
      </c>
      <c r="M25">
        <v>1.9643053000436499</v>
      </c>
      <c r="N25">
        <f>(Table2[[#This Row],[1W Return vs Nifty]]-AVERAGE(Table2[1W Return vs Nifty]))/_xlfn.STDEV.P(Table2[1W Return vs Nifty])</f>
        <v>0.69320647816037706</v>
      </c>
      <c r="O25">
        <v>11851.17</v>
      </c>
      <c r="P25">
        <v>10856.0407223572</v>
      </c>
      <c r="Q25">
        <v>8365.9439668961695</v>
      </c>
      <c r="R25">
        <v>77.0805607140163</v>
      </c>
      <c r="S25" s="5">
        <f>(Table2[[#This Row],[Close Price]]-Table2[[#This Row],[20D EMA]])/Table2[[#This Row],[20D EMA]]</f>
        <v>6.7126705633283518E-2</v>
      </c>
      <c r="T25" s="5">
        <f>(Table2[[#This Row],[Close Price]]-Table2[[#This Row],[50D EMA]])/Table2[[#This Row],[50D EMA]]</f>
        <v>0.16494588804876831</v>
      </c>
      <c r="U25" s="5">
        <f>(Table2[[#This Row],[Close Price]]-Table2[[#This Row],[200D EMA]])/Table2[[#This Row],[200D EMA]]</f>
        <v>0.51168834623357218</v>
      </c>
      <c r="V25">
        <v>0.57215627610025799</v>
      </c>
      <c r="W25">
        <v>12400.7</v>
      </c>
      <c r="X25">
        <v>12839.95</v>
      </c>
      <c r="Y25">
        <v>11666</v>
      </c>
      <c r="Z25">
        <v>12839.95</v>
      </c>
      <c r="AA25">
        <v>10176.549999999999</v>
      </c>
      <c r="AB25">
        <v>12839.95</v>
      </c>
      <c r="AC25" s="5">
        <f>(Table2[[#This Row],[Close Price]]/Table2[[#This Row],[Day Low]])-1</f>
        <v>1.9837589813478163E-2</v>
      </c>
      <c r="AD25" s="5">
        <f>(Table2[[#This Row],[Day High]]/Table2[[#This Row],[Close Price]])-1</f>
        <v>1.5280666102619689E-2</v>
      </c>
      <c r="AE25" s="5">
        <f>(Table2[[#This Row],[Close Price]]/Table2[[#This Row],[Current Week Low]])-1</f>
        <v>8.4064803703068902E-2</v>
      </c>
      <c r="AF25" s="5">
        <f>(Table2[[#This Row],[Current Week High]]/Table2[[#This Row],[Close Price]])-1</f>
        <v>1.5280666102619689E-2</v>
      </c>
      <c r="AG25" s="5">
        <f>(Table2[[#This Row],[Close Price]]/Table2[[#This Row],[Current Month Low]])-1</f>
        <v>0.24272960875738847</v>
      </c>
      <c r="AH25" s="5">
        <f>(Table2[[#This Row],[Current Month High]]/Table2[[#This Row],[Close Price]])-1</f>
        <v>1.5280666102619689E-2</v>
      </c>
      <c r="AI25">
        <v>1.52806661026196</v>
      </c>
      <c r="AJ25">
        <v>230.92422615125599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</v>
      </c>
      <c r="AM25" t="s">
        <v>10116</v>
      </c>
      <c r="AN25">
        <v>5.43</v>
      </c>
      <c r="AO25" t="s">
        <v>10116</v>
      </c>
      <c r="AP25">
        <v>0.18703187768690199</v>
      </c>
      <c r="AQ25">
        <f>(Table2[[#This Row],[Sharpe Ratio]]-AVERAGE(Table2[Sharpe Ratio]))/_xlfn.STDEV.P(Table2[Sharpe Ratio])</f>
        <v>1.4798797460525726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6.100925497575358</v>
      </c>
      <c r="AS25">
        <f>_xlfn.RANK.AVG(Table2[[#This Row],[1Y Return vs Nifty Z-Score]],Table2[1Y Return vs Nifty Z-Score])</f>
        <v>32</v>
      </c>
      <c r="AT25">
        <f>_xlfn.RANK.AVG(Table2[[#This Row],[6M Return vs Nifty Z-Score]],Table2[6M Return vs Nifty Z-Score])</f>
        <v>58</v>
      </c>
      <c r="AU25">
        <f>_xlfn.RANK.AVG(Table2[[#This Row],[Sharpe Ratio Z-Score]],Table2[Sharpe Ratio Z-Score])</f>
        <v>55</v>
      </c>
      <c r="AV25">
        <f>(Table2[[#This Row],[Rank 1Y]]+Table2[[#This Row],[Rank 6M]]+Table2[[#This Row],[Rank Sharpe]])/3</f>
        <v>48.333333333333336</v>
      </c>
    </row>
    <row r="26" spans="1:48" x14ac:dyDescent="0.3">
      <c r="A26" t="s">
        <v>1335</v>
      </c>
      <c r="B26" t="s">
        <v>1336</v>
      </c>
      <c r="C26" t="s">
        <v>10083</v>
      </c>
      <c r="D26" t="s">
        <v>140</v>
      </c>
      <c r="E26">
        <v>7904.2622610999997</v>
      </c>
      <c r="F26">
        <v>920.9</v>
      </c>
      <c r="G26">
        <v>116.007558502766</v>
      </c>
      <c r="H26">
        <f>(Table2[[#This Row],[1Y Return vs Nifty]]-AVERAGE(Table2[1Y Return vs Nifty]))/_xlfn.STDEV.P(Table2[1Y Return vs Nifty])</f>
        <v>0.8821869651279306</v>
      </c>
      <c r="I26">
        <v>13.764284859346301</v>
      </c>
      <c r="J26">
        <f>(Table2[[#This Row],[1M Return vs Nifty]]-AVERAGE(Table2[1M Return vs Nifty]))/_xlfn.STDEV.P(Table2[1M Return vs Nifty])</f>
        <v>1.0842916578641466</v>
      </c>
      <c r="K26">
        <v>127.94186786263801</v>
      </c>
      <c r="L26">
        <f>(Table2[[#This Row],[6M Return vs Nifty]]-AVERAGE(Table2[6M Return vs Nifty]))/_xlfn.STDEV.P(Table2[6M Return vs Nifty])</f>
        <v>3.529775480682948</v>
      </c>
      <c r="M26">
        <v>-7.2171764517964796</v>
      </c>
      <c r="N26">
        <f>(Table2[[#This Row],[1W Return vs Nifty]]-AVERAGE(Table2[1W Return vs Nifty]))/_xlfn.STDEV.P(Table2[1W Return vs Nifty])</f>
        <v>-1.3120532906679967</v>
      </c>
      <c r="O26">
        <v>929.5</v>
      </c>
      <c r="P26">
        <v>865.14934610170997</v>
      </c>
      <c r="Q26">
        <v>671.622810067822</v>
      </c>
      <c r="R26">
        <v>49.356296048150398</v>
      </c>
      <c r="S26" s="5">
        <f>(Table2[[#This Row],[Close Price]]-Table2[[#This Row],[20D EMA]])/Table2[[#This Row],[20D EMA]]</f>
        <v>-9.2522861753631235E-3</v>
      </c>
      <c r="T26" s="5">
        <f>(Table2[[#This Row],[Close Price]]-Table2[[#This Row],[50D EMA]])/Table2[[#This Row],[50D EMA]]</f>
        <v>6.4440497065041721E-2</v>
      </c>
      <c r="U26" s="5">
        <f>(Table2[[#This Row],[Close Price]]-Table2[[#This Row],[200D EMA]])/Table2[[#This Row],[200D EMA]]</f>
        <v>0.37115652743688887</v>
      </c>
      <c r="V26">
        <v>1.1378479489712101</v>
      </c>
      <c r="W26">
        <v>917.5</v>
      </c>
      <c r="X26">
        <v>962.95</v>
      </c>
      <c r="Y26">
        <v>917.5</v>
      </c>
      <c r="Z26">
        <v>1020.05</v>
      </c>
      <c r="AA26">
        <v>737.05</v>
      </c>
      <c r="AB26">
        <v>1070</v>
      </c>
      <c r="AC26" s="5">
        <f>(Table2[[#This Row],[Close Price]]/Table2[[#This Row],[Day Low]])-1</f>
        <v>3.7057220708447414E-3</v>
      </c>
      <c r="AD26" s="5">
        <f>(Table2[[#This Row],[Day High]]/Table2[[#This Row],[Close Price]])-1</f>
        <v>4.5661852535563208E-2</v>
      </c>
      <c r="AE26" s="5">
        <f>(Table2[[#This Row],[Close Price]]/Table2[[#This Row],[Current Week Low]])-1</f>
        <v>3.7057220708447414E-3</v>
      </c>
      <c r="AF26" s="5">
        <f>(Table2[[#This Row],[Current Week High]]/Table2[[#This Row],[Close Price]])-1</f>
        <v>0.10766641329134541</v>
      </c>
      <c r="AG26" s="5">
        <f>(Table2[[#This Row],[Close Price]]/Table2[[#This Row],[Current Month Low]])-1</f>
        <v>0.24944033647649411</v>
      </c>
      <c r="AH26" s="5">
        <f>(Table2[[#This Row],[Current Month High]]/Table2[[#This Row],[Close Price]])-1</f>
        <v>0.16190683027473129</v>
      </c>
      <c r="AI26">
        <v>16.190683027473099</v>
      </c>
      <c r="AJ26">
        <v>154.532891100055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-0.02</v>
      </c>
      <c r="AM26" t="s">
        <v>10117</v>
      </c>
      <c r="AN26">
        <v>-7.42</v>
      </c>
      <c r="AO26" t="s">
        <v>10117</v>
      </c>
      <c r="AP26">
        <v>0.192575680964226</v>
      </c>
      <c r="AQ26">
        <f>(Table2[[#This Row],[Sharpe Ratio]]-AVERAGE(Table2[Sharpe Ratio]))/_xlfn.STDEV.P(Table2[Sharpe Ratio])</f>
        <v>1.5425491642113689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5.7267499772183967</v>
      </c>
      <c r="AS26">
        <f>_xlfn.RANK.AVG(Table2[[#This Row],[1Y Return vs Nifty Z-Score]],Table2[1Y Return vs Nifty Z-Score])</f>
        <v>102</v>
      </c>
      <c r="AT26">
        <f>_xlfn.RANK.AVG(Table2[[#This Row],[6M Return vs Nifty Z-Score]],Table2[6M Return vs Nifty Z-Score])</f>
        <v>7</v>
      </c>
      <c r="AU26">
        <f>_xlfn.RANK.AVG(Table2[[#This Row],[Sharpe Ratio Z-Score]],Table2[Sharpe Ratio Z-Score])</f>
        <v>47</v>
      </c>
      <c r="AV26">
        <f>(Table2[[#This Row],[Rank 1Y]]+Table2[[#This Row],[Rank 6M]]+Table2[[#This Row],[Rank Sharpe]])/3</f>
        <v>52</v>
      </c>
    </row>
    <row r="27" spans="1:48" x14ac:dyDescent="0.3">
      <c r="A27" t="s">
        <v>721</v>
      </c>
      <c r="B27" t="s">
        <v>722</v>
      </c>
      <c r="C27" t="s">
        <v>10083</v>
      </c>
      <c r="D27" t="s">
        <v>140</v>
      </c>
      <c r="E27">
        <v>21903.610434029899</v>
      </c>
      <c r="F27">
        <v>2013.55</v>
      </c>
      <c r="G27">
        <v>264.80429658087701</v>
      </c>
      <c r="H27">
        <f>(Table2[[#This Row],[1Y Return vs Nifty]]-AVERAGE(Table2[1Y Return vs Nifty]))/_xlfn.STDEV.P(Table2[1Y Return vs Nifty])</f>
        <v>2.6802902233667569</v>
      </c>
      <c r="I27">
        <v>0.61981211611065501</v>
      </c>
      <c r="J27">
        <f>(Table2[[#This Row],[1M Return vs Nifty]]-AVERAGE(Table2[1M Return vs Nifty]))/_xlfn.STDEV.P(Table2[1M Return vs Nifty])</f>
        <v>-0.13323667345894741</v>
      </c>
      <c r="K27">
        <v>92.908957905343897</v>
      </c>
      <c r="L27">
        <f>(Table2[[#This Row],[6M Return vs Nifty]]-AVERAGE(Table2[6M Return vs Nifty]))/_xlfn.STDEV.P(Table2[6M Return vs Nifty])</f>
        <v>2.4644273094169939</v>
      </c>
      <c r="M27">
        <v>-1.8573928296281801</v>
      </c>
      <c r="N27">
        <f>(Table2[[#This Row],[1W Return vs Nifty]]-AVERAGE(Table2[1W Return vs Nifty]))/_xlfn.STDEV.P(Table2[1W Return vs Nifty])</f>
        <v>-0.1414624473103579</v>
      </c>
      <c r="O27">
        <v>1981.96</v>
      </c>
      <c r="P27">
        <v>1840.2894054462299</v>
      </c>
      <c r="Q27">
        <v>1370.3393199864299</v>
      </c>
      <c r="R27">
        <v>56.981548002849799</v>
      </c>
      <c r="S27" s="5">
        <f>(Table2[[#This Row],[Close Price]]-Table2[[#This Row],[20D EMA]])/Table2[[#This Row],[20D EMA]]</f>
        <v>1.5938767684514278E-2</v>
      </c>
      <c r="T27" s="5">
        <f>(Table2[[#This Row],[Close Price]]-Table2[[#This Row],[50D EMA]])/Table2[[#This Row],[50D EMA]]</f>
        <v>9.4148558395769355E-2</v>
      </c>
      <c r="U27" s="5">
        <f>(Table2[[#This Row],[Close Price]]-Table2[[#This Row],[200D EMA]])/Table2[[#This Row],[200D EMA]]</f>
        <v>0.46938059109326263</v>
      </c>
      <c r="V27">
        <v>0.79091638942750397</v>
      </c>
      <c r="W27">
        <v>1990</v>
      </c>
      <c r="X27">
        <v>2070</v>
      </c>
      <c r="Y27">
        <v>1961.35</v>
      </c>
      <c r="Z27">
        <v>2070</v>
      </c>
      <c r="AA27">
        <v>1508.28</v>
      </c>
      <c r="AB27">
        <v>2160.8000000000002</v>
      </c>
      <c r="AC27" s="5">
        <f>(Table2[[#This Row],[Close Price]]/Table2[[#This Row],[Day Low]])-1</f>
        <v>1.1834170854271298E-2</v>
      </c>
      <c r="AD27" s="5">
        <f>(Table2[[#This Row],[Day High]]/Table2[[#This Row],[Close Price]])-1</f>
        <v>2.8035062451888582E-2</v>
      </c>
      <c r="AE27" s="5">
        <f>(Table2[[#This Row],[Close Price]]/Table2[[#This Row],[Current Week Low]])-1</f>
        <v>2.6614321768169802E-2</v>
      </c>
      <c r="AF27" s="5">
        <f>(Table2[[#This Row],[Current Week High]]/Table2[[#This Row],[Close Price]])-1</f>
        <v>2.8035062451888582E-2</v>
      </c>
      <c r="AG27" s="5">
        <f>(Table2[[#This Row],[Close Price]]/Table2[[#This Row],[Current Month Low]])-1</f>
        <v>0.33499748057389866</v>
      </c>
      <c r="AH27" s="5">
        <f>(Table2[[#This Row],[Current Month High]]/Table2[[#This Row],[Close Price]])-1</f>
        <v>7.3129547316928001E-2</v>
      </c>
      <c r="AI27">
        <v>7.3131242567602897</v>
      </c>
      <c r="AJ27">
        <v>294.41610780280303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0.14000000000000001</v>
      </c>
      <c r="AM27" t="s">
        <v>10116</v>
      </c>
      <c r="AN27">
        <v>0.22</v>
      </c>
      <c r="AO27" t="s">
        <v>10116</v>
      </c>
      <c r="AP27">
        <v>0.14200223932688</v>
      </c>
      <c r="AQ27">
        <f>(Table2[[#This Row],[Sharpe Ratio]]-AVERAGE(Table2[Sharpe Ratio]))/_xlfn.STDEV.P(Table2[Sharpe Ratio])</f>
        <v>0.97084630912193048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5.8408647211363753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22</v>
      </c>
      <c r="AU27">
        <f>_xlfn.RANK.AVG(Table2[[#This Row],[Sharpe Ratio Z-Score]],Table2[Sharpe Ratio Z-Score])</f>
        <v>125</v>
      </c>
      <c r="AV27">
        <f>(Table2[[#This Row],[Rank 1Y]]+Table2[[#This Row],[Rank 6M]]+Table2[[#This Row],[Rank Sharpe]])/3</f>
        <v>53</v>
      </c>
    </row>
    <row r="28" spans="1:48" x14ac:dyDescent="0.3">
      <c r="A28" t="s">
        <v>1085</v>
      </c>
      <c r="B28" t="s">
        <v>1086</v>
      </c>
      <c r="C28" t="s">
        <v>10078</v>
      </c>
      <c r="D28" t="s">
        <v>146</v>
      </c>
      <c r="E28">
        <v>11119.220735999999</v>
      </c>
      <c r="F28">
        <v>10745.85</v>
      </c>
      <c r="G28">
        <v>151.95321193425201</v>
      </c>
      <c r="H28">
        <f>(Table2[[#This Row],[1Y Return vs Nifty]]-AVERAGE(Table2[1Y Return vs Nifty]))/_xlfn.STDEV.P(Table2[1Y Return vs Nifty])</f>
        <v>1.3165647437641057</v>
      </c>
      <c r="I28">
        <v>-13.054055403250899</v>
      </c>
      <c r="J28">
        <f>(Table2[[#This Row],[1M Return vs Nifty]]-AVERAGE(Table2[1M Return vs Nifty]))/_xlfn.STDEV.P(Table2[1M Return vs Nifty])</f>
        <v>-1.3998010635862592</v>
      </c>
      <c r="K28">
        <v>54.8324490618391</v>
      </c>
      <c r="L28">
        <f>(Table2[[#This Row],[6M Return vs Nifty]]-AVERAGE(Table2[6M Return vs Nifty]))/_xlfn.STDEV.P(Table2[6M Return vs Nifty])</f>
        <v>1.3065235236889723</v>
      </c>
      <c r="M28">
        <v>-7.7267448559662997</v>
      </c>
      <c r="N28">
        <f>(Table2[[#This Row],[1W Return vs Nifty]]-AVERAGE(Table2[1W Return vs Nifty]))/_xlfn.STDEV.P(Table2[1W Return vs Nifty])</f>
        <v>-1.4233443706881717</v>
      </c>
      <c r="O28">
        <v>11019.27</v>
      </c>
      <c r="P28">
        <v>10575.3254176626</v>
      </c>
      <c r="Q28">
        <v>8113.2276559494303</v>
      </c>
      <c r="R28">
        <v>46.687077472443598</v>
      </c>
      <c r="S28" s="5">
        <f>(Table2[[#This Row],[Close Price]]-Table2[[#This Row],[20D EMA]])/Table2[[#This Row],[20D EMA]]</f>
        <v>-2.481289595408771E-2</v>
      </c>
      <c r="T28" s="5">
        <f>(Table2[[#This Row],[Close Price]]-Table2[[#This Row],[50D EMA]])/Table2[[#This Row],[50D EMA]]</f>
        <v>1.6124759816146701E-2</v>
      </c>
      <c r="U28" s="5">
        <f>(Table2[[#This Row],[Close Price]]-Table2[[#This Row],[200D EMA]])/Table2[[#This Row],[200D EMA]]</f>
        <v>0.32448520560372396</v>
      </c>
      <c r="V28">
        <v>0.79741149057193195</v>
      </c>
      <c r="W28">
        <v>10657.2</v>
      </c>
      <c r="X28">
        <v>11025</v>
      </c>
      <c r="Y28">
        <v>10657.2</v>
      </c>
      <c r="Z28">
        <v>11549.8</v>
      </c>
      <c r="AA28">
        <v>9551</v>
      </c>
      <c r="AB28">
        <v>12000.05</v>
      </c>
      <c r="AC28" s="5">
        <f>(Table2[[#This Row],[Close Price]]/Table2[[#This Row],[Day Low]])-1</f>
        <v>8.3183200090080067E-3</v>
      </c>
      <c r="AD28" s="5">
        <f>(Table2[[#This Row],[Day High]]/Table2[[#This Row],[Close Price]])-1</f>
        <v>2.5977470372283262E-2</v>
      </c>
      <c r="AE28" s="5">
        <f>(Table2[[#This Row],[Close Price]]/Table2[[#This Row],[Current Week Low]])-1</f>
        <v>8.3183200090080067E-3</v>
      </c>
      <c r="AF28" s="5">
        <f>(Table2[[#This Row],[Current Week High]]/Table2[[#This Row],[Close Price]])-1</f>
        <v>7.4814928553813775E-2</v>
      </c>
      <c r="AG28" s="5">
        <f>(Table2[[#This Row],[Close Price]]/Table2[[#This Row],[Current Month Low]])-1</f>
        <v>0.12510208355146069</v>
      </c>
      <c r="AH28" s="5">
        <f>(Table2[[#This Row],[Current Month High]]/Table2[[#This Row],[Close Price]])-1</f>
        <v>0.11671482479282691</v>
      </c>
      <c r="AI28">
        <v>16.323976232685101</v>
      </c>
      <c r="AJ28">
        <v>176.171935235158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</v>
      </c>
      <c r="AM28" t="s">
        <v>10115</v>
      </c>
      <c r="AN28">
        <v>-0.53</v>
      </c>
      <c r="AO28" t="s">
        <v>10117</v>
      </c>
      <c r="AP28">
        <v>0.21211929266257201</v>
      </c>
      <c r="AQ28">
        <f>(Table2[[#This Row],[Sharpe Ratio]]-AVERAGE(Table2[Sharpe Ratio]))/_xlfn.STDEV.P(Table2[Sharpe Ratio])</f>
        <v>1.7634781388859531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1.5634209720646</v>
      </c>
      <c r="AS28">
        <f>_xlfn.RANK.AVG(Table2[[#This Row],[1Y Return vs Nifty Z-Score]],Table2[1Y Return vs Nifty Z-Score])</f>
        <v>64</v>
      </c>
      <c r="AT28">
        <f>_xlfn.RANK.AVG(Table2[[#This Row],[6M Return vs Nifty Z-Score]],Table2[6M Return vs Nifty Z-Score])</f>
        <v>69</v>
      </c>
      <c r="AU28">
        <f>_xlfn.RANK.AVG(Table2[[#This Row],[Sharpe Ratio Z-Score]],Table2[Sharpe Ratio Z-Score])</f>
        <v>27</v>
      </c>
      <c r="AV28">
        <f>(Table2[[#This Row],[Rank 1Y]]+Table2[[#This Row],[Rank 6M]]+Table2[[#This Row],[Rank Sharpe]])/3</f>
        <v>53.333333333333336</v>
      </c>
    </row>
    <row r="29" spans="1:48" x14ac:dyDescent="0.3">
      <c r="A29" t="s">
        <v>127</v>
      </c>
      <c r="B29" t="s">
        <v>128</v>
      </c>
      <c r="C29" t="s">
        <v>10078</v>
      </c>
      <c r="D29" t="s">
        <v>129</v>
      </c>
      <c r="E29">
        <v>224300.56336786499</v>
      </c>
      <c r="F29">
        <v>304.5</v>
      </c>
      <c r="G29">
        <v>129.401040088256</v>
      </c>
      <c r="H29">
        <f>(Table2[[#This Row],[1Y Return vs Nifty]]-AVERAGE(Table2[1Y Return vs Nifty]))/_xlfn.STDEV.P(Table2[1Y Return vs Nifty])</f>
        <v>1.0440377099029199</v>
      </c>
      <c r="I29">
        <v>-3.2601011422386601</v>
      </c>
      <c r="J29">
        <f>(Table2[[#This Row],[1M Return vs Nifty]]-AVERAGE(Table2[1M Return vs Nifty]))/_xlfn.STDEV.P(Table2[1M Return vs Nifty])</f>
        <v>-0.49261999809989859</v>
      </c>
      <c r="K29">
        <v>57.943227308273201</v>
      </c>
      <c r="L29">
        <f>(Table2[[#This Row],[6M Return vs Nifty]]-AVERAGE(Table2[6M Return vs Nifty]))/_xlfn.STDEV.P(Table2[6M Return vs Nifty])</f>
        <v>1.4011220574702767</v>
      </c>
      <c r="M29">
        <v>-2.0098409820949801</v>
      </c>
      <c r="N29">
        <f>(Table2[[#This Row],[1W Return vs Nifty]]-AVERAGE(Table2[1W Return vs Nifty]))/_xlfn.STDEV.P(Table2[1W Return vs Nifty])</f>
        <v>-0.17475752486280424</v>
      </c>
      <c r="O29">
        <v>296.27</v>
      </c>
      <c r="P29">
        <v>271.57044251619499</v>
      </c>
      <c r="Q29">
        <v>207.39576104984101</v>
      </c>
      <c r="R29">
        <v>57.226549347836396</v>
      </c>
      <c r="S29" s="5">
        <f>(Table2[[#This Row],[Close Price]]-Table2[[#This Row],[20D EMA]])/Table2[[#This Row],[20D EMA]]</f>
        <v>2.7778715360988349E-2</v>
      </c>
      <c r="T29" s="5">
        <f>(Table2[[#This Row],[Close Price]]-Table2[[#This Row],[50D EMA]])/Table2[[#This Row],[50D EMA]]</f>
        <v>0.12125604384152106</v>
      </c>
      <c r="U29" s="5">
        <f>(Table2[[#This Row],[Close Price]]-Table2[[#This Row],[200D EMA]])/Table2[[#This Row],[200D EMA]]</f>
        <v>0.4682074429034403</v>
      </c>
      <c r="V29">
        <v>0.95692094631983604</v>
      </c>
      <c r="W29">
        <v>301.2</v>
      </c>
      <c r="X29">
        <v>308.14999999999998</v>
      </c>
      <c r="Y29">
        <v>297.45</v>
      </c>
      <c r="Z29">
        <v>314.95</v>
      </c>
      <c r="AA29">
        <v>230</v>
      </c>
      <c r="AB29">
        <v>323</v>
      </c>
      <c r="AC29" s="5">
        <f>(Table2[[#This Row],[Close Price]]/Table2[[#This Row],[Day Low]])-1</f>
        <v>1.0956175298804771E-2</v>
      </c>
      <c r="AD29" s="5">
        <f>(Table2[[#This Row],[Day High]]/Table2[[#This Row],[Close Price]])-1</f>
        <v>1.1986863711001661E-2</v>
      </c>
      <c r="AE29" s="5">
        <f>(Table2[[#This Row],[Close Price]]/Table2[[#This Row],[Current Week Low]])-1</f>
        <v>2.3701462430660625E-2</v>
      </c>
      <c r="AF29" s="5">
        <f>(Table2[[#This Row],[Current Week High]]/Table2[[#This Row],[Close Price]])-1</f>
        <v>3.4318555008210128E-2</v>
      </c>
      <c r="AG29" s="5">
        <f>(Table2[[#This Row],[Close Price]]/Table2[[#This Row],[Current Month Low]])-1</f>
        <v>0.32391304347826089</v>
      </c>
      <c r="AH29" s="5">
        <f>(Table2[[#This Row],[Current Month High]]/Table2[[#This Row],[Close Price]])-1</f>
        <v>6.075533661740562E-2</v>
      </c>
      <c r="AI29">
        <v>6.0755336617405602</v>
      </c>
      <c r="AJ29">
        <v>158.26972010178099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0.25</v>
      </c>
      <c r="AM29" t="s">
        <v>10116</v>
      </c>
      <c r="AN29">
        <v>7.45</v>
      </c>
      <c r="AO29" t="s">
        <v>10116</v>
      </c>
      <c r="AP29">
        <v>0.22221412883386199</v>
      </c>
      <c r="AQ29">
        <f>(Table2[[#This Row],[Sharpe Ratio]]-AVERAGE(Table2[Sharpe Ratio]))/_xlfn.STDEV.P(Table2[Sharpe Ratio])</f>
        <v>1.8775942930162433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3.6553765374267373</v>
      </c>
      <c r="AS29">
        <f>_xlfn.RANK.AVG(Table2[[#This Row],[1Y Return vs Nifty Z-Score]],Table2[1Y Return vs Nifty Z-Score])</f>
        <v>86</v>
      </c>
      <c r="AT29">
        <f>_xlfn.RANK.AVG(Table2[[#This Row],[6M Return vs Nifty Z-Score]],Table2[6M Return vs Nifty Z-Score])</f>
        <v>65</v>
      </c>
      <c r="AU29">
        <f>_xlfn.RANK.AVG(Table2[[#This Row],[Sharpe Ratio Z-Score]],Table2[Sharpe Ratio Z-Score])</f>
        <v>20</v>
      </c>
      <c r="AV29">
        <f>(Table2[[#This Row],[Rank 1Y]]+Table2[[#This Row],[Rank 6M]]+Table2[[#This Row],[Rank Sharpe]])/3</f>
        <v>57</v>
      </c>
    </row>
    <row r="30" spans="1:48" x14ac:dyDescent="0.3">
      <c r="A30" t="s">
        <v>228</v>
      </c>
      <c r="B30" t="s">
        <v>229</v>
      </c>
      <c r="C30" t="s">
        <v>10078</v>
      </c>
      <c r="D30" t="s">
        <v>230</v>
      </c>
      <c r="E30">
        <v>110860.59600000001</v>
      </c>
      <c r="F30">
        <v>4104.1499999999996</v>
      </c>
      <c r="G30">
        <v>90.203184249626105</v>
      </c>
      <c r="H30">
        <f>(Table2[[#This Row],[1Y Return vs Nifty]]-AVERAGE(Table2[1Y Return vs Nifty]))/_xlfn.STDEV.P(Table2[1Y Return vs Nifty])</f>
        <v>0.5703593671531163</v>
      </c>
      <c r="I30">
        <v>2.8470014231560499</v>
      </c>
      <c r="J30">
        <f>(Table2[[#This Row],[1M Return vs Nifty]]-AVERAGE(Table2[1M Return vs Nifty]))/_xlfn.STDEV.P(Table2[1M Return vs Nifty])</f>
        <v>7.306038641689161E-2</v>
      </c>
      <c r="K30">
        <v>95.868428721235702</v>
      </c>
      <c r="L30">
        <f>(Table2[[#This Row],[6M Return vs Nifty]]-AVERAGE(Table2[6M Return vs Nifty]))/_xlfn.STDEV.P(Table2[6M Return vs Nifty])</f>
        <v>2.5544245955536211</v>
      </c>
      <c r="M30">
        <v>3.4962891964782798</v>
      </c>
      <c r="N30">
        <f>(Table2[[#This Row],[1W Return vs Nifty]]-AVERAGE(Table2[1W Return vs Nifty]))/_xlfn.STDEV.P(Table2[1W Return vs Nifty])</f>
        <v>1.0277957914155724</v>
      </c>
      <c r="O30">
        <v>3805.24</v>
      </c>
      <c r="P30">
        <v>3562.7565760409102</v>
      </c>
      <c r="Q30">
        <v>2745.8395537362999</v>
      </c>
      <c r="R30">
        <v>69.748727943679199</v>
      </c>
      <c r="S30" s="5">
        <f>(Table2[[#This Row],[Close Price]]-Table2[[#This Row],[20D EMA]])/Table2[[#This Row],[20D EMA]]</f>
        <v>7.8552206956722798E-2</v>
      </c>
      <c r="T30" s="5">
        <f>(Table2[[#This Row],[Close Price]]-Table2[[#This Row],[50D EMA]])/Table2[[#This Row],[50D EMA]]</f>
        <v>0.15195913961674848</v>
      </c>
      <c r="U30" s="5">
        <f>(Table2[[#This Row],[Close Price]]-Table2[[#This Row],[200D EMA]])/Table2[[#This Row],[200D EMA]]</f>
        <v>0.49467946676470187</v>
      </c>
      <c r="V30">
        <v>1.42138803343113</v>
      </c>
      <c r="W30">
        <v>3945.35</v>
      </c>
      <c r="X30">
        <v>4154.3500000000004</v>
      </c>
      <c r="Y30">
        <v>3815.3</v>
      </c>
      <c r="Z30">
        <v>4171.8999999999996</v>
      </c>
      <c r="AA30">
        <v>3102.15</v>
      </c>
      <c r="AB30">
        <v>4171.8999999999996</v>
      </c>
      <c r="AC30" s="5">
        <f>(Table2[[#This Row],[Close Price]]/Table2[[#This Row],[Day Low]])-1</f>
        <v>4.0249914456258473E-2</v>
      </c>
      <c r="AD30" s="5">
        <f>(Table2[[#This Row],[Day High]]/Table2[[#This Row],[Close Price]])-1</f>
        <v>1.2231521752372743E-2</v>
      </c>
      <c r="AE30" s="5">
        <f>(Table2[[#This Row],[Close Price]]/Table2[[#This Row],[Current Week Low]])-1</f>
        <v>7.5708332241239074E-2</v>
      </c>
      <c r="AF30" s="5">
        <f>(Table2[[#This Row],[Current Week High]]/Table2[[#This Row],[Close Price]])-1</f>
        <v>1.650768124946711E-2</v>
      </c>
      <c r="AG30" s="5">
        <f>(Table2[[#This Row],[Close Price]]/Table2[[#This Row],[Current Month Low]])-1</f>
        <v>0.3230017890817658</v>
      </c>
      <c r="AH30" s="5">
        <f>(Table2[[#This Row],[Current Month High]]/Table2[[#This Row],[Close Price]])-1</f>
        <v>1.650768124946711E-2</v>
      </c>
      <c r="AI30">
        <v>1.6507681249467101</v>
      </c>
      <c r="AJ30">
        <v>148.23988386862601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0.16</v>
      </c>
      <c r="AM30" t="s">
        <v>10116</v>
      </c>
      <c r="AN30">
        <v>15.8</v>
      </c>
      <c r="AO30" t="s">
        <v>10116</v>
      </c>
      <c r="AP30">
        <v>0.231277668760064</v>
      </c>
      <c r="AQ30">
        <f>(Table2[[#This Row],[Sharpe Ratio]]-AVERAGE(Table2[Sharpe Ratio]))/_xlfn.STDEV.P(Table2[Sharpe Ratio])</f>
        <v>1.9800522528716076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6.2056923934108088</v>
      </c>
      <c r="AS30">
        <f>_xlfn.RANK.AVG(Table2[[#This Row],[1Y Return vs Nifty Z-Score]],Table2[1Y Return vs Nifty Z-Score])</f>
        <v>140</v>
      </c>
      <c r="AT30">
        <f>_xlfn.RANK.AVG(Table2[[#This Row],[6M Return vs Nifty Z-Score]],Table2[6M Return vs Nifty Z-Score])</f>
        <v>19</v>
      </c>
      <c r="AU30">
        <f>_xlfn.RANK.AVG(Table2[[#This Row],[Sharpe Ratio Z-Score]],Table2[Sharpe Ratio Z-Score])</f>
        <v>15</v>
      </c>
      <c r="AV30">
        <f>(Table2[[#This Row],[Rank 1Y]]+Table2[[#This Row],[Rank 6M]]+Table2[[#This Row],[Rank Sharpe]])/3</f>
        <v>58</v>
      </c>
    </row>
    <row r="31" spans="1:48" x14ac:dyDescent="0.3">
      <c r="A31" t="s">
        <v>884</v>
      </c>
      <c r="B31" t="s">
        <v>885</v>
      </c>
      <c r="C31" t="s">
        <v>10070</v>
      </c>
      <c r="D31" t="s">
        <v>124</v>
      </c>
      <c r="E31">
        <v>16426.419755535</v>
      </c>
      <c r="F31">
        <v>60.26</v>
      </c>
      <c r="G31">
        <v>393.953587765804</v>
      </c>
      <c r="H31">
        <f>(Table2[[#This Row],[1Y Return vs Nifty]]-AVERAGE(Table2[1Y Return vs Nifty]))/_xlfn.STDEV.P(Table2[1Y Return vs Nifty])</f>
        <v>4.2409679927742152</v>
      </c>
      <c r="I31">
        <v>0.69231969989091802</v>
      </c>
      <c r="J31">
        <f>(Table2[[#This Row],[1M Return vs Nifty]]-AVERAGE(Table2[1M Return vs Nifty]))/_xlfn.STDEV.P(Table2[1M Return vs Nifty])</f>
        <v>-0.12652053967308038</v>
      </c>
      <c r="K31">
        <v>104.56359942512201</v>
      </c>
      <c r="L31">
        <f>(Table2[[#This Row],[6M Return vs Nifty]]-AVERAGE(Table2[6M Return vs Nifty]))/_xlfn.STDEV.P(Table2[6M Return vs Nifty])</f>
        <v>2.8188440862417439</v>
      </c>
      <c r="M31">
        <v>-1.70690440536804</v>
      </c>
      <c r="N31">
        <f>(Table2[[#This Row],[1W Return vs Nifty]]-AVERAGE(Table2[1W Return vs Nifty]))/_xlfn.STDEV.P(Table2[1W Return vs Nifty])</f>
        <v>-0.10859537955381031</v>
      </c>
      <c r="O31">
        <v>60.8</v>
      </c>
      <c r="P31">
        <v>56.509287293968299</v>
      </c>
      <c r="Q31">
        <v>41.684850768308301</v>
      </c>
      <c r="R31">
        <v>56.9326091874319</v>
      </c>
      <c r="S31" s="5">
        <f>(Table2[[#This Row],[Close Price]]-Table2[[#This Row],[20D EMA]])/Table2[[#This Row],[20D EMA]]</f>
        <v>-8.881578947368407E-3</v>
      </c>
      <c r="T31" s="5">
        <f>(Table2[[#This Row],[Close Price]]-Table2[[#This Row],[50D EMA]])/Table2[[#This Row],[50D EMA]]</f>
        <v>6.6373385431672982E-2</v>
      </c>
      <c r="U31" s="5">
        <f>(Table2[[#This Row],[Close Price]]-Table2[[#This Row],[200D EMA]])/Table2[[#This Row],[200D EMA]]</f>
        <v>0.44560910952843824</v>
      </c>
      <c r="V31">
        <v>1.0156808242915101</v>
      </c>
      <c r="W31">
        <v>59</v>
      </c>
      <c r="X31">
        <v>63.35</v>
      </c>
      <c r="Y31">
        <v>59</v>
      </c>
      <c r="Z31">
        <v>65.31</v>
      </c>
      <c r="AA31">
        <v>49.4</v>
      </c>
      <c r="AB31">
        <v>67.349999999999994</v>
      </c>
      <c r="AC31" s="5">
        <f>(Table2[[#This Row],[Close Price]]/Table2[[#This Row],[Day Low]])-1</f>
        <v>2.1355932203389827E-2</v>
      </c>
      <c r="AD31" s="5">
        <f>(Table2[[#This Row],[Day High]]/Table2[[#This Row],[Close Price]])-1</f>
        <v>5.1277796216395721E-2</v>
      </c>
      <c r="AE31" s="5">
        <f>(Table2[[#This Row],[Close Price]]/Table2[[#This Row],[Current Week Low]])-1</f>
        <v>2.1355932203389827E-2</v>
      </c>
      <c r="AF31" s="5">
        <f>(Table2[[#This Row],[Current Week High]]/Table2[[#This Row],[Close Price]])-1</f>
        <v>8.3803518088284124E-2</v>
      </c>
      <c r="AG31" s="5">
        <f>(Table2[[#This Row],[Close Price]]/Table2[[#This Row],[Current Month Low]])-1</f>
        <v>0.21983805668016188</v>
      </c>
      <c r="AH31" s="5">
        <f>(Table2[[#This Row],[Current Month High]]/Table2[[#This Row],[Close Price]])-1</f>
        <v>0.11765682044473946</v>
      </c>
      <c r="AI31">
        <v>19.150348489877199</v>
      </c>
      <c r="AJ31">
        <v>426.28820960698602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0.17</v>
      </c>
      <c r="AM31" t="s">
        <v>10116</v>
      </c>
      <c r="AN31">
        <v>-0.81</v>
      </c>
      <c r="AO31" t="s">
        <v>10117</v>
      </c>
      <c r="AP31">
        <v>0.12716058246958201</v>
      </c>
      <c r="AQ31">
        <f>(Table2[[#This Row],[Sharpe Ratio]]-AVERAGE(Table2[Sharpe Ratio]))/_xlfn.STDEV.P(Table2[Sharpe Ratio])</f>
        <v>0.80307015379479851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7.6277663135838667</v>
      </c>
      <c r="AS31">
        <f>_xlfn.RANK.AVG(Table2[[#This Row],[1Y Return vs Nifty Z-Score]],Table2[1Y Return vs Nifty Z-Score])</f>
        <v>4</v>
      </c>
      <c r="AT31">
        <f>_xlfn.RANK.AVG(Table2[[#This Row],[6M Return vs Nifty Z-Score]],Table2[6M Return vs Nifty Z-Score])</f>
        <v>13</v>
      </c>
      <c r="AU31">
        <f>_xlfn.RANK.AVG(Table2[[#This Row],[Sharpe Ratio Z-Score]],Table2[Sharpe Ratio Z-Score])</f>
        <v>158</v>
      </c>
      <c r="AV31">
        <f>(Table2[[#This Row],[Rank 1Y]]+Table2[[#This Row],[Rank 6M]]+Table2[[#This Row],[Rank Sharpe]])/3</f>
        <v>58.333333333333336</v>
      </c>
    </row>
    <row r="32" spans="1:48" x14ac:dyDescent="0.3">
      <c r="A32" t="s">
        <v>662</v>
      </c>
      <c r="B32" t="s">
        <v>663</v>
      </c>
      <c r="C32" t="s">
        <v>10073</v>
      </c>
      <c r="D32" t="s">
        <v>46</v>
      </c>
      <c r="E32">
        <v>25431.545609600002</v>
      </c>
      <c r="F32">
        <v>269.5</v>
      </c>
      <c r="G32">
        <v>192.10329167218401</v>
      </c>
      <c r="H32">
        <f>(Table2[[#This Row],[1Y Return vs Nifty]]-AVERAGE(Table2[1Y Return vs Nifty]))/_xlfn.STDEV.P(Table2[1Y Return vs Nifty])</f>
        <v>1.8017500383330356</v>
      </c>
      <c r="I32">
        <v>-6.9846021287715896</v>
      </c>
      <c r="J32">
        <f>(Table2[[#This Row],[1M Return vs Nifty]]-AVERAGE(Table2[1M Return vs Nifty]))/_xlfn.STDEV.P(Table2[1M Return vs Nifty])</f>
        <v>-0.8376080063468081</v>
      </c>
      <c r="K32">
        <v>48.431770609930098</v>
      </c>
      <c r="L32">
        <f>(Table2[[#This Row],[6M Return vs Nifty]]-AVERAGE(Table2[6M Return vs Nifty]))/_xlfn.STDEV.P(Table2[6M Return vs Nifty])</f>
        <v>1.1118793707506323</v>
      </c>
      <c r="M32">
        <v>-0.90422350967478204</v>
      </c>
      <c r="N32">
        <f>(Table2[[#This Row],[1W Return vs Nifty]]-AVERAGE(Table2[1W Return vs Nifty]))/_xlfn.STDEV.P(Table2[1W Return vs Nifty])</f>
        <v>6.6712239722155217E-2</v>
      </c>
      <c r="O32">
        <v>267.27</v>
      </c>
      <c r="P32">
        <v>256.56106285186303</v>
      </c>
      <c r="Q32">
        <v>205.385743200684</v>
      </c>
      <c r="R32">
        <v>51.874364999220802</v>
      </c>
      <c r="S32" s="5">
        <f>(Table2[[#This Row],[Close Price]]-Table2[[#This Row],[20D EMA]])/Table2[[#This Row],[20D EMA]]</f>
        <v>8.3436225539717072E-3</v>
      </c>
      <c r="T32" s="5">
        <f>(Table2[[#This Row],[Close Price]]-Table2[[#This Row],[50D EMA]])/Table2[[#This Row],[50D EMA]]</f>
        <v>5.0432193429163663E-2</v>
      </c>
      <c r="U32" s="5">
        <f>(Table2[[#This Row],[Close Price]]-Table2[[#This Row],[200D EMA]])/Table2[[#This Row],[200D EMA]]</f>
        <v>0.31216507923176273</v>
      </c>
      <c r="V32">
        <v>0.86515005694621205</v>
      </c>
      <c r="W32">
        <v>265.55</v>
      </c>
      <c r="X32">
        <v>275.45</v>
      </c>
      <c r="Y32">
        <v>265.55</v>
      </c>
      <c r="Z32">
        <v>287.55</v>
      </c>
      <c r="AA32">
        <v>213</v>
      </c>
      <c r="AB32">
        <v>298.95</v>
      </c>
      <c r="AC32" s="5">
        <f>(Table2[[#This Row],[Close Price]]/Table2[[#This Row],[Day Low]])-1</f>
        <v>1.487478817548471E-2</v>
      </c>
      <c r="AD32" s="5">
        <f>(Table2[[#This Row],[Day High]]/Table2[[#This Row],[Close Price]])-1</f>
        <v>2.2077922077922141E-2</v>
      </c>
      <c r="AE32" s="5">
        <f>(Table2[[#This Row],[Close Price]]/Table2[[#This Row],[Current Week Low]])-1</f>
        <v>1.487478817548471E-2</v>
      </c>
      <c r="AF32" s="5">
        <f>(Table2[[#This Row],[Current Week High]]/Table2[[#This Row],[Close Price]])-1</f>
        <v>6.6975881261595482E-2</v>
      </c>
      <c r="AG32" s="5">
        <f>(Table2[[#This Row],[Close Price]]/Table2[[#This Row],[Current Month Low]])-1</f>
        <v>0.26525821596244126</v>
      </c>
      <c r="AH32" s="5">
        <f>(Table2[[#This Row],[Current Month High]]/Table2[[#This Row],[Close Price]])-1</f>
        <v>0.10927643784786634</v>
      </c>
      <c r="AI32">
        <v>11.8552875695732</v>
      </c>
      <c r="AJ32">
        <v>241.139240506329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0.05</v>
      </c>
      <c r="AM32" t="s">
        <v>10116</v>
      </c>
      <c r="AN32">
        <v>7.09</v>
      </c>
      <c r="AO32" t="s">
        <v>10116</v>
      </c>
      <c r="AP32">
        <v>0.169348169903621</v>
      </c>
      <c r="AQ32">
        <f>(Table2[[#This Row],[Sharpe Ratio]]-AVERAGE(Table2[Sharpe Ratio]))/_xlfn.STDEV.P(Table2[Sharpe Ratio])</f>
        <v>1.2799758854301337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3.4227095278891491</v>
      </c>
      <c r="AS32">
        <f>_xlfn.RANK.AVG(Table2[[#This Row],[1Y Return vs Nifty Z-Score]],Table2[1Y Return vs Nifty Z-Score])</f>
        <v>34</v>
      </c>
      <c r="AT32">
        <f>_xlfn.RANK.AVG(Table2[[#This Row],[6M Return vs Nifty Z-Score]],Table2[6M Return vs Nifty Z-Score])</f>
        <v>83</v>
      </c>
      <c r="AU32">
        <f>_xlfn.RANK.AVG(Table2[[#This Row],[Sharpe Ratio Z-Score]],Table2[Sharpe Ratio Z-Score])</f>
        <v>72</v>
      </c>
      <c r="AV32">
        <f>(Table2[[#This Row],[Rank 1Y]]+Table2[[#This Row],[Rank 6M]]+Table2[[#This Row],[Rank Sharpe]])/3</f>
        <v>63</v>
      </c>
    </row>
    <row r="33" spans="1:48" x14ac:dyDescent="0.3">
      <c r="A33" t="s">
        <v>250</v>
      </c>
      <c r="B33" t="s">
        <v>251</v>
      </c>
      <c r="C33" t="s">
        <v>10078</v>
      </c>
      <c r="D33" t="s">
        <v>146</v>
      </c>
      <c r="E33">
        <v>102982.023724125</v>
      </c>
      <c r="F33">
        <v>296.95</v>
      </c>
      <c r="G33">
        <v>224.26703641950101</v>
      </c>
      <c r="H33">
        <f>(Table2[[#This Row],[1Y Return vs Nifty]]-AVERAGE(Table2[1Y Return vs Nifty]))/_xlfn.STDEV.P(Table2[1Y Return vs Nifty])</f>
        <v>2.1904261274348866</v>
      </c>
      <c r="I33">
        <v>-8.3408393371518699</v>
      </c>
      <c r="J33">
        <f>(Table2[[#This Row],[1M Return vs Nifty]]-AVERAGE(Table2[1M Return vs Nifty]))/_xlfn.STDEV.P(Table2[1M Return vs Nifty])</f>
        <v>-0.96323170061383734</v>
      </c>
      <c r="K33">
        <v>52.168491960323799</v>
      </c>
      <c r="L33">
        <f>(Table2[[#This Row],[6M Return vs Nifty]]-AVERAGE(Table2[6M Return vs Nifty]))/_xlfn.STDEV.P(Table2[6M Return vs Nifty])</f>
        <v>1.2255127875014871</v>
      </c>
      <c r="M33">
        <v>-2.0261382441549598</v>
      </c>
      <c r="N33">
        <f>(Table2[[#This Row],[1W Return vs Nifty]]-AVERAGE(Table2[1W Return vs Nifty]))/_xlfn.STDEV.P(Table2[1W Return vs Nifty])</f>
        <v>-0.17831688977080296</v>
      </c>
      <c r="O33">
        <v>293.66000000000003</v>
      </c>
      <c r="P33">
        <v>283.74317042149102</v>
      </c>
      <c r="Q33">
        <v>221.13293005861999</v>
      </c>
      <c r="R33">
        <v>52.178051226415199</v>
      </c>
      <c r="S33" s="5">
        <f>(Table2[[#This Row],[Close Price]]-Table2[[#This Row],[20D EMA]])/Table2[[#This Row],[20D EMA]]</f>
        <v>1.1203432541033724E-2</v>
      </c>
      <c r="T33" s="5">
        <f>(Table2[[#This Row],[Close Price]]-Table2[[#This Row],[50D EMA]])/Table2[[#This Row],[50D EMA]]</f>
        <v>4.6545013079577098E-2</v>
      </c>
      <c r="U33" s="5">
        <f>(Table2[[#This Row],[Close Price]]-Table2[[#This Row],[200D EMA]])/Table2[[#This Row],[200D EMA]]</f>
        <v>0.3428574383800807</v>
      </c>
      <c r="V33">
        <v>0.71770927720945099</v>
      </c>
      <c r="W33">
        <v>291.8</v>
      </c>
      <c r="X33">
        <v>300.64999999999998</v>
      </c>
      <c r="Y33">
        <v>288.5</v>
      </c>
      <c r="Z33">
        <v>300.64999999999998</v>
      </c>
      <c r="AA33">
        <v>224.05</v>
      </c>
      <c r="AB33">
        <v>321</v>
      </c>
      <c r="AC33" s="5">
        <f>(Table2[[#This Row],[Close Price]]/Table2[[#This Row],[Day Low]])-1</f>
        <v>1.7649074708704582E-2</v>
      </c>
      <c r="AD33" s="5">
        <f>(Table2[[#This Row],[Day High]]/Table2[[#This Row],[Close Price]])-1</f>
        <v>1.2460010102710806E-2</v>
      </c>
      <c r="AE33" s="5">
        <f>(Table2[[#This Row],[Close Price]]/Table2[[#This Row],[Current Week Low]])-1</f>
        <v>2.9289428076256563E-2</v>
      </c>
      <c r="AF33" s="5">
        <f>(Table2[[#This Row],[Current Week High]]/Table2[[#This Row],[Close Price]])-1</f>
        <v>1.2460010102710806E-2</v>
      </c>
      <c r="AG33" s="5">
        <f>(Table2[[#This Row],[Close Price]]/Table2[[#This Row],[Current Month Low]])-1</f>
        <v>0.32537380049096165</v>
      </c>
      <c r="AH33" s="5">
        <f>(Table2[[#This Row],[Current Month High]]/Table2[[#This Row],[Close Price]])-1</f>
        <v>8.0990065667620792E-2</v>
      </c>
      <c r="AI33">
        <v>8.6041421114665795</v>
      </c>
      <c r="AJ33">
        <v>253.09155766944099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7.0000000000000007E-2</v>
      </c>
      <c r="AM33" t="s">
        <v>10116</v>
      </c>
      <c r="AN33">
        <v>4.3899999999999997</v>
      </c>
      <c r="AO33" t="s">
        <v>10116</v>
      </c>
      <c r="AP33">
        <v>0.15346958832473701</v>
      </c>
      <c r="AQ33">
        <f>(Table2[[#This Row],[Sharpe Ratio]]-AVERAGE(Table2[Sharpe Ratio]))/_xlfn.STDEV.P(Table2[Sharpe Ratio])</f>
        <v>1.1004779092292216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3.3748682337809552</v>
      </c>
      <c r="AS33">
        <f>_xlfn.RANK.AVG(Table2[[#This Row],[1Y Return vs Nifty Z-Score]],Table2[1Y Return vs Nifty Z-Score])</f>
        <v>19</v>
      </c>
      <c r="AT33">
        <f>_xlfn.RANK.AVG(Table2[[#This Row],[6M Return vs Nifty Z-Score]],Table2[6M Return vs Nifty Z-Score])</f>
        <v>76</v>
      </c>
      <c r="AU33">
        <f>_xlfn.RANK.AVG(Table2[[#This Row],[Sharpe Ratio Z-Score]],Table2[Sharpe Ratio Z-Score])</f>
        <v>104</v>
      </c>
      <c r="AV33">
        <f>(Table2[[#This Row],[Rank 1Y]]+Table2[[#This Row],[Rank 6M]]+Table2[[#This Row],[Rank Sharpe]])/3</f>
        <v>66.333333333333329</v>
      </c>
    </row>
    <row r="34" spans="1:48" x14ac:dyDescent="0.3">
      <c r="A34" t="s">
        <v>1302</v>
      </c>
      <c r="B34" t="s">
        <v>1303</v>
      </c>
      <c r="C34" t="s">
        <v>10088</v>
      </c>
      <c r="D34" t="s">
        <v>1304</v>
      </c>
      <c r="E34">
        <v>8231.5250500799993</v>
      </c>
      <c r="F34">
        <v>1274.75</v>
      </c>
      <c r="G34">
        <v>151.78688201054601</v>
      </c>
      <c r="H34">
        <f>(Table2[[#This Row],[1Y Return vs Nifty]]-AVERAGE(Table2[1Y Return vs Nifty]))/_xlfn.STDEV.P(Table2[1Y Return vs Nifty])</f>
        <v>1.3145547643679083</v>
      </c>
      <c r="I34">
        <v>35.459233102325101</v>
      </c>
      <c r="J34">
        <f>(Table2[[#This Row],[1M Return vs Nifty]]-AVERAGE(Table2[1M Return vs Nifty]))/_xlfn.STDEV.P(Table2[1M Return vs Nifty])</f>
        <v>3.0938217963786827</v>
      </c>
      <c r="K34">
        <v>97.717283137322298</v>
      </c>
      <c r="L34">
        <f>(Table2[[#This Row],[6M Return vs Nifty]]-AVERAGE(Table2[6M Return vs Nifty]))/_xlfn.STDEV.P(Table2[6M Return vs Nifty])</f>
        <v>2.6106481200486149</v>
      </c>
      <c r="M34">
        <v>9.8163561578053908</v>
      </c>
      <c r="N34">
        <f>(Table2[[#This Row],[1W Return vs Nifty]]-AVERAGE(Table2[1W Return vs Nifty]))/_xlfn.STDEV.P(Table2[1W Return vs Nifty])</f>
        <v>2.4081150423154263</v>
      </c>
      <c r="O34">
        <v>1136.26</v>
      </c>
      <c r="P34">
        <v>1012.17844043297</v>
      </c>
      <c r="Q34">
        <v>762.799934843335</v>
      </c>
      <c r="R34">
        <v>84.283939328346506</v>
      </c>
      <c r="S34" s="5">
        <f>(Table2[[#This Row],[Close Price]]-Table2[[#This Row],[20D EMA]])/Table2[[#This Row],[20D EMA]]</f>
        <v>0.12188231566718885</v>
      </c>
      <c r="T34" s="5">
        <f>(Table2[[#This Row],[Close Price]]-Table2[[#This Row],[50D EMA]])/Table2[[#This Row],[50D EMA]]</f>
        <v>0.25941232205530113</v>
      </c>
      <c r="U34" s="5">
        <f>(Table2[[#This Row],[Close Price]]-Table2[[#This Row],[200D EMA]])/Table2[[#This Row],[200D EMA]]</f>
        <v>0.67114592145555185</v>
      </c>
      <c r="V34">
        <v>1.2144634236327201</v>
      </c>
      <c r="W34">
        <v>1260.4000000000001</v>
      </c>
      <c r="X34">
        <v>1325.85</v>
      </c>
      <c r="Y34">
        <v>1145.7</v>
      </c>
      <c r="Z34">
        <v>1349</v>
      </c>
      <c r="AA34">
        <v>825</v>
      </c>
      <c r="AB34">
        <v>1349</v>
      </c>
      <c r="AC34" s="5">
        <f>(Table2[[#This Row],[Close Price]]/Table2[[#This Row],[Day Low]])-1</f>
        <v>1.1385274516026556E-2</v>
      </c>
      <c r="AD34" s="5">
        <f>(Table2[[#This Row],[Day High]]/Table2[[#This Row],[Close Price]])-1</f>
        <v>4.0086291429692E-2</v>
      </c>
      <c r="AE34" s="5">
        <f>(Table2[[#This Row],[Close Price]]/Table2[[#This Row],[Current Week Low]])-1</f>
        <v>0.1126385615780745</v>
      </c>
      <c r="AF34" s="5">
        <f>(Table2[[#This Row],[Current Week High]]/Table2[[#This Row],[Close Price]])-1</f>
        <v>5.8246715042165054E-2</v>
      </c>
      <c r="AG34" s="5">
        <f>(Table2[[#This Row],[Close Price]]/Table2[[#This Row],[Current Month Low]])-1</f>
        <v>0.54515151515151516</v>
      </c>
      <c r="AH34" s="5">
        <f>(Table2[[#This Row],[Current Month High]]/Table2[[#This Row],[Close Price]])-1</f>
        <v>5.8246715042165054E-2</v>
      </c>
      <c r="AI34">
        <v>5.8246715042165</v>
      </c>
      <c r="AJ34">
        <v>192.74313928120301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</v>
      </c>
      <c r="AM34">
        <v>0</v>
      </c>
      <c r="AN34">
        <v>10.53</v>
      </c>
      <c r="AO34" t="s">
        <v>10116</v>
      </c>
      <c r="AP34">
        <v>0.14217403736207301</v>
      </c>
      <c r="AQ34">
        <f>(Table2[[#This Row],[Sharpe Ratio]]-AVERAGE(Table2[Sharpe Ratio]))/_xlfn.STDEV.P(Table2[Sharpe Ratio])</f>
        <v>0.97278838433055292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10.399928107441184</v>
      </c>
      <c r="AS34">
        <f>_xlfn.RANK.AVG(Table2[[#This Row],[1Y Return vs Nifty Z-Score]],Table2[1Y Return vs Nifty Z-Score])</f>
        <v>65</v>
      </c>
      <c r="AT34">
        <f>_xlfn.RANK.AVG(Table2[[#This Row],[6M Return vs Nifty Z-Score]],Table2[6M Return vs Nifty Z-Score])</f>
        <v>16</v>
      </c>
      <c r="AU34">
        <f>_xlfn.RANK.AVG(Table2[[#This Row],[Sharpe Ratio Z-Score]],Table2[Sharpe Ratio Z-Score])</f>
        <v>124</v>
      </c>
      <c r="AV34">
        <f>(Table2[[#This Row],[Rank 1Y]]+Table2[[#This Row],[Rank 6M]]+Table2[[#This Row],[Rank Sharpe]])/3</f>
        <v>68.333333333333329</v>
      </c>
    </row>
    <row r="35" spans="1:48" x14ac:dyDescent="0.3">
      <c r="A35" t="s">
        <v>670</v>
      </c>
      <c r="B35" t="s">
        <v>671</v>
      </c>
      <c r="C35" t="s">
        <v>10087</v>
      </c>
      <c r="D35" t="s">
        <v>672</v>
      </c>
      <c r="E35">
        <v>25080.546288000001</v>
      </c>
      <c r="F35">
        <v>2275.35</v>
      </c>
      <c r="G35">
        <v>159.45925170358299</v>
      </c>
      <c r="H35">
        <f>(Table2[[#This Row],[1Y Return vs Nifty]]-AVERAGE(Table2[1Y Return vs Nifty]))/_xlfn.STDEV.P(Table2[1Y Return vs Nifty])</f>
        <v>1.4072699214449442</v>
      </c>
      <c r="I35">
        <v>-2.8688216788437102</v>
      </c>
      <c r="J35">
        <f>(Table2[[#This Row],[1M Return vs Nifty]]-AVERAGE(Table2[1M Return vs Nifty]))/_xlfn.STDEV.P(Table2[1M Return vs Nifty])</f>
        <v>-0.45637709650512687</v>
      </c>
      <c r="K35">
        <v>73.839391161693499</v>
      </c>
      <c r="L35">
        <f>(Table2[[#This Row],[6M Return vs Nifty]]-AVERAGE(Table2[6M Return vs Nifty]))/_xlfn.STDEV.P(Table2[6M Return vs Nifty])</f>
        <v>1.8845232111862926</v>
      </c>
      <c r="M35">
        <v>-2.8082074507260901</v>
      </c>
      <c r="N35">
        <f>(Table2[[#This Row],[1W Return vs Nifty]]-AVERAGE(Table2[1W Return vs Nifty]))/_xlfn.STDEV.P(Table2[1W Return vs Nifty])</f>
        <v>-0.34912286191819725</v>
      </c>
      <c r="O35">
        <v>2197.1799999999998</v>
      </c>
      <c r="P35">
        <v>2053.3904374399999</v>
      </c>
      <c r="Q35">
        <v>1589.01060373869</v>
      </c>
      <c r="R35">
        <v>56.436240052924603</v>
      </c>
      <c r="S35" s="5">
        <f>(Table2[[#This Row],[Close Price]]-Table2[[#This Row],[20D EMA]])/Table2[[#This Row],[20D EMA]]</f>
        <v>3.5577421968159224E-2</v>
      </c>
      <c r="T35" s="5">
        <f>(Table2[[#This Row],[Close Price]]-Table2[[#This Row],[50D EMA]])/Table2[[#This Row],[50D EMA]]</f>
        <v>0.10809418341147099</v>
      </c>
      <c r="U35" s="5">
        <f>(Table2[[#This Row],[Close Price]]-Table2[[#This Row],[200D EMA]])/Table2[[#This Row],[200D EMA]]</f>
        <v>0.43192877042259015</v>
      </c>
      <c r="V35">
        <v>0.76890713983563397</v>
      </c>
      <c r="W35">
        <v>2201</v>
      </c>
      <c r="X35">
        <v>2299.75</v>
      </c>
      <c r="Y35">
        <v>2191.6</v>
      </c>
      <c r="Z35">
        <v>2357.9499999999998</v>
      </c>
      <c r="AA35">
        <v>1691.5</v>
      </c>
      <c r="AB35">
        <v>2396.6</v>
      </c>
      <c r="AC35" s="5">
        <f>(Table2[[#This Row],[Close Price]]/Table2[[#This Row],[Day Low]])-1</f>
        <v>3.3780099954566101E-2</v>
      </c>
      <c r="AD35" s="5">
        <f>(Table2[[#This Row],[Day High]]/Table2[[#This Row],[Close Price]])-1</f>
        <v>1.0723624936822995E-2</v>
      </c>
      <c r="AE35" s="5">
        <f>(Table2[[#This Row],[Close Price]]/Table2[[#This Row],[Current Week Low]])-1</f>
        <v>3.8214090162438374E-2</v>
      </c>
      <c r="AF35" s="5">
        <f>(Table2[[#This Row],[Current Week High]]/Table2[[#This Row],[Close Price]])-1</f>
        <v>3.6302107368097136E-2</v>
      </c>
      <c r="AG35" s="5">
        <f>(Table2[[#This Row],[Close Price]]/Table2[[#This Row],[Current Month Low]])-1</f>
        <v>0.34516701152822926</v>
      </c>
      <c r="AH35" s="5">
        <f>(Table2[[#This Row],[Current Month High]]/Table2[[#This Row],[Close Price]])-1</f>
        <v>5.3288505065154812E-2</v>
      </c>
      <c r="AI35">
        <v>5.3288505065154803</v>
      </c>
      <c r="AJ35">
        <v>188.018987341772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0.24</v>
      </c>
      <c r="AM35" t="s">
        <v>10116</v>
      </c>
      <c r="AN35">
        <v>8.85</v>
      </c>
      <c r="AO35" t="s">
        <v>10116</v>
      </c>
      <c r="AP35">
        <v>0.14850482084366201</v>
      </c>
      <c r="AQ35">
        <f>(Table2[[#This Row],[Sharpe Ratio]]-AVERAGE(Table2[Sharpe Ratio]))/_xlfn.STDEV.P(Table2[Sharpe Ratio])</f>
        <v>1.044354148379816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3.5306473225877286</v>
      </c>
      <c r="AS35">
        <f>_xlfn.RANK.AVG(Table2[[#This Row],[1Y Return vs Nifty Z-Score]],Table2[1Y Return vs Nifty Z-Score])</f>
        <v>55</v>
      </c>
      <c r="AT35">
        <f>_xlfn.RANK.AVG(Table2[[#This Row],[6M Return vs Nifty Z-Score]],Table2[6M Return vs Nifty Z-Score])</f>
        <v>37</v>
      </c>
      <c r="AU35">
        <f>_xlfn.RANK.AVG(Table2[[#This Row],[Sharpe Ratio Z-Score]],Table2[Sharpe Ratio Z-Score])</f>
        <v>115</v>
      </c>
      <c r="AV35">
        <f>(Table2[[#This Row],[Rank 1Y]]+Table2[[#This Row],[Rank 6M]]+Table2[[#This Row],[Rank Sharpe]])/3</f>
        <v>69</v>
      </c>
    </row>
    <row r="36" spans="1:48" x14ac:dyDescent="0.3">
      <c r="A36" t="s">
        <v>708</v>
      </c>
      <c r="B36" t="s">
        <v>709</v>
      </c>
      <c r="C36" t="s">
        <v>10072</v>
      </c>
      <c r="D36" t="s">
        <v>43</v>
      </c>
      <c r="E36">
        <v>22926.925367100001</v>
      </c>
      <c r="F36">
        <v>4301.3</v>
      </c>
      <c r="G36">
        <v>133.866196624548</v>
      </c>
      <c r="H36">
        <f>(Table2[[#This Row],[1Y Return vs Nifty]]-AVERAGE(Table2[1Y Return vs Nifty]))/_xlfn.STDEV.P(Table2[1Y Return vs Nifty])</f>
        <v>1.097995966113068</v>
      </c>
      <c r="I36">
        <v>10.8840320711871</v>
      </c>
      <c r="J36">
        <f>(Table2[[#This Row],[1M Return vs Nifty]]-AVERAGE(Table2[1M Return vs Nifty]))/_xlfn.STDEV.P(Table2[1M Return vs Nifty])</f>
        <v>0.81750352269449444</v>
      </c>
      <c r="K36">
        <v>93.549441864416096</v>
      </c>
      <c r="L36">
        <f>(Table2[[#This Row],[6M Return vs Nifty]]-AVERAGE(Table2[6M Return vs Nifty]))/_xlfn.STDEV.P(Table2[6M Return vs Nifty])</f>
        <v>2.4839043787028321</v>
      </c>
      <c r="M36">
        <v>4.0178835991100401</v>
      </c>
      <c r="N36">
        <f>(Table2[[#This Row],[1W Return vs Nifty]]-AVERAGE(Table2[1W Return vs Nifty]))/_xlfn.STDEV.P(Table2[1W Return vs Nifty])</f>
        <v>1.1417133811372875</v>
      </c>
      <c r="O36">
        <v>4087.09</v>
      </c>
      <c r="P36">
        <v>3764.0425658171398</v>
      </c>
      <c r="Q36">
        <v>2916.5154111243801</v>
      </c>
      <c r="R36">
        <v>80.124738787823304</v>
      </c>
      <c r="S36" s="5">
        <f>(Table2[[#This Row],[Close Price]]-Table2[[#This Row],[20D EMA]])/Table2[[#This Row],[20D EMA]]</f>
        <v>5.2411373373231325E-2</v>
      </c>
      <c r="T36" s="5">
        <f>(Table2[[#This Row],[Close Price]]-Table2[[#This Row],[50D EMA]])/Table2[[#This Row],[50D EMA]]</f>
        <v>0.14273415477867388</v>
      </c>
      <c r="U36" s="5">
        <f>(Table2[[#This Row],[Close Price]]-Table2[[#This Row],[200D EMA]])/Table2[[#This Row],[200D EMA]]</f>
        <v>0.47480791069838907</v>
      </c>
      <c r="V36">
        <v>1.1193148992209501</v>
      </c>
      <c r="W36">
        <v>4270</v>
      </c>
      <c r="X36">
        <v>4440</v>
      </c>
      <c r="Y36">
        <v>4205.25</v>
      </c>
      <c r="Z36">
        <v>4490</v>
      </c>
      <c r="AA36">
        <v>3310</v>
      </c>
      <c r="AB36">
        <v>4490</v>
      </c>
      <c r="AC36" s="5">
        <f>(Table2[[#This Row],[Close Price]]/Table2[[#This Row],[Day Low]])-1</f>
        <v>7.3302107728336896E-3</v>
      </c>
      <c r="AD36" s="5">
        <f>(Table2[[#This Row],[Day High]]/Table2[[#This Row],[Close Price]])-1</f>
        <v>3.2246065143096247E-2</v>
      </c>
      <c r="AE36" s="5">
        <f>(Table2[[#This Row],[Close Price]]/Table2[[#This Row],[Current Week Low]])-1</f>
        <v>2.2840496997800441E-2</v>
      </c>
      <c r="AF36" s="5">
        <f>(Table2[[#This Row],[Current Week High]]/Table2[[#This Row],[Close Price]])-1</f>
        <v>4.3870457768581561E-2</v>
      </c>
      <c r="AG36" s="5">
        <f>(Table2[[#This Row],[Close Price]]/Table2[[#This Row],[Current Month Low]])-1</f>
        <v>0.29948640483383682</v>
      </c>
      <c r="AH36" s="5">
        <f>(Table2[[#This Row],[Current Month High]]/Table2[[#This Row],[Close Price]])-1</f>
        <v>4.3870457768581561E-2</v>
      </c>
      <c r="AI36">
        <v>4.3870457768581499</v>
      </c>
      <c r="AJ36">
        <v>165.51234567901199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0.28000000000000003</v>
      </c>
      <c r="AM36" t="s">
        <v>10116</v>
      </c>
      <c r="AN36">
        <v>10.36</v>
      </c>
      <c r="AO36" t="s">
        <v>10116</v>
      </c>
      <c r="AP36">
        <v>0.149306286683902</v>
      </c>
      <c r="AQ36">
        <f>(Table2[[#This Row],[Sharpe Ratio]]-AVERAGE(Table2[Sharpe Ratio]))/_xlfn.STDEV.P(Table2[Sharpe Ratio])</f>
        <v>1.0534142458200404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6.5945314944677227</v>
      </c>
      <c r="AS36">
        <f>_xlfn.RANK.AVG(Table2[[#This Row],[1Y Return vs Nifty Z-Score]],Table2[1Y Return vs Nifty Z-Score])</f>
        <v>81</v>
      </c>
      <c r="AT36">
        <f>_xlfn.RANK.AVG(Table2[[#This Row],[6M Return vs Nifty Z-Score]],Table2[6M Return vs Nifty Z-Score])</f>
        <v>21</v>
      </c>
      <c r="AU36">
        <f>_xlfn.RANK.AVG(Table2[[#This Row],[Sharpe Ratio Z-Score]],Table2[Sharpe Ratio Z-Score])</f>
        <v>113</v>
      </c>
      <c r="AV36">
        <f>(Table2[[#This Row],[Rank 1Y]]+Table2[[#This Row],[Rank 6M]]+Table2[[#This Row],[Rank Sharpe]])/3</f>
        <v>71.666666666666671</v>
      </c>
    </row>
    <row r="37" spans="1:48" x14ac:dyDescent="0.3">
      <c r="A37" t="s">
        <v>1075</v>
      </c>
      <c r="B37" t="s">
        <v>1076</v>
      </c>
      <c r="C37" t="s">
        <v>10081</v>
      </c>
      <c r="D37" t="s">
        <v>751</v>
      </c>
      <c r="E37">
        <v>11301.987106410001</v>
      </c>
      <c r="F37">
        <v>243.49</v>
      </c>
      <c r="G37">
        <v>196.22730872215899</v>
      </c>
      <c r="H37">
        <f>(Table2[[#This Row],[1Y Return vs Nifty]]-AVERAGE(Table2[1Y Return vs Nifty]))/_xlfn.STDEV.P(Table2[1Y Return vs Nifty])</f>
        <v>1.8515858653166875</v>
      </c>
      <c r="I37">
        <v>10.2965271266511</v>
      </c>
      <c r="J37">
        <f>(Table2[[#This Row],[1M Return vs Nifty]]-AVERAGE(Table2[1M Return vs Nifty]))/_xlfn.STDEV.P(Table2[1M Return vs Nifty])</f>
        <v>0.76308491430009606</v>
      </c>
      <c r="K37">
        <v>65.5983374768402</v>
      </c>
      <c r="L37">
        <f>(Table2[[#This Row],[6M Return vs Nifty]]-AVERAGE(Table2[6M Return vs Nifty]))/_xlfn.STDEV.P(Table2[6M Return vs Nifty])</f>
        <v>1.6339133850780554</v>
      </c>
      <c r="M37">
        <v>-2.2315614158887298</v>
      </c>
      <c r="N37">
        <f>(Table2[[#This Row],[1W Return vs Nifty]]-AVERAGE(Table2[1W Return vs Nifty]))/_xlfn.STDEV.P(Table2[1W Return vs Nifty])</f>
        <v>-0.22318185089543771</v>
      </c>
      <c r="O37">
        <v>226.21</v>
      </c>
      <c r="P37">
        <v>211.23078763473501</v>
      </c>
      <c r="Q37">
        <v>168.438065951547</v>
      </c>
      <c r="R37">
        <v>72.404893693837096</v>
      </c>
      <c r="S37" s="5">
        <f>(Table2[[#This Row],[Close Price]]-Table2[[#This Row],[20D EMA]])/Table2[[#This Row],[20D EMA]]</f>
        <v>7.6389195879934577E-2</v>
      </c>
      <c r="T37" s="5">
        <f>(Table2[[#This Row],[Close Price]]-Table2[[#This Row],[50D EMA]])/Table2[[#This Row],[50D EMA]]</f>
        <v>0.15272022003273666</v>
      </c>
      <c r="U37" s="5">
        <f>(Table2[[#This Row],[Close Price]]-Table2[[#This Row],[200D EMA]])/Table2[[#This Row],[200D EMA]]</f>
        <v>0.4455758478611509</v>
      </c>
      <c r="V37">
        <v>1.53295722415034</v>
      </c>
      <c r="W37">
        <v>238</v>
      </c>
      <c r="X37">
        <v>246</v>
      </c>
      <c r="Y37">
        <v>230.25</v>
      </c>
      <c r="Z37">
        <v>249.74</v>
      </c>
      <c r="AA37">
        <v>180</v>
      </c>
      <c r="AB37">
        <v>249.74</v>
      </c>
      <c r="AC37" s="5">
        <f>(Table2[[#This Row],[Close Price]]/Table2[[#This Row],[Day Low]])-1</f>
        <v>2.3067226890756354E-2</v>
      </c>
      <c r="AD37" s="5">
        <f>(Table2[[#This Row],[Day High]]/Table2[[#This Row],[Close Price]])-1</f>
        <v>1.0308431557764175E-2</v>
      </c>
      <c r="AE37" s="5">
        <f>(Table2[[#This Row],[Close Price]]/Table2[[#This Row],[Current Week Low]])-1</f>
        <v>5.7502714440825331E-2</v>
      </c>
      <c r="AF37" s="5">
        <f>(Table2[[#This Row],[Current Week High]]/Table2[[#This Row],[Close Price]])-1</f>
        <v>2.5668405273317152E-2</v>
      </c>
      <c r="AG37" s="5">
        <f>(Table2[[#This Row],[Close Price]]/Table2[[#This Row],[Current Month Low]])-1</f>
        <v>0.35272222222222238</v>
      </c>
      <c r="AH37" s="5">
        <f>(Table2[[#This Row],[Current Month High]]/Table2[[#This Row],[Close Price]])-1</f>
        <v>2.5668405273317152E-2</v>
      </c>
      <c r="AI37">
        <v>2.5668405273317099</v>
      </c>
      <c r="AJ37">
        <v>230.60420909708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0.32</v>
      </c>
      <c r="AM37" t="s">
        <v>10116</v>
      </c>
      <c r="AN37">
        <v>13.33</v>
      </c>
      <c r="AO37" t="s">
        <v>10116</v>
      </c>
      <c r="AP37">
        <v>0.13935011551881599</v>
      </c>
      <c r="AQ37">
        <f>(Table2[[#This Row],[Sharpe Ratio]]-AVERAGE(Table2[Sharpe Ratio]))/_xlfn.STDEV.P(Table2[Sharpe Ratio])</f>
        <v>0.94086561759625797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4.9662679313956595</v>
      </c>
      <c r="AS37">
        <f>_xlfn.RANK.AVG(Table2[[#This Row],[1Y Return vs Nifty Z-Score]],Table2[1Y Return vs Nifty Z-Score])</f>
        <v>31</v>
      </c>
      <c r="AT37">
        <f>_xlfn.RANK.AVG(Table2[[#This Row],[6M Return vs Nifty Z-Score]],Table2[6M Return vs Nifty Z-Score])</f>
        <v>53</v>
      </c>
      <c r="AU37">
        <f>_xlfn.RANK.AVG(Table2[[#This Row],[Sharpe Ratio Z-Score]],Table2[Sharpe Ratio Z-Score])</f>
        <v>133</v>
      </c>
      <c r="AV37">
        <f>(Table2[[#This Row],[Rank 1Y]]+Table2[[#This Row],[Rank 6M]]+Table2[[#This Row],[Rank Sharpe]])/3</f>
        <v>72.333333333333329</v>
      </c>
    </row>
    <row r="38" spans="1:48" x14ac:dyDescent="0.3">
      <c r="A38" t="s">
        <v>524</v>
      </c>
      <c r="B38" t="s">
        <v>525</v>
      </c>
      <c r="C38" t="s">
        <v>10070</v>
      </c>
      <c r="D38" t="s">
        <v>384</v>
      </c>
      <c r="E38">
        <v>37037.600470420002</v>
      </c>
      <c r="F38">
        <v>629.04999999999995</v>
      </c>
      <c r="G38">
        <v>240.54519469994099</v>
      </c>
      <c r="H38">
        <f>(Table2[[#This Row],[1Y Return vs Nifty]]-AVERAGE(Table2[1Y Return vs Nifty]))/_xlfn.STDEV.P(Table2[1Y Return vs Nifty])</f>
        <v>2.3871361482340068</v>
      </c>
      <c r="I38">
        <v>5.4254002410664404</v>
      </c>
      <c r="J38">
        <f>(Table2[[#This Row],[1M Return vs Nifty]]-AVERAGE(Table2[1M Return vs Nifty]))/_xlfn.STDEV.P(Table2[1M Return vs Nifty])</f>
        <v>0.31188880286070797</v>
      </c>
      <c r="K38">
        <v>96.768749889730799</v>
      </c>
      <c r="L38">
        <f>(Table2[[#This Row],[6M Return vs Nifty]]-AVERAGE(Table2[6M Return vs Nifty]))/_xlfn.STDEV.P(Table2[6M Return vs Nifty])</f>
        <v>2.5818032949416398</v>
      </c>
      <c r="M38">
        <v>-12.5095437275604</v>
      </c>
      <c r="N38">
        <f>(Table2[[#This Row],[1W Return vs Nifty]]-AVERAGE(Table2[1W Return vs Nifty]))/_xlfn.STDEV.P(Table2[1W Return vs Nifty])</f>
        <v>-2.4679202266150475</v>
      </c>
      <c r="O38">
        <v>630.28</v>
      </c>
      <c r="P38">
        <v>587.06073740670104</v>
      </c>
      <c r="Q38">
        <v>435.124304857315</v>
      </c>
      <c r="R38">
        <v>40.7021011433919</v>
      </c>
      <c r="S38" s="5">
        <f>(Table2[[#This Row],[Close Price]]-Table2[[#This Row],[20D EMA]])/Table2[[#This Row],[20D EMA]]</f>
        <v>-1.9515136129974269E-3</v>
      </c>
      <c r="T38" s="5">
        <f>(Table2[[#This Row],[Close Price]]-Table2[[#This Row],[50D EMA]])/Table2[[#This Row],[50D EMA]]</f>
        <v>7.152456282255136E-2</v>
      </c>
      <c r="U38" s="5">
        <f>(Table2[[#This Row],[Close Price]]-Table2[[#This Row],[200D EMA]])/Table2[[#This Row],[200D EMA]]</f>
        <v>0.44567883930610735</v>
      </c>
      <c r="V38">
        <v>0.645025044200912</v>
      </c>
      <c r="W38">
        <v>618.29999999999995</v>
      </c>
      <c r="X38">
        <v>646</v>
      </c>
      <c r="Y38">
        <v>616.04999999999995</v>
      </c>
      <c r="Z38">
        <v>657.55</v>
      </c>
      <c r="AA38">
        <v>474.8</v>
      </c>
      <c r="AB38">
        <v>722</v>
      </c>
      <c r="AC38" s="5">
        <f>(Table2[[#This Row],[Close Price]]/Table2[[#This Row],[Day Low]])-1</f>
        <v>1.7386382015202928E-2</v>
      </c>
      <c r="AD38" s="5">
        <f>(Table2[[#This Row],[Day High]]/Table2[[#This Row],[Close Price]])-1</f>
        <v>2.6945393847865873E-2</v>
      </c>
      <c r="AE38" s="5">
        <f>(Table2[[#This Row],[Close Price]]/Table2[[#This Row],[Current Week Low]])-1</f>
        <v>2.1102183264345431E-2</v>
      </c>
      <c r="AF38" s="5">
        <f>(Table2[[#This Row],[Current Week High]]/Table2[[#This Row],[Close Price]])-1</f>
        <v>4.5306414434464592E-2</v>
      </c>
      <c r="AG38" s="5">
        <f>(Table2[[#This Row],[Close Price]]/Table2[[#This Row],[Current Month Low]])-1</f>
        <v>0.32487363100252731</v>
      </c>
      <c r="AH38" s="5">
        <f>(Table2[[#This Row],[Current Month High]]/Table2[[#This Row],[Close Price]])-1</f>
        <v>0.14776249900643834</v>
      </c>
      <c r="AI38">
        <v>14.7762499006438</v>
      </c>
      <c r="AJ38">
        <v>270.24720423778598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0.25</v>
      </c>
      <c r="AM38" t="s">
        <v>10116</v>
      </c>
      <c r="AN38">
        <v>-4.12</v>
      </c>
      <c r="AO38" t="s">
        <v>10117</v>
      </c>
      <c r="AP38">
        <v>0.108814880109454</v>
      </c>
      <c r="AQ38">
        <f>(Table2[[#This Row],[Sharpe Ratio]]-AVERAGE(Table2[Sharpe Ratio]))/_xlfn.STDEV.P(Table2[Sharpe Ratio])</f>
        <v>0.59568283589944793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3.4085908553207553</v>
      </c>
      <c r="AS38">
        <f>_xlfn.RANK.AVG(Table2[[#This Row],[1Y Return vs Nifty Z-Score]],Table2[1Y Return vs Nifty Z-Score])</f>
        <v>14</v>
      </c>
      <c r="AT38">
        <f>_xlfn.RANK.AVG(Table2[[#This Row],[6M Return vs Nifty Z-Score]],Table2[6M Return vs Nifty Z-Score])</f>
        <v>17</v>
      </c>
      <c r="AU38">
        <f>_xlfn.RANK.AVG(Table2[[#This Row],[Sharpe Ratio Z-Score]],Table2[Sharpe Ratio Z-Score])</f>
        <v>189</v>
      </c>
      <c r="AV38">
        <f>(Table2[[#This Row],[Rank 1Y]]+Table2[[#This Row],[Rank 6M]]+Table2[[#This Row],[Rank Sharpe]])/3</f>
        <v>73.333333333333329</v>
      </c>
    </row>
    <row r="39" spans="1:48" x14ac:dyDescent="0.3">
      <c r="A39" t="s">
        <v>1360</v>
      </c>
      <c r="B39" t="s">
        <v>1361</v>
      </c>
      <c r="C39" t="s">
        <v>10070</v>
      </c>
      <c r="D39" t="s">
        <v>584</v>
      </c>
      <c r="E39">
        <v>7655.1567050000003</v>
      </c>
      <c r="F39">
        <v>384.75</v>
      </c>
      <c r="G39">
        <v>78.799167242256004</v>
      </c>
      <c r="H39">
        <f>(Table2[[#This Row],[1Y Return vs Nifty]]-AVERAGE(Table2[1Y Return vs Nifty]))/_xlfn.STDEV.P(Table2[1Y Return vs Nifty])</f>
        <v>0.43254989362017682</v>
      </c>
      <c r="I39">
        <v>5.9428514800469996</v>
      </c>
      <c r="J39">
        <f>(Table2[[#This Row],[1M Return vs Nifty]]-AVERAGE(Table2[1M Return vs Nifty]))/_xlfn.STDEV.P(Table2[1M Return vs Nifty])</f>
        <v>0.359818571961662</v>
      </c>
      <c r="K39">
        <v>61.827394849349403</v>
      </c>
      <c r="L39">
        <f>(Table2[[#This Row],[6M Return vs Nifty]]-AVERAGE(Table2[6M Return vs Nifty]))/_xlfn.STDEV.P(Table2[6M Return vs Nifty])</f>
        <v>1.5192393018505013</v>
      </c>
      <c r="M39">
        <v>0.36052842251170097</v>
      </c>
      <c r="N39">
        <f>(Table2[[#This Row],[1W Return vs Nifty]]-AVERAGE(Table2[1W Return vs Nifty]))/_xlfn.STDEV.P(Table2[1W Return vs Nifty])</f>
        <v>0.34293738896380305</v>
      </c>
      <c r="O39">
        <v>367.67</v>
      </c>
      <c r="P39">
        <v>344.90603163832202</v>
      </c>
      <c r="Q39">
        <v>277.316132931987</v>
      </c>
      <c r="R39">
        <v>80.534335280673403</v>
      </c>
      <c r="S39" s="5">
        <f>(Table2[[#This Row],[Close Price]]-Table2[[#This Row],[20D EMA]])/Table2[[#This Row],[20D EMA]]</f>
        <v>4.6454701226643413E-2</v>
      </c>
      <c r="T39" s="5">
        <f>(Table2[[#This Row],[Close Price]]-Table2[[#This Row],[50D EMA]])/Table2[[#This Row],[50D EMA]]</f>
        <v>0.11552122812238745</v>
      </c>
      <c r="U39" s="5">
        <f>(Table2[[#This Row],[Close Price]]-Table2[[#This Row],[200D EMA]])/Table2[[#This Row],[200D EMA]]</f>
        <v>0.38740575938422461</v>
      </c>
      <c r="V39">
        <v>0.79033207679093298</v>
      </c>
      <c r="W39">
        <v>382</v>
      </c>
      <c r="X39">
        <v>388.25</v>
      </c>
      <c r="Y39">
        <v>374.7</v>
      </c>
      <c r="Z39">
        <v>451.2</v>
      </c>
      <c r="AA39">
        <v>321.60000000000002</v>
      </c>
      <c r="AB39">
        <v>451.2</v>
      </c>
      <c r="AC39" s="5">
        <f>(Table2[[#This Row],[Close Price]]/Table2[[#This Row],[Day Low]])-1</f>
        <v>7.1989528795810553E-3</v>
      </c>
      <c r="AD39" s="5">
        <f>(Table2[[#This Row],[Day High]]/Table2[[#This Row],[Close Price]])-1</f>
        <v>9.0968161143600845E-3</v>
      </c>
      <c r="AE39" s="5">
        <f>(Table2[[#This Row],[Close Price]]/Table2[[#This Row],[Current Week Low]])-1</f>
        <v>2.6821457165732587E-2</v>
      </c>
      <c r="AF39" s="5">
        <f>(Table2[[#This Row],[Current Week High]]/Table2[[#This Row],[Close Price]])-1</f>
        <v>0.17270955165692015</v>
      </c>
      <c r="AG39" s="5">
        <f>(Table2[[#This Row],[Close Price]]/Table2[[#This Row],[Current Month Low]])-1</f>
        <v>0.19636194029850729</v>
      </c>
      <c r="AH39" s="5">
        <f>(Table2[[#This Row],[Current Month High]]/Table2[[#This Row],[Close Price]])-1</f>
        <v>0.17270955165692015</v>
      </c>
      <c r="AI39">
        <v>17.270955165692001</v>
      </c>
      <c r="AJ39">
        <v>131.60270880361099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</v>
      </c>
      <c r="AM39" t="s">
        <v>10116</v>
      </c>
      <c r="AN39">
        <v>6.65</v>
      </c>
      <c r="AO39" t="s">
        <v>10116</v>
      </c>
      <c r="AP39">
        <v>0.33760951649080401</v>
      </c>
      <c r="AQ39">
        <f>(Table2[[#This Row],[Sharpe Ratio]]-AVERAGE(Table2[Sharpe Ratio]))/_xlfn.STDEV.P(Table2[Sharpe Ratio])</f>
        <v>3.1820709205058253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5.8366160769019695</v>
      </c>
      <c r="AS39">
        <f>_xlfn.RANK.AVG(Table2[[#This Row],[1Y Return vs Nifty Z-Score]],Table2[1Y Return vs Nifty Z-Score])</f>
        <v>165</v>
      </c>
      <c r="AT39">
        <f>_xlfn.RANK.AVG(Table2[[#This Row],[6M Return vs Nifty Z-Score]],Table2[6M Return vs Nifty Z-Score])</f>
        <v>59</v>
      </c>
      <c r="AU39">
        <f>_xlfn.RANK.AVG(Table2[[#This Row],[Sharpe Ratio Z-Score]],Table2[Sharpe Ratio Z-Score])</f>
        <v>1</v>
      </c>
      <c r="AV39">
        <f>(Table2[[#This Row],[Rank 1Y]]+Table2[[#This Row],[Rank 6M]]+Table2[[#This Row],[Rank Sharpe]])/3</f>
        <v>75</v>
      </c>
    </row>
    <row r="40" spans="1:48" x14ac:dyDescent="0.3">
      <c r="A40" t="s">
        <v>320</v>
      </c>
      <c r="B40" t="s">
        <v>321</v>
      </c>
      <c r="C40" t="s">
        <v>10068</v>
      </c>
      <c r="D40" t="s">
        <v>77</v>
      </c>
      <c r="E40">
        <v>76005.960047460001</v>
      </c>
      <c r="F40">
        <v>705.25</v>
      </c>
      <c r="G40">
        <v>160.608818992697</v>
      </c>
      <c r="H40">
        <f>(Table2[[#This Row],[1Y Return vs Nifty]]-AVERAGE(Table2[1Y Return vs Nifty]))/_xlfn.STDEV.P(Table2[1Y Return vs Nifty])</f>
        <v>1.4211616284461794</v>
      </c>
      <c r="I40">
        <v>1.5896342209094001</v>
      </c>
      <c r="J40">
        <f>(Table2[[#This Row],[1M Return vs Nifty]]-AVERAGE(Table2[1M Return vs Nifty]))/_xlfn.STDEV.P(Table2[1M Return vs Nifty])</f>
        <v>-4.3405311486401317E-2</v>
      </c>
      <c r="K40">
        <v>73.439857756088401</v>
      </c>
      <c r="L40">
        <f>(Table2[[#This Row],[6M Return vs Nifty]]-AVERAGE(Table2[6M Return vs Nifty]))/_xlfn.STDEV.P(Table2[6M Return vs Nifty])</f>
        <v>1.8723734302077808</v>
      </c>
      <c r="M40">
        <v>-0.95908705453708498</v>
      </c>
      <c r="N40">
        <f>(Table2[[#This Row],[1W Return vs Nifty]]-AVERAGE(Table2[1W Return vs Nifty]))/_xlfn.STDEV.P(Table2[1W Return vs Nifty])</f>
        <v>5.4729897191698448E-2</v>
      </c>
      <c r="O40">
        <v>673.01</v>
      </c>
      <c r="P40">
        <v>643.29965461044299</v>
      </c>
      <c r="Q40">
        <v>504.87892945827201</v>
      </c>
      <c r="R40">
        <v>66.6051125918503</v>
      </c>
      <c r="S40" s="5">
        <f>(Table2[[#This Row],[Close Price]]-Table2[[#This Row],[20D EMA]])/Table2[[#This Row],[20D EMA]]</f>
        <v>4.7904191616766484E-2</v>
      </c>
      <c r="T40" s="5">
        <f>(Table2[[#This Row],[Close Price]]-Table2[[#This Row],[50D EMA]])/Table2[[#This Row],[50D EMA]]</f>
        <v>9.6300915048791236E-2</v>
      </c>
      <c r="U40" s="5">
        <f>(Table2[[#This Row],[Close Price]]-Table2[[#This Row],[200D EMA]])/Table2[[#This Row],[200D EMA]]</f>
        <v>0.39686954406420433</v>
      </c>
      <c r="V40">
        <v>0.96935084982019504</v>
      </c>
      <c r="W40">
        <v>697</v>
      </c>
      <c r="X40">
        <v>712</v>
      </c>
      <c r="Y40">
        <v>691.6</v>
      </c>
      <c r="Z40">
        <v>712</v>
      </c>
      <c r="AA40">
        <v>545</v>
      </c>
      <c r="AB40">
        <v>712</v>
      </c>
      <c r="AC40" s="5">
        <f>(Table2[[#This Row],[Close Price]]/Table2[[#This Row],[Day Low]])-1</f>
        <v>1.1836441893830596E-2</v>
      </c>
      <c r="AD40" s="5">
        <f>(Table2[[#This Row],[Day High]]/Table2[[#This Row],[Close Price]])-1</f>
        <v>9.5710740872030353E-3</v>
      </c>
      <c r="AE40" s="5">
        <f>(Table2[[#This Row],[Close Price]]/Table2[[#This Row],[Current Week Low]])-1</f>
        <v>1.9736842105263053E-2</v>
      </c>
      <c r="AF40" s="5">
        <f>(Table2[[#This Row],[Current Week High]]/Table2[[#This Row],[Close Price]])-1</f>
        <v>9.5710740872030353E-3</v>
      </c>
      <c r="AG40" s="5">
        <f>(Table2[[#This Row],[Close Price]]/Table2[[#This Row],[Current Month Low]])-1</f>
        <v>0.29403669724770642</v>
      </c>
      <c r="AH40" s="5">
        <f>(Table2[[#This Row],[Current Month High]]/Table2[[#This Row],[Close Price]])-1</f>
        <v>9.5710740872030353E-3</v>
      </c>
      <c r="AI40">
        <v>0.95710740872030298</v>
      </c>
      <c r="AJ40">
        <v>192.51347988386499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7.0000000000000007E-2</v>
      </c>
      <c r="AM40" t="s">
        <v>10116</v>
      </c>
      <c r="AN40">
        <v>16.14</v>
      </c>
      <c r="AO40" t="s">
        <v>10116</v>
      </c>
      <c r="AP40">
        <v>0.13621804733804699</v>
      </c>
      <c r="AQ40">
        <f>(Table2[[#This Row],[Sharpe Ratio]]-AVERAGE(Table2[Sharpe Ratio]))/_xlfn.STDEV.P(Table2[Sharpe Ratio])</f>
        <v>0.90545943871445256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4.2103190830737098</v>
      </c>
      <c r="AS40">
        <f>_xlfn.RANK.AVG(Table2[[#This Row],[1Y Return vs Nifty Z-Score]],Table2[1Y Return vs Nifty Z-Score])</f>
        <v>54</v>
      </c>
      <c r="AT40">
        <f>_xlfn.RANK.AVG(Table2[[#This Row],[6M Return vs Nifty Z-Score]],Table2[6M Return vs Nifty Z-Score])</f>
        <v>38</v>
      </c>
      <c r="AU40">
        <f>_xlfn.RANK.AVG(Table2[[#This Row],[Sharpe Ratio Z-Score]],Table2[Sharpe Ratio Z-Score])</f>
        <v>139</v>
      </c>
      <c r="AV40">
        <f>(Table2[[#This Row],[Rank 1Y]]+Table2[[#This Row],[Rank 6M]]+Table2[[#This Row],[Rank Sharpe]])/3</f>
        <v>77</v>
      </c>
    </row>
    <row r="41" spans="1:48" x14ac:dyDescent="0.3">
      <c r="A41" t="s">
        <v>555</v>
      </c>
      <c r="B41" t="s">
        <v>556</v>
      </c>
      <c r="C41" t="s">
        <v>10078</v>
      </c>
      <c r="D41" t="s">
        <v>214</v>
      </c>
      <c r="E41">
        <v>33734.555986450003</v>
      </c>
      <c r="F41">
        <v>8475.9500000000007</v>
      </c>
      <c r="G41">
        <v>121.65402158347899</v>
      </c>
      <c r="H41">
        <f>(Table2[[#This Row],[1Y Return vs Nifty]]-AVERAGE(Table2[1Y Return vs Nifty]))/_xlfn.STDEV.P(Table2[1Y Return vs Nifty])</f>
        <v>0.95042047477399194</v>
      </c>
      <c r="I41">
        <v>-0.71656997327782701</v>
      </c>
      <c r="J41">
        <f>(Table2[[#This Row],[1M Return vs Nifty]]-AVERAGE(Table2[1M Return vs Nifty]))/_xlfn.STDEV.P(Table2[1M Return vs Nifty])</f>
        <v>-0.25702125478728949</v>
      </c>
      <c r="K41">
        <v>35.193407434736599</v>
      </c>
      <c r="L41">
        <f>(Table2[[#This Row],[6M Return vs Nifty]]-AVERAGE(Table2[6M Return vs Nifty]))/_xlfn.STDEV.P(Table2[6M Return vs Nifty])</f>
        <v>0.70930173685041176</v>
      </c>
      <c r="M41">
        <v>-2.4258061758437699</v>
      </c>
      <c r="N41">
        <f>(Table2[[#This Row],[1W Return vs Nifty]]-AVERAGE(Table2[1W Return vs Nifty]))/_xlfn.STDEV.P(Table2[1W Return vs Nifty])</f>
        <v>-0.26560541747993827</v>
      </c>
      <c r="O41">
        <v>8246.2900000000009</v>
      </c>
      <c r="P41">
        <v>7866.7876785302897</v>
      </c>
      <c r="Q41">
        <v>6348.0762375608501</v>
      </c>
      <c r="R41">
        <v>56.071430557968498</v>
      </c>
      <c r="S41" s="5">
        <f>(Table2[[#This Row],[Close Price]]-Table2[[#This Row],[20D EMA]])/Table2[[#This Row],[20D EMA]]</f>
        <v>2.7850099863089926E-2</v>
      </c>
      <c r="T41" s="5">
        <f>(Table2[[#This Row],[Close Price]]-Table2[[#This Row],[50D EMA]])/Table2[[#This Row],[50D EMA]]</f>
        <v>7.7434697155004145E-2</v>
      </c>
      <c r="U41" s="5">
        <f>(Table2[[#This Row],[Close Price]]-Table2[[#This Row],[200D EMA]])/Table2[[#This Row],[200D EMA]]</f>
        <v>0.3351997806593377</v>
      </c>
      <c r="V41">
        <v>0.88049869188451901</v>
      </c>
      <c r="W41">
        <v>8401.2999999999993</v>
      </c>
      <c r="X41">
        <v>8597.7999999999993</v>
      </c>
      <c r="Y41">
        <v>8250</v>
      </c>
      <c r="Z41">
        <v>8849</v>
      </c>
      <c r="AA41">
        <v>6565.05</v>
      </c>
      <c r="AB41">
        <v>8849</v>
      </c>
      <c r="AC41" s="5">
        <f>(Table2[[#This Row],[Close Price]]/Table2[[#This Row],[Day Low]])-1</f>
        <v>8.8855296204159995E-3</v>
      </c>
      <c r="AD41" s="5">
        <f>(Table2[[#This Row],[Day High]]/Table2[[#This Row],[Close Price]])-1</f>
        <v>1.4375969655318732E-2</v>
      </c>
      <c r="AE41" s="5">
        <f>(Table2[[#This Row],[Close Price]]/Table2[[#This Row],[Current Week Low]])-1</f>
        <v>2.7387878787878961E-2</v>
      </c>
      <c r="AF41" s="5">
        <f>(Table2[[#This Row],[Current Week High]]/Table2[[#This Row],[Close Price]])-1</f>
        <v>4.4012765530707432E-2</v>
      </c>
      <c r="AG41" s="5">
        <f>(Table2[[#This Row],[Close Price]]/Table2[[#This Row],[Current Month Low]])-1</f>
        <v>0.29107165977410698</v>
      </c>
      <c r="AH41" s="5">
        <f>(Table2[[#This Row],[Current Month High]]/Table2[[#This Row],[Close Price]])-1</f>
        <v>4.4012765530707432E-2</v>
      </c>
      <c r="AI41">
        <v>4.4012765530707396</v>
      </c>
      <c r="AJ41">
        <v>156.84696969696901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0.06</v>
      </c>
      <c r="AM41" t="s">
        <v>10116</v>
      </c>
      <c r="AN41">
        <v>3.07</v>
      </c>
      <c r="AO41" t="s">
        <v>10116</v>
      </c>
      <c r="AP41">
        <v>0.28575972354200702</v>
      </c>
      <c r="AQ41">
        <f>(Table2[[#This Row],[Sharpe Ratio]]-AVERAGE(Table2[Sharpe Ratio]))/_xlfn.STDEV.P(Table2[Sharpe Ratio])</f>
        <v>2.5959396685102361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3.7330352078674123</v>
      </c>
      <c r="AS41">
        <f>_xlfn.RANK.AVG(Table2[[#This Row],[1Y Return vs Nifty Z-Score]],Table2[1Y Return vs Nifty Z-Score])</f>
        <v>95</v>
      </c>
      <c r="AT41">
        <f>_xlfn.RANK.AVG(Table2[[#This Row],[6M Return vs Nifty Z-Score]],Table2[6M Return vs Nifty Z-Score])</f>
        <v>136</v>
      </c>
      <c r="AU41">
        <f>_xlfn.RANK.AVG(Table2[[#This Row],[Sharpe Ratio Z-Score]],Table2[Sharpe Ratio Z-Score])</f>
        <v>4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107</v>
      </c>
      <c r="B42" t="s">
        <v>108</v>
      </c>
      <c r="C42" t="s">
        <v>10078</v>
      </c>
      <c r="D42" t="s">
        <v>109</v>
      </c>
      <c r="E42">
        <v>270548.11892605003</v>
      </c>
      <c r="F42">
        <v>7832.2</v>
      </c>
      <c r="G42">
        <v>83.548951659370999</v>
      </c>
      <c r="H42">
        <f>(Table2[[#This Row],[1Y Return vs Nifty]]-AVERAGE(Table2[1Y Return vs Nifty]))/_xlfn.STDEV.P(Table2[1Y Return vs Nifty])</f>
        <v>0.48994767630451952</v>
      </c>
      <c r="I42">
        <v>-0.69091576326391602</v>
      </c>
      <c r="J42">
        <f>(Table2[[#This Row],[1M Return vs Nifty]]-AVERAGE(Table2[1M Return vs Nifty]))/_xlfn.STDEV.P(Table2[1M Return vs Nifty])</f>
        <v>-0.25464499153810566</v>
      </c>
      <c r="K42">
        <v>85.8695228374838</v>
      </c>
      <c r="L42">
        <f>(Table2[[#This Row],[6M Return vs Nifty]]-AVERAGE(Table2[6M Return vs Nifty]))/_xlfn.STDEV.P(Table2[6M Return vs Nifty])</f>
        <v>2.2503586155679196</v>
      </c>
      <c r="M42">
        <v>-1.2561473301803801</v>
      </c>
      <c r="N42">
        <f>(Table2[[#This Row],[1W Return vs Nifty]]-AVERAGE(Table2[1W Return vs Nifty]))/_xlfn.STDEV.P(Table2[1W Return vs Nifty])</f>
        <v>-1.0148848501520574E-2</v>
      </c>
      <c r="O42">
        <v>7325.76</v>
      </c>
      <c r="P42">
        <v>6760.68300133299</v>
      </c>
      <c r="Q42">
        <v>5192.0403683800596</v>
      </c>
      <c r="R42">
        <v>62.930647372558603</v>
      </c>
      <c r="S42" s="5">
        <f>(Table2[[#This Row],[Close Price]]-Table2[[#This Row],[20D EMA]])/Table2[[#This Row],[20D EMA]]</f>
        <v>6.9131393875857192E-2</v>
      </c>
      <c r="T42" s="5">
        <f>(Table2[[#This Row],[Close Price]]-Table2[[#This Row],[50D EMA]])/Table2[[#This Row],[50D EMA]]</f>
        <v>0.15849241836301761</v>
      </c>
      <c r="U42" s="5">
        <f>(Table2[[#This Row],[Close Price]]-Table2[[#This Row],[200D EMA]])/Table2[[#This Row],[200D EMA]]</f>
        <v>0.50850136830574799</v>
      </c>
      <c r="V42">
        <v>1.14569217684208</v>
      </c>
      <c r="W42">
        <v>7540.1</v>
      </c>
      <c r="X42">
        <v>7934.3</v>
      </c>
      <c r="Y42">
        <v>7351.7</v>
      </c>
      <c r="Z42">
        <v>7934.3</v>
      </c>
      <c r="AA42">
        <v>5819.2</v>
      </c>
      <c r="AB42">
        <v>7934.3</v>
      </c>
      <c r="AC42" s="5">
        <f>(Table2[[#This Row],[Close Price]]/Table2[[#This Row],[Day Low]])-1</f>
        <v>3.8739539263404899E-2</v>
      </c>
      <c r="AD42" s="5">
        <f>(Table2[[#This Row],[Day High]]/Table2[[#This Row],[Close Price]])-1</f>
        <v>1.3035928602436186E-2</v>
      </c>
      <c r="AE42" s="5">
        <f>(Table2[[#This Row],[Close Price]]/Table2[[#This Row],[Current Week Low]])-1</f>
        <v>6.5359032604703771E-2</v>
      </c>
      <c r="AF42" s="5">
        <f>(Table2[[#This Row],[Current Week High]]/Table2[[#This Row],[Close Price]])-1</f>
        <v>1.3035928602436186E-2</v>
      </c>
      <c r="AG42" s="5">
        <f>(Table2[[#This Row],[Close Price]]/Table2[[#This Row],[Current Month Low]])-1</f>
        <v>0.34592383832829254</v>
      </c>
      <c r="AH42" s="5">
        <f>(Table2[[#This Row],[Current Month High]]/Table2[[#This Row],[Close Price]])-1</f>
        <v>1.3035928602436186E-2</v>
      </c>
      <c r="AI42">
        <v>1.30359286024361</v>
      </c>
      <c r="AJ42">
        <v>141.28773875539099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0.28000000000000003</v>
      </c>
      <c r="AM42" t="s">
        <v>10116</v>
      </c>
      <c r="AN42">
        <v>14.23</v>
      </c>
      <c r="AO42" t="s">
        <v>10116</v>
      </c>
      <c r="AP42">
        <v>0.187110264272531</v>
      </c>
      <c r="AQ42">
        <f>(Table2[[#This Row],[Sharpe Ratio]]-AVERAGE(Table2[Sharpe Ratio]))/_xlfn.STDEV.P(Table2[Sharpe Ratio])</f>
        <v>1.4807658600553764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3.9562783118881892</v>
      </c>
      <c r="AS42">
        <f>_xlfn.RANK.AVG(Table2[[#This Row],[1Y Return vs Nifty Z-Score]],Table2[1Y Return vs Nifty Z-Score])</f>
        <v>154</v>
      </c>
      <c r="AT42">
        <f>_xlfn.RANK.AVG(Table2[[#This Row],[6M Return vs Nifty Z-Score]],Table2[6M Return vs Nifty Z-Score])</f>
        <v>28</v>
      </c>
      <c r="AU42">
        <f>_xlfn.RANK.AVG(Table2[[#This Row],[Sharpe Ratio Z-Score]],Table2[Sharpe Ratio Z-Score])</f>
        <v>54</v>
      </c>
      <c r="AV42">
        <f>(Table2[[#This Row],[Rank 1Y]]+Table2[[#This Row],[Rank 6M]]+Table2[[#This Row],[Rank Sharpe]])/3</f>
        <v>78.666666666666671</v>
      </c>
    </row>
    <row r="43" spans="1:48" x14ac:dyDescent="0.3">
      <c r="A43" t="s">
        <v>743</v>
      </c>
      <c r="B43" t="s">
        <v>744</v>
      </c>
      <c r="C43" t="s">
        <v>10073</v>
      </c>
      <c r="D43" t="s">
        <v>46</v>
      </c>
      <c r="E43">
        <v>20662.431211079998</v>
      </c>
      <c r="F43">
        <v>316.5</v>
      </c>
      <c r="G43">
        <v>133.90036552986101</v>
      </c>
      <c r="H43">
        <f>(Table2[[#This Row],[1Y Return vs Nifty]]-AVERAGE(Table2[1Y Return vs Nifty]))/_xlfn.STDEV.P(Table2[1Y Return vs Nifty])</f>
        <v>1.0984088731483119</v>
      </c>
      <c r="I43">
        <v>11.0718569655581</v>
      </c>
      <c r="J43">
        <f>(Table2[[#This Row],[1M Return vs Nifty]]-AVERAGE(Table2[1M Return vs Nifty]))/_xlfn.STDEV.P(Table2[1M Return vs Nifty])</f>
        <v>0.83490111137618139</v>
      </c>
      <c r="K43">
        <v>76.909683159649703</v>
      </c>
      <c r="L43">
        <f>(Table2[[#This Row],[6M Return vs Nifty]]-AVERAGE(Table2[6M Return vs Nifty]))/_xlfn.STDEV.P(Table2[6M Return vs Nifty])</f>
        <v>1.9778905611798407</v>
      </c>
      <c r="M43">
        <v>1.97133371034022</v>
      </c>
      <c r="N43">
        <f>(Table2[[#This Row],[1W Return vs Nifty]]-AVERAGE(Table2[1W Return vs Nifty]))/_xlfn.STDEV.P(Table2[1W Return vs Nifty])</f>
        <v>0.69474150145917157</v>
      </c>
      <c r="O43">
        <v>313.22000000000003</v>
      </c>
      <c r="P43">
        <v>289.41786179627297</v>
      </c>
      <c r="Q43">
        <v>225.188353911419</v>
      </c>
      <c r="R43">
        <v>61.780194454623803</v>
      </c>
      <c r="S43" s="5">
        <f>(Table2[[#This Row],[Close Price]]-Table2[[#This Row],[20D EMA]])/Table2[[#This Row],[20D EMA]]</f>
        <v>1.0471872805057061E-2</v>
      </c>
      <c r="T43" s="5">
        <f>(Table2[[#This Row],[Close Price]]-Table2[[#This Row],[50D EMA]])/Table2[[#This Row],[50D EMA]]</f>
        <v>9.3574522441848065E-2</v>
      </c>
      <c r="U43" s="5">
        <f>(Table2[[#This Row],[Close Price]]-Table2[[#This Row],[200D EMA]])/Table2[[#This Row],[200D EMA]]</f>
        <v>0.40549009086189119</v>
      </c>
      <c r="V43">
        <v>0.74020951670399204</v>
      </c>
      <c r="W43">
        <v>315</v>
      </c>
      <c r="X43">
        <v>334.3</v>
      </c>
      <c r="Y43">
        <v>315</v>
      </c>
      <c r="Z43">
        <v>337.6</v>
      </c>
      <c r="AA43">
        <v>250.3</v>
      </c>
      <c r="AB43">
        <v>337.6</v>
      </c>
      <c r="AC43" s="5">
        <f>(Table2[[#This Row],[Close Price]]/Table2[[#This Row],[Day Low]])-1</f>
        <v>4.761904761904745E-3</v>
      </c>
      <c r="AD43" s="5">
        <f>(Table2[[#This Row],[Day High]]/Table2[[#This Row],[Close Price]])-1</f>
        <v>5.6240126382306466E-2</v>
      </c>
      <c r="AE43" s="5">
        <f>(Table2[[#This Row],[Close Price]]/Table2[[#This Row],[Current Week Low]])-1</f>
        <v>4.761904761904745E-3</v>
      </c>
      <c r="AF43" s="5">
        <f>(Table2[[#This Row],[Current Week High]]/Table2[[#This Row],[Close Price]])-1</f>
        <v>6.6666666666666652E-2</v>
      </c>
      <c r="AG43" s="5">
        <f>(Table2[[#This Row],[Close Price]]/Table2[[#This Row],[Current Month Low]])-1</f>
        <v>0.26448262085497398</v>
      </c>
      <c r="AH43" s="5">
        <f>(Table2[[#This Row],[Current Month High]]/Table2[[#This Row],[Close Price]])-1</f>
        <v>6.6666666666666652E-2</v>
      </c>
      <c r="AI43">
        <v>6.6666666666666599</v>
      </c>
      <c r="AJ43">
        <v>165.854682906341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10116</v>
      </c>
      <c r="AN43">
        <v>-4.7699999999999996</v>
      </c>
      <c r="AO43" t="s">
        <v>10117</v>
      </c>
      <c r="AP43">
        <v>0.14352900997645601</v>
      </c>
      <c r="AQ43">
        <f>(Table2[[#This Row],[Sharpe Ratio]]-AVERAGE(Table2[Sharpe Ratio]))/_xlfn.STDEV.P(Table2[Sharpe Ratio])</f>
        <v>0.98810554857983601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5.5940475957433415</v>
      </c>
      <c r="AS43">
        <f>_xlfn.RANK.AVG(Table2[[#This Row],[1Y Return vs Nifty Z-Score]],Table2[1Y Return vs Nifty Z-Score])</f>
        <v>80</v>
      </c>
      <c r="AT43">
        <f>_xlfn.RANK.AVG(Table2[[#This Row],[6M Return vs Nifty Z-Score]],Table2[6M Return vs Nifty Z-Score])</f>
        <v>35</v>
      </c>
      <c r="AU43">
        <f>_xlfn.RANK.AVG(Table2[[#This Row],[Sharpe Ratio Z-Score]],Table2[Sharpe Ratio Z-Score])</f>
        <v>121</v>
      </c>
      <c r="AV43">
        <f>(Table2[[#This Row],[Rank 1Y]]+Table2[[#This Row],[Rank 6M]]+Table2[[#This Row],[Rank Sharpe]])/3</f>
        <v>78.666666666666671</v>
      </c>
    </row>
    <row r="44" spans="1:48" x14ac:dyDescent="0.3">
      <c r="A44" t="s">
        <v>1205</v>
      </c>
      <c r="B44" t="s">
        <v>1206</v>
      </c>
      <c r="C44" t="s">
        <v>10078</v>
      </c>
      <c r="D44" t="s">
        <v>926</v>
      </c>
      <c r="E44">
        <v>9259.0371801599995</v>
      </c>
      <c r="F44">
        <v>961.65</v>
      </c>
      <c r="G44">
        <v>130.48705921803401</v>
      </c>
      <c r="H44">
        <f>(Table2[[#This Row],[1Y Return vs Nifty]]-AVERAGE(Table2[1Y Return vs Nifty]))/_xlfn.STDEV.P(Table2[1Y Return vs Nifty])</f>
        <v>1.0571614823792923</v>
      </c>
      <c r="I44">
        <v>10.1371982653136</v>
      </c>
      <c r="J44">
        <f>(Table2[[#This Row],[1M Return vs Nifty]]-AVERAGE(Table2[1M Return vs Nifty]))/_xlfn.STDEV.P(Table2[1M Return vs Nifty])</f>
        <v>0.74832681738246332</v>
      </c>
      <c r="K44">
        <v>47.377954721763999</v>
      </c>
      <c r="L44">
        <f>(Table2[[#This Row],[6M Return vs Nifty]]-AVERAGE(Table2[6M Return vs Nifty]))/_xlfn.STDEV.P(Table2[6M Return vs Nifty])</f>
        <v>1.0798329084191465</v>
      </c>
      <c r="M44">
        <v>-2.12857626914984</v>
      </c>
      <c r="N44">
        <f>(Table2[[#This Row],[1W Return vs Nifty]]-AVERAGE(Table2[1W Return vs Nifty]))/_xlfn.STDEV.P(Table2[1W Return vs Nifty])</f>
        <v>-0.20068962391900294</v>
      </c>
      <c r="O44">
        <v>908.77</v>
      </c>
      <c r="P44">
        <v>817.95048986273002</v>
      </c>
      <c r="Q44">
        <v>634.42748932159805</v>
      </c>
      <c r="R44">
        <v>65.148427310029305</v>
      </c>
      <c r="S44" s="5">
        <f>(Table2[[#This Row],[Close Price]]-Table2[[#This Row],[20D EMA]])/Table2[[#This Row],[20D EMA]]</f>
        <v>5.8188540554815843E-2</v>
      </c>
      <c r="T44" s="5">
        <f>(Table2[[#This Row],[Close Price]]-Table2[[#This Row],[50D EMA]])/Table2[[#This Row],[50D EMA]]</f>
        <v>0.17568240610918379</v>
      </c>
      <c r="U44" s="5">
        <f>(Table2[[#This Row],[Close Price]]-Table2[[#This Row],[200D EMA]])/Table2[[#This Row],[200D EMA]]</f>
        <v>0.51577605981150887</v>
      </c>
      <c r="V44">
        <v>1.6458127079734199</v>
      </c>
      <c r="W44">
        <v>955</v>
      </c>
      <c r="X44">
        <v>980</v>
      </c>
      <c r="Y44">
        <v>951</v>
      </c>
      <c r="Z44">
        <v>989.5</v>
      </c>
      <c r="AA44">
        <v>697.45</v>
      </c>
      <c r="AB44">
        <v>1059</v>
      </c>
      <c r="AC44" s="5">
        <f>(Table2[[#This Row],[Close Price]]/Table2[[#This Row],[Day Low]])-1</f>
        <v>6.9633507853403831E-3</v>
      </c>
      <c r="AD44" s="5">
        <f>(Table2[[#This Row],[Day High]]/Table2[[#This Row],[Close Price]])-1</f>
        <v>1.9081786512764598E-2</v>
      </c>
      <c r="AE44" s="5">
        <f>(Table2[[#This Row],[Close Price]]/Table2[[#This Row],[Current Week Low]])-1</f>
        <v>1.1198738170346889E-2</v>
      </c>
      <c r="AF44" s="5">
        <f>(Table2[[#This Row],[Current Week High]]/Table2[[#This Row],[Close Price]])-1</f>
        <v>2.8960640565694362E-2</v>
      </c>
      <c r="AG44" s="5">
        <f>(Table2[[#This Row],[Close Price]]/Table2[[#This Row],[Current Month Low]])-1</f>
        <v>0.37880851673955118</v>
      </c>
      <c r="AH44" s="5">
        <f>(Table2[[#This Row],[Current Month High]]/Table2[[#This Row],[Close Price]])-1</f>
        <v>0.10123225705818117</v>
      </c>
      <c r="AI44">
        <v>10.123225705818101</v>
      </c>
      <c r="AJ44">
        <v>181.55467720685101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</v>
      </c>
      <c r="AM44">
        <v>0</v>
      </c>
      <c r="AN44">
        <v>14.63</v>
      </c>
      <c r="AO44" t="s">
        <v>10116</v>
      </c>
      <c r="AP44">
        <v>0.176120662624969</v>
      </c>
      <c r="AQ44">
        <f>(Table2[[#This Row],[Sharpe Ratio]]-AVERAGE(Table2[Sharpe Ratio]))/_xlfn.STDEV.P(Table2[Sharpe Ratio])</f>
        <v>1.3565349112649094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4.0411664955268085</v>
      </c>
      <c r="AS44">
        <f>_xlfn.RANK.AVG(Table2[[#This Row],[1Y Return vs Nifty Z-Score]],Table2[1Y Return vs Nifty Z-Score])</f>
        <v>84</v>
      </c>
      <c r="AT44">
        <f>_xlfn.RANK.AVG(Table2[[#This Row],[6M Return vs Nifty Z-Score]],Table2[6M Return vs Nifty Z-Score])</f>
        <v>87</v>
      </c>
      <c r="AU44">
        <f>_xlfn.RANK.AVG(Table2[[#This Row],[Sharpe Ratio Z-Score]],Table2[Sharpe Ratio Z-Score])</f>
        <v>66</v>
      </c>
      <c r="AV44">
        <f>(Table2[[#This Row],[Rank 1Y]]+Table2[[#This Row],[Rank 6M]]+Table2[[#This Row],[Rank Sharpe]])/3</f>
        <v>79</v>
      </c>
    </row>
    <row r="45" spans="1:48" x14ac:dyDescent="0.3">
      <c r="A45" t="s">
        <v>1091</v>
      </c>
      <c r="B45" t="s">
        <v>1092</v>
      </c>
      <c r="C45" t="s">
        <v>10078</v>
      </c>
      <c r="D45" t="s">
        <v>376</v>
      </c>
      <c r="E45">
        <v>10932.594491835</v>
      </c>
      <c r="F45">
        <v>173.94</v>
      </c>
      <c r="G45">
        <v>177.11243301053801</v>
      </c>
      <c r="H45">
        <f>(Table2[[#This Row],[1Y Return vs Nifty]]-AVERAGE(Table2[1Y Return vs Nifty]))/_xlfn.STDEV.P(Table2[1Y Return vs Nifty])</f>
        <v>1.6205961222495171</v>
      </c>
      <c r="I45">
        <v>0.35599296622362198</v>
      </c>
      <c r="J45">
        <f>(Table2[[#This Row],[1M Return vs Nifty]]-AVERAGE(Table2[1M Return vs Nifty]))/_xlfn.STDEV.P(Table2[1M Return vs Nifty])</f>
        <v>-0.15767335461059989</v>
      </c>
      <c r="K45">
        <v>42.825438385355397</v>
      </c>
      <c r="L45">
        <f>(Table2[[#This Row],[6M Return vs Nifty]]-AVERAGE(Table2[6M Return vs Nifty]))/_xlfn.STDEV.P(Table2[6M Return vs Nifty])</f>
        <v>0.94139122716675949</v>
      </c>
      <c r="M45">
        <v>4.7608915245787902</v>
      </c>
      <c r="N45">
        <f>(Table2[[#This Row],[1W Return vs Nifty]]-AVERAGE(Table2[1W Return vs Nifty]))/_xlfn.STDEV.P(Table2[1W Return vs Nifty])</f>
        <v>1.3039882667312721</v>
      </c>
      <c r="O45">
        <v>171.8</v>
      </c>
      <c r="P45">
        <v>171.76439641277599</v>
      </c>
      <c r="Q45">
        <v>141.99573841288799</v>
      </c>
      <c r="R45">
        <v>59.7469867520132</v>
      </c>
      <c r="S45" s="5">
        <f>(Table2[[#This Row],[Close Price]]-Table2[[#This Row],[20D EMA]])/Table2[[#This Row],[20D EMA]]</f>
        <v>1.2456344586728674E-2</v>
      </c>
      <c r="T45" s="5">
        <f>(Table2[[#This Row],[Close Price]]-Table2[[#This Row],[50D EMA]])/Table2[[#This Row],[50D EMA]]</f>
        <v>1.266620808887365E-2</v>
      </c>
      <c r="U45" s="5">
        <f>(Table2[[#This Row],[Close Price]]-Table2[[#This Row],[200D EMA]])/Table2[[#This Row],[200D EMA]]</f>
        <v>0.22496634014625222</v>
      </c>
      <c r="V45">
        <v>0.78988153982701403</v>
      </c>
      <c r="W45">
        <v>172.86</v>
      </c>
      <c r="X45">
        <v>181</v>
      </c>
      <c r="Y45">
        <v>172.86</v>
      </c>
      <c r="Z45">
        <v>184</v>
      </c>
      <c r="AA45">
        <v>135</v>
      </c>
      <c r="AB45">
        <v>184</v>
      </c>
      <c r="AC45" s="5">
        <f>(Table2[[#This Row],[Close Price]]/Table2[[#This Row],[Day Low]])-1</f>
        <v>6.2478306143698426E-3</v>
      </c>
      <c r="AD45" s="5">
        <f>(Table2[[#This Row],[Day High]]/Table2[[#This Row],[Close Price]])-1</f>
        <v>4.0588708750143754E-2</v>
      </c>
      <c r="AE45" s="5">
        <f>(Table2[[#This Row],[Close Price]]/Table2[[#This Row],[Current Week Low]])-1</f>
        <v>6.2478306143698426E-3</v>
      </c>
      <c r="AF45" s="5">
        <f>(Table2[[#This Row],[Current Week High]]/Table2[[#This Row],[Close Price]])-1</f>
        <v>5.7836035414510656E-2</v>
      </c>
      <c r="AG45" s="5">
        <f>(Table2[[#This Row],[Close Price]]/Table2[[#This Row],[Current Month Low]])-1</f>
        <v>0.2884444444444445</v>
      </c>
      <c r="AH45" s="5">
        <f>(Table2[[#This Row],[Current Month High]]/Table2[[#This Row],[Close Price]])-1</f>
        <v>5.7836035414510656E-2</v>
      </c>
      <c r="AI45">
        <v>19.5814648729447</v>
      </c>
      <c r="AJ45">
        <v>221.21883656509601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-0.22</v>
      </c>
      <c r="AM45" t="s">
        <v>10117</v>
      </c>
      <c r="AN45">
        <v>4.41</v>
      </c>
      <c r="AO45" t="s">
        <v>10116</v>
      </c>
      <c r="AP45">
        <v>0.15997985821796201</v>
      </c>
      <c r="AQ45">
        <f>(Table2[[#This Row],[Sharpe Ratio]]-AVERAGE(Table2[Sharpe Ratio]))/_xlfn.STDEV.P(Table2[Sharpe Ratio])</f>
        <v>1.1740726610368795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4.8823749225738275</v>
      </c>
      <c r="AS45">
        <f>_xlfn.RANK.AVG(Table2[[#This Row],[1Y Return vs Nifty Z-Score]],Table2[1Y Return vs Nifty Z-Score])</f>
        <v>45</v>
      </c>
      <c r="AT45">
        <f>_xlfn.RANK.AVG(Table2[[#This Row],[6M Return vs Nifty Z-Score]],Table2[6M Return vs Nifty Z-Score])</f>
        <v>104</v>
      </c>
      <c r="AU45">
        <f>_xlfn.RANK.AVG(Table2[[#This Row],[Sharpe Ratio Z-Score]],Table2[Sharpe Ratio Z-Score])</f>
        <v>91</v>
      </c>
      <c r="AV45">
        <f>(Table2[[#This Row],[Rank 1Y]]+Table2[[#This Row],[Rank 6M]]+Table2[[#This Row],[Rank Sharpe]])/3</f>
        <v>80</v>
      </c>
    </row>
    <row r="46" spans="1:48" x14ac:dyDescent="0.3">
      <c r="A46" t="s">
        <v>369</v>
      </c>
      <c r="B46" t="s">
        <v>370</v>
      </c>
      <c r="C46" t="s">
        <v>10083</v>
      </c>
      <c r="D46" t="s">
        <v>140</v>
      </c>
      <c r="E46">
        <v>65291.82942088</v>
      </c>
      <c r="F46">
        <v>3560.25</v>
      </c>
      <c r="G46">
        <v>105.880186467358</v>
      </c>
      <c r="H46">
        <f>(Table2[[#This Row],[1Y Return vs Nifty]]-AVERAGE(Table2[1Y Return vs Nifty]))/_xlfn.STDEV.P(Table2[1Y Return vs Nifty])</f>
        <v>0.75980484244521074</v>
      </c>
      <c r="I46">
        <v>9.7573585642813505</v>
      </c>
      <c r="J46">
        <f>(Table2[[#This Row],[1M Return vs Nifty]]-AVERAGE(Table2[1M Return vs Nifty]))/_xlfn.STDEV.P(Table2[1M Return vs Nifty])</f>
        <v>0.7131435425260374</v>
      </c>
      <c r="K46">
        <v>48.263180735065603</v>
      </c>
      <c r="L46">
        <f>(Table2[[#This Row],[6M Return vs Nifty]]-AVERAGE(Table2[6M Return vs Nifty]))/_xlfn.STDEV.P(Table2[6M Return vs Nifty])</f>
        <v>1.1067525652668804</v>
      </c>
      <c r="M46">
        <v>-3.1573967015297901</v>
      </c>
      <c r="N46">
        <f>(Table2[[#This Row],[1W Return vs Nifty]]-AVERAGE(Table2[1W Return vs Nifty]))/_xlfn.STDEV.P(Table2[1W Return vs Nifty])</f>
        <v>-0.42538671292499636</v>
      </c>
      <c r="O46">
        <v>3473.75</v>
      </c>
      <c r="P46">
        <v>3254.3954154770599</v>
      </c>
      <c r="Q46">
        <v>2652.02337696222</v>
      </c>
      <c r="R46">
        <v>62.768703214840798</v>
      </c>
      <c r="S46" s="5">
        <f>(Table2[[#This Row],[Close Price]]-Table2[[#This Row],[20D EMA]])/Table2[[#This Row],[20D EMA]]</f>
        <v>2.4901043540842029E-2</v>
      </c>
      <c r="T46" s="5">
        <f>(Table2[[#This Row],[Close Price]]-Table2[[#This Row],[50D EMA]])/Table2[[#This Row],[50D EMA]]</f>
        <v>9.3981998336273159E-2</v>
      </c>
      <c r="U46" s="5">
        <f>(Table2[[#This Row],[Close Price]]-Table2[[#This Row],[200D EMA]])/Table2[[#This Row],[200D EMA]]</f>
        <v>0.3424655419433425</v>
      </c>
      <c r="V46">
        <v>0.457518591026701</v>
      </c>
      <c r="W46">
        <v>3535</v>
      </c>
      <c r="X46">
        <v>3691.95</v>
      </c>
      <c r="Y46">
        <v>3535</v>
      </c>
      <c r="Z46">
        <v>3747.9</v>
      </c>
      <c r="AA46">
        <v>2980</v>
      </c>
      <c r="AB46">
        <v>3945</v>
      </c>
      <c r="AC46" s="5">
        <f>(Table2[[#This Row],[Close Price]]/Table2[[#This Row],[Day Low]])-1</f>
        <v>7.1428571428571175E-3</v>
      </c>
      <c r="AD46" s="5">
        <f>(Table2[[#This Row],[Day High]]/Table2[[#This Row],[Close Price]])-1</f>
        <v>3.6991784284811313E-2</v>
      </c>
      <c r="AE46" s="5">
        <f>(Table2[[#This Row],[Close Price]]/Table2[[#This Row],[Current Week Low]])-1</f>
        <v>7.1428571428571175E-3</v>
      </c>
      <c r="AF46" s="5">
        <f>(Table2[[#This Row],[Current Week High]]/Table2[[#This Row],[Close Price]])-1</f>
        <v>5.2706972824942078E-2</v>
      </c>
      <c r="AG46" s="5">
        <f>(Table2[[#This Row],[Close Price]]/Table2[[#This Row],[Current Month Low]])-1</f>
        <v>0.19471476510067109</v>
      </c>
      <c r="AH46" s="5">
        <f>(Table2[[#This Row],[Current Month High]]/Table2[[#This Row],[Close Price]])-1</f>
        <v>0.10806825363387396</v>
      </c>
      <c r="AI46">
        <v>10.806825363387301</v>
      </c>
      <c r="AJ46">
        <v>134.84498680738699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10116</v>
      </c>
      <c r="AN46">
        <v>6.96</v>
      </c>
      <c r="AO46" t="s">
        <v>10116</v>
      </c>
      <c r="AP46">
        <v>0.195165745491544</v>
      </c>
      <c r="AQ46">
        <f>(Table2[[#This Row],[Sharpe Ratio]]-AVERAGE(Table2[Sharpe Ratio]))/_xlfn.STDEV.P(Table2[Sharpe Ratio])</f>
        <v>1.5718283122620751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3.7261425495752074</v>
      </c>
      <c r="AS46">
        <f>_xlfn.RANK.AVG(Table2[[#This Row],[1Y Return vs Nifty Z-Score]],Table2[1Y Return vs Nifty Z-Score])</f>
        <v>117</v>
      </c>
      <c r="AT46">
        <f>_xlfn.RANK.AVG(Table2[[#This Row],[6M Return vs Nifty Z-Score]],Table2[6M Return vs Nifty Z-Score])</f>
        <v>85</v>
      </c>
      <c r="AU46">
        <f>_xlfn.RANK.AVG(Table2[[#This Row],[Sharpe Ratio Z-Score]],Table2[Sharpe Ratio Z-Score])</f>
        <v>43</v>
      </c>
      <c r="AV46">
        <f>(Table2[[#This Row],[Rank 1Y]]+Table2[[#This Row],[Rank 6M]]+Table2[[#This Row],[Rank Sharpe]])/3</f>
        <v>81.666666666666671</v>
      </c>
    </row>
    <row r="47" spans="1:48" x14ac:dyDescent="0.3">
      <c r="A47" t="s">
        <v>634</v>
      </c>
      <c r="B47" t="s">
        <v>635</v>
      </c>
      <c r="C47" t="s">
        <v>10073</v>
      </c>
      <c r="D47" t="s">
        <v>46</v>
      </c>
      <c r="E47">
        <v>28459.8</v>
      </c>
      <c r="F47">
        <v>158.19</v>
      </c>
      <c r="G47">
        <v>271.69168300389902</v>
      </c>
      <c r="H47">
        <f>(Table2[[#This Row],[1Y Return vs Nifty]]-AVERAGE(Table2[1Y Return vs Nifty]))/_xlfn.STDEV.P(Table2[1Y Return vs Nifty])</f>
        <v>2.7635194132531953</v>
      </c>
      <c r="I47">
        <v>3.07567266281248</v>
      </c>
      <c r="J47">
        <f>(Table2[[#This Row],[1M Return vs Nifty]]-AVERAGE(Table2[1M Return vs Nifty]))/_xlfn.STDEV.P(Table2[1M Return vs Nifty])</f>
        <v>9.4241434776838412E-2</v>
      </c>
      <c r="K47">
        <v>86.825478215645205</v>
      </c>
      <c r="L47">
        <f>(Table2[[#This Row],[6M Return vs Nifty]]-AVERAGE(Table2[6M Return vs Nifty]))/_xlfn.STDEV.P(Table2[6M Return vs Nifty])</f>
        <v>2.279429147110335</v>
      </c>
      <c r="M47">
        <v>-3.6378370618276201</v>
      </c>
      <c r="N47">
        <f>(Table2[[#This Row],[1W Return vs Nifty]]-AVERAGE(Table2[1W Return vs Nifty]))/_xlfn.STDEV.P(Table2[1W Return vs Nifty])</f>
        <v>-0.53031615153478973</v>
      </c>
      <c r="O47">
        <v>154.04</v>
      </c>
      <c r="P47">
        <v>144.791799922872</v>
      </c>
      <c r="Q47">
        <v>111.739853573228</v>
      </c>
      <c r="R47">
        <v>53.901252618611501</v>
      </c>
      <c r="S47" s="5">
        <f>(Table2[[#This Row],[Close Price]]-Table2[[#This Row],[20D EMA]])/Table2[[#This Row],[20D EMA]]</f>
        <v>2.69410542716178E-2</v>
      </c>
      <c r="T47" s="5">
        <f>(Table2[[#This Row],[Close Price]]-Table2[[#This Row],[50D EMA]])/Table2[[#This Row],[50D EMA]]</f>
        <v>9.2534246305833456E-2</v>
      </c>
      <c r="U47" s="5">
        <f>(Table2[[#This Row],[Close Price]]-Table2[[#This Row],[200D EMA]])/Table2[[#This Row],[200D EMA]]</f>
        <v>0.41569900927363562</v>
      </c>
      <c r="V47">
        <v>1.45406782129307</v>
      </c>
      <c r="W47">
        <v>155</v>
      </c>
      <c r="X47">
        <v>163</v>
      </c>
      <c r="Y47">
        <v>155</v>
      </c>
      <c r="Z47">
        <v>167.2</v>
      </c>
      <c r="AA47">
        <v>122.05</v>
      </c>
      <c r="AB47">
        <v>173</v>
      </c>
      <c r="AC47" s="5">
        <f>(Table2[[#This Row],[Close Price]]/Table2[[#This Row],[Day Low]])-1</f>
        <v>2.0580645161290212E-2</v>
      </c>
      <c r="AD47" s="5">
        <f>(Table2[[#This Row],[Day High]]/Table2[[#This Row],[Close Price]])-1</f>
        <v>3.040647322839618E-2</v>
      </c>
      <c r="AE47" s="5">
        <f>(Table2[[#This Row],[Close Price]]/Table2[[#This Row],[Current Week Low]])-1</f>
        <v>2.0580645161290212E-2</v>
      </c>
      <c r="AF47" s="5">
        <f>(Table2[[#This Row],[Current Week High]]/Table2[[#This Row],[Close Price]])-1</f>
        <v>5.6956824072317946E-2</v>
      </c>
      <c r="AG47" s="5">
        <f>(Table2[[#This Row],[Close Price]]/Table2[[#This Row],[Current Month Low]])-1</f>
        <v>0.29610815239655874</v>
      </c>
      <c r="AH47" s="5">
        <f>(Table2[[#This Row],[Current Month High]]/Table2[[#This Row],[Close Price]])-1</f>
        <v>9.3621594285353105E-2</v>
      </c>
      <c r="AI47">
        <v>11.7959415892281</v>
      </c>
      <c r="AJ47">
        <v>314.10994764397901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-0.02</v>
      </c>
      <c r="AM47" t="s">
        <v>10117</v>
      </c>
      <c r="AN47">
        <v>10.65</v>
      </c>
      <c r="AO47" t="s">
        <v>10116</v>
      </c>
      <c r="AP47">
        <v>0.101677594281536</v>
      </c>
      <c r="AQ47">
        <f>(Table2[[#This Row],[Sharpe Ratio]]-AVERAGE(Table2[Sharpe Ratio]))/_xlfn.STDEV.P(Table2[Sharpe Ratio])</f>
        <v>0.51500003968656505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5.1218738832921433</v>
      </c>
      <c r="AS47">
        <f>_xlfn.RANK.AVG(Table2[[#This Row],[1Y Return vs Nifty Z-Score]],Table2[1Y Return vs Nifty Z-Score])</f>
        <v>10</v>
      </c>
      <c r="AT47">
        <f>_xlfn.RANK.AVG(Table2[[#This Row],[6M Return vs Nifty Z-Score]],Table2[6M Return vs Nifty Z-Score])</f>
        <v>27</v>
      </c>
      <c r="AU47">
        <f>_xlfn.RANK.AVG(Table2[[#This Row],[Sharpe Ratio Z-Score]],Table2[Sharpe Ratio Z-Score])</f>
        <v>211</v>
      </c>
      <c r="AV47">
        <f>(Table2[[#This Row],[Rank 1Y]]+Table2[[#This Row],[Rank 6M]]+Table2[[#This Row],[Rank Sharpe]])/3</f>
        <v>82.666666666666671</v>
      </c>
    </row>
    <row r="48" spans="1:48" x14ac:dyDescent="0.3">
      <c r="A48" t="s">
        <v>1157</v>
      </c>
      <c r="B48" t="s">
        <v>1158</v>
      </c>
      <c r="C48" t="s">
        <v>10078</v>
      </c>
      <c r="D48" t="s">
        <v>129</v>
      </c>
      <c r="E48">
        <v>9968.4761097499995</v>
      </c>
      <c r="F48">
        <v>1158.7</v>
      </c>
      <c r="G48">
        <v>160.808614011472</v>
      </c>
      <c r="H48">
        <f>(Table2[[#This Row],[1Y Return vs Nifty]]-AVERAGE(Table2[1Y Return vs Nifty]))/_xlfn.STDEV.P(Table2[1Y Return vs Nifty])</f>
        <v>1.4235760098289933</v>
      </c>
      <c r="I48">
        <v>15.7378045668162</v>
      </c>
      <c r="J48">
        <f>(Table2[[#This Row],[1M Return vs Nifty]]-AVERAGE(Table2[1M Return vs Nifty]))/_xlfn.STDEV.P(Table2[1M Return vs Nifty])</f>
        <v>1.267092155320813</v>
      </c>
      <c r="K48">
        <v>31.987211983012099</v>
      </c>
      <c r="L48">
        <f>(Table2[[#This Row],[6M Return vs Nifty]]-AVERAGE(Table2[6M Return vs Nifty]))/_xlfn.STDEV.P(Table2[6M Return vs Nifty])</f>
        <v>0.61180157299363391</v>
      </c>
      <c r="M48">
        <v>-1.2662919019708201</v>
      </c>
      <c r="N48">
        <f>(Table2[[#This Row],[1W Return vs Nifty]]-AVERAGE(Table2[1W Return vs Nifty]))/_xlfn.STDEV.P(Table2[1W Return vs Nifty])</f>
        <v>-1.2364449668432835E-2</v>
      </c>
      <c r="O48">
        <v>1093.18</v>
      </c>
      <c r="P48">
        <v>1016.68994362995</v>
      </c>
      <c r="Q48">
        <v>844.53385626700504</v>
      </c>
      <c r="R48">
        <v>68.440802119104902</v>
      </c>
      <c r="S48" s="5">
        <f>(Table2[[#This Row],[Close Price]]-Table2[[#This Row],[20D EMA]])/Table2[[#This Row],[20D EMA]]</f>
        <v>5.9935234819517354E-2</v>
      </c>
      <c r="T48" s="5">
        <f>(Table2[[#This Row],[Close Price]]-Table2[[#This Row],[50D EMA]])/Table2[[#This Row],[50D EMA]]</f>
        <v>0.13967882466017409</v>
      </c>
      <c r="U48" s="5">
        <f>(Table2[[#This Row],[Close Price]]-Table2[[#This Row],[200D EMA]])/Table2[[#This Row],[200D EMA]]</f>
        <v>0.37199946621638963</v>
      </c>
      <c r="V48">
        <v>1.3715970056536899</v>
      </c>
      <c r="W48">
        <v>1146.95</v>
      </c>
      <c r="X48">
        <v>1220</v>
      </c>
      <c r="Y48">
        <v>1139.05</v>
      </c>
      <c r="Z48">
        <v>1220</v>
      </c>
      <c r="AA48">
        <v>893.95</v>
      </c>
      <c r="AB48">
        <v>1230</v>
      </c>
      <c r="AC48" s="5">
        <f>(Table2[[#This Row],[Close Price]]/Table2[[#This Row],[Day Low]])-1</f>
        <v>1.0244561663542484E-2</v>
      </c>
      <c r="AD48" s="5">
        <f>(Table2[[#This Row],[Day High]]/Table2[[#This Row],[Close Price]])-1</f>
        <v>5.2904116682488844E-2</v>
      </c>
      <c r="AE48" s="5">
        <f>(Table2[[#This Row],[Close Price]]/Table2[[#This Row],[Current Week Low]])-1</f>
        <v>1.7251218120363454E-2</v>
      </c>
      <c r="AF48" s="5">
        <f>(Table2[[#This Row],[Current Week High]]/Table2[[#This Row],[Close Price]])-1</f>
        <v>5.2904116682488844E-2</v>
      </c>
      <c r="AG48" s="5">
        <f>(Table2[[#This Row],[Close Price]]/Table2[[#This Row],[Current Month Low]])-1</f>
        <v>0.29615750321606349</v>
      </c>
      <c r="AH48" s="5">
        <f>(Table2[[#This Row],[Current Month High]]/Table2[[#This Row],[Close Price]])-1</f>
        <v>6.1534478294640538E-2</v>
      </c>
      <c r="AI48">
        <v>6.1534478294640502</v>
      </c>
      <c r="AJ48">
        <v>182.60975609756099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0.09</v>
      </c>
      <c r="AM48" t="s">
        <v>10116</v>
      </c>
      <c r="AN48">
        <v>15.95</v>
      </c>
      <c r="AO48" t="s">
        <v>10116</v>
      </c>
      <c r="AP48">
        <v>0.20109404482864701</v>
      </c>
      <c r="AQ48">
        <f>(Table2[[#This Row],[Sharpe Ratio]]-AVERAGE(Table2[Sharpe Ratio]))/_xlfn.STDEV.P(Table2[Sharpe Ratio])</f>
        <v>1.6388442310352167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4.9289495195102235</v>
      </c>
      <c r="AS48">
        <f>_xlfn.RANK.AVG(Table2[[#This Row],[1Y Return vs Nifty Z-Score]],Table2[1Y Return vs Nifty Z-Score])</f>
        <v>51</v>
      </c>
      <c r="AT48">
        <f>_xlfn.RANK.AVG(Table2[[#This Row],[6M Return vs Nifty Z-Score]],Table2[6M Return vs Nifty Z-Score])</f>
        <v>161</v>
      </c>
      <c r="AU48">
        <f>_xlfn.RANK.AVG(Table2[[#This Row],[Sharpe Ratio Z-Score]],Table2[Sharpe Ratio Z-Score])</f>
        <v>38</v>
      </c>
      <c r="AV48">
        <f>(Table2[[#This Row],[Rank 1Y]]+Table2[[#This Row],[Rank 6M]]+Table2[[#This Row],[Rank Sharpe]])/3</f>
        <v>83.333333333333329</v>
      </c>
    </row>
    <row r="49" spans="1:48" x14ac:dyDescent="0.3">
      <c r="A49" t="s">
        <v>927</v>
      </c>
      <c r="B49" t="s">
        <v>928</v>
      </c>
      <c r="C49" t="s">
        <v>10083</v>
      </c>
      <c r="D49" t="s">
        <v>140</v>
      </c>
      <c r="E49">
        <v>15048.321493295</v>
      </c>
      <c r="F49">
        <v>437.45</v>
      </c>
      <c r="G49">
        <v>124.645529023238</v>
      </c>
      <c r="H49">
        <f>(Table2[[#This Row],[1Y Return vs Nifty]]-AVERAGE(Table2[1Y Return vs Nifty]))/_xlfn.STDEV.P(Table2[1Y Return vs Nifty])</f>
        <v>0.98657072473211016</v>
      </c>
      <c r="I49">
        <v>9.4754333117198808</v>
      </c>
      <c r="J49">
        <f>(Table2[[#This Row],[1M Return vs Nifty]]-AVERAGE(Table2[1M Return vs Nifty]))/_xlfn.STDEV.P(Table2[1M Return vs Nifty])</f>
        <v>0.68702975393868981</v>
      </c>
      <c r="K49">
        <v>36.926432357138403</v>
      </c>
      <c r="L49">
        <f>(Table2[[#This Row],[6M Return vs Nifty]]-AVERAGE(Table2[6M Return vs Nifty]))/_xlfn.STDEV.P(Table2[6M Return vs Nifty])</f>
        <v>0.7620028951067408</v>
      </c>
      <c r="M49">
        <v>-1.80983587621325</v>
      </c>
      <c r="N49">
        <f>(Table2[[#This Row],[1W Return vs Nifty]]-AVERAGE(Table2[1W Return vs Nifty]))/_xlfn.STDEV.P(Table2[1W Return vs Nifty])</f>
        <v>-0.13107588357385733</v>
      </c>
      <c r="O49">
        <v>418.78</v>
      </c>
      <c r="P49">
        <v>390.50635291489903</v>
      </c>
      <c r="Q49">
        <v>316.18395261526399</v>
      </c>
      <c r="R49">
        <v>64.116385601514395</v>
      </c>
      <c r="S49" s="5">
        <f>(Table2[[#This Row],[Close Price]]-Table2[[#This Row],[20D EMA]])/Table2[[#This Row],[20D EMA]]</f>
        <v>4.4581880701084139E-2</v>
      </c>
      <c r="T49" s="5">
        <f>(Table2[[#This Row],[Close Price]]-Table2[[#This Row],[50D EMA]])/Table2[[#This Row],[50D EMA]]</f>
        <v>0.12021224939029646</v>
      </c>
      <c r="U49" s="5">
        <f>(Table2[[#This Row],[Close Price]]-Table2[[#This Row],[200D EMA]])/Table2[[#This Row],[200D EMA]]</f>
        <v>0.38353005072428142</v>
      </c>
      <c r="V49">
        <v>0.73640569898166097</v>
      </c>
      <c r="W49">
        <v>433.15</v>
      </c>
      <c r="X49">
        <v>446</v>
      </c>
      <c r="Y49">
        <v>430.6</v>
      </c>
      <c r="Z49">
        <v>451</v>
      </c>
      <c r="AA49">
        <v>319.14999999999998</v>
      </c>
      <c r="AB49">
        <v>453</v>
      </c>
      <c r="AC49" s="5">
        <f>(Table2[[#This Row],[Close Price]]/Table2[[#This Row],[Day Low]])-1</f>
        <v>9.9272769248528459E-3</v>
      </c>
      <c r="AD49" s="5">
        <f>(Table2[[#This Row],[Day High]]/Table2[[#This Row],[Close Price]])-1</f>
        <v>1.9545090867527648E-2</v>
      </c>
      <c r="AE49" s="5">
        <f>(Table2[[#This Row],[Close Price]]/Table2[[#This Row],[Current Week Low]])-1</f>
        <v>1.5908035299581957E-2</v>
      </c>
      <c r="AF49" s="5">
        <f>(Table2[[#This Row],[Current Week High]]/Table2[[#This Row],[Close Price]])-1</f>
        <v>3.0974968567836436E-2</v>
      </c>
      <c r="AG49" s="5">
        <f>(Table2[[#This Row],[Close Price]]/Table2[[#This Row],[Current Month Low]])-1</f>
        <v>0.37067209775967425</v>
      </c>
      <c r="AH49" s="5">
        <f>(Table2[[#This Row],[Current Month High]]/Table2[[#This Row],[Close Price]])-1</f>
        <v>3.5546919647959863E-2</v>
      </c>
      <c r="AI49">
        <v>3.55469196479598</v>
      </c>
      <c r="AJ49">
        <v>162.10305572198899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0.13</v>
      </c>
      <c r="AM49" t="s">
        <v>10116</v>
      </c>
      <c r="AN49">
        <v>9.36</v>
      </c>
      <c r="AO49" t="s">
        <v>10116</v>
      </c>
      <c r="AP49">
        <v>0.206822544460116</v>
      </c>
      <c r="AQ49">
        <f>(Table2[[#This Row],[Sharpe Ratio]]-AVERAGE(Table2[Sharpe Ratio]))/_xlfn.STDEV.P(Table2[Sharpe Ratio])</f>
        <v>1.7036015322719826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4.0081290224756652</v>
      </c>
      <c r="AS49">
        <f>_xlfn.RANK.AVG(Table2[[#This Row],[1Y Return vs Nifty Z-Score]],Table2[1Y Return vs Nifty Z-Score])</f>
        <v>92</v>
      </c>
      <c r="AT49">
        <f>_xlfn.RANK.AVG(Table2[[#This Row],[6M Return vs Nifty Z-Score]],Table2[6M Return vs Nifty Z-Score])</f>
        <v>127</v>
      </c>
      <c r="AU49">
        <f>_xlfn.RANK.AVG(Table2[[#This Row],[Sharpe Ratio Z-Score]],Table2[Sharpe Ratio Z-Score])</f>
        <v>32</v>
      </c>
      <c r="AV49">
        <f>(Table2[[#This Row],[Rank 1Y]]+Table2[[#This Row],[Rank 6M]]+Table2[[#This Row],[Rank Sharpe]])/3</f>
        <v>83.666666666666671</v>
      </c>
    </row>
    <row r="50" spans="1:48" x14ac:dyDescent="0.3">
      <c r="A50" t="s">
        <v>452</v>
      </c>
      <c r="B50" t="s">
        <v>453</v>
      </c>
      <c r="C50" t="s">
        <v>10074</v>
      </c>
      <c r="D50" t="s">
        <v>454</v>
      </c>
      <c r="E50">
        <v>48288.5</v>
      </c>
      <c r="F50">
        <v>566.25</v>
      </c>
      <c r="G50">
        <v>115.508774433772</v>
      </c>
      <c r="H50">
        <f>(Table2[[#This Row],[1Y Return vs Nifty]]-AVERAGE(Table2[1Y Return vs Nifty]))/_xlfn.STDEV.P(Table2[1Y Return vs Nifty])</f>
        <v>0.8761595127039068</v>
      </c>
      <c r="I50">
        <v>13.752010596647899</v>
      </c>
      <c r="J50">
        <f>(Table2[[#This Row],[1M Return vs Nifty]]-AVERAGE(Table2[1M Return vs Nifty]))/_xlfn.STDEV.P(Table2[1M Return vs Nifty])</f>
        <v>1.08315473416448</v>
      </c>
      <c r="K50">
        <v>77.055994111697601</v>
      </c>
      <c r="L50">
        <f>(Table2[[#This Row],[6M Return vs Nifty]]-AVERAGE(Table2[6M Return vs Nifty]))/_xlfn.STDEV.P(Table2[6M Return vs Nifty])</f>
        <v>1.9823398662872502</v>
      </c>
      <c r="M50">
        <v>-0.67020604076512702</v>
      </c>
      <c r="N50">
        <f>(Table2[[#This Row],[1W Return vs Nifty]]-AVERAGE(Table2[1W Return vs Nifty]))/_xlfn.STDEV.P(Table2[1W Return vs Nifty])</f>
        <v>0.11782227057458564</v>
      </c>
      <c r="O50">
        <v>541.02</v>
      </c>
      <c r="P50">
        <v>491.28081435622897</v>
      </c>
      <c r="Q50">
        <v>372.25401229566302</v>
      </c>
      <c r="R50">
        <v>64.845024337727807</v>
      </c>
      <c r="S50" s="5">
        <f>(Table2[[#This Row],[Close Price]]-Table2[[#This Row],[20D EMA]])/Table2[[#This Row],[20D EMA]]</f>
        <v>4.6634135521792207E-2</v>
      </c>
      <c r="T50" s="5">
        <f>(Table2[[#This Row],[Close Price]]-Table2[[#This Row],[50D EMA]])/Table2[[#This Row],[50D EMA]]</f>
        <v>0.15259945728190127</v>
      </c>
      <c r="U50" s="5">
        <f>(Table2[[#This Row],[Close Price]]-Table2[[#This Row],[200D EMA]])/Table2[[#This Row],[200D EMA]]</f>
        <v>0.52113874208629218</v>
      </c>
      <c r="V50">
        <v>0.79198136664332897</v>
      </c>
      <c r="W50">
        <v>557.25</v>
      </c>
      <c r="X50">
        <v>573.4</v>
      </c>
      <c r="Y50">
        <v>557.25</v>
      </c>
      <c r="Z50">
        <v>620.35</v>
      </c>
      <c r="AA50">
        <v>429.2</v>
      </c>
      <c r="AB50">
        <v>620.35</v>
      </c>
      <c r="AC50" s="5">
        <f>(Table2[[#This Row],[Close Price]]/Table2[[#This Row],[Day Low]])-1</f>
        <v>1.6150740242261152E-2</v>
      </c>
      <c r="AD50" s="5">
        <f>(Table2[[#This Row],[Day High]]/Table2[[#This Row],[Close Price]])-1</f>
        <v>1.2626931567328858E-2</v>
      </c>
      <c r="AE50" s="5">
        <f>(Table2[[#This Row],[Close Price]]/Table2[[#This Row],[Current Week Low]])-1</f>
        <v>1.6150740242261152E-2</v>
      </c>
      <c r="AF50" s="5">
        <f>(Table2[[#This Row],[Current Week High]]/Table2[[#This Row],[Close Price]])-1</f>
        <v>9.5540838852097076E-2</v>
      </c>
      <c r="AG50" s="5">
        <f>(Table2[[#This Row],[Close Price]]/Table2[[#This Row],[Current Month Low]])-1</f>
        <v>0.31931500465983231</v>
      </c>
      <c r="AH50" s="5">
        <f>(Table2[[#This Row],[Current Month High]]/Table2[[#This Row],[Close Price]])-1</f>
        <v>9.5540838852097076E-2</v>
      </c>
      <c r="AI50">
        <v>9.5540838852096996</v>
      </c>
      <c r="AJ50">
        <v>147.270742358078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0.51</v>
      </c>
      <c r="AM50" t="s">
        <v>10116</v>
      </c>
      <c r="AN50">
        <v>7.69</v>
      </c>
      <c r="AO50" t="s">
        <v>10116</v>
      </c>
      <c r="AP50">
        <v>0.14293996963868799</v>
      </c>
      <c r="AQ50">
        <f>(Table2[[#This Row],[Sharpe Ratio]]-AVERAGE(Table2[Sharpe Ratio]))/_xlfn.STDEV.P(Table2[Sharpe Ratio])</f>
        <v>0.98144679584397021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5.0409231795741931</v>
      </c>
      <c r="AS50">
        <f>_xlfn.RANK.AVG(Table2[[#This Row],[1Y Return vs Nifty Z-Score]],Table2[1Y Return vs Nifty Z-Score])</f>
        <v>103</v>
      </c>
      <c r="AT50">
        <f>_xlfn.RANK.AVG(Table2[[#This Row],[6M Return vs Nifty Z-Score]],Table2[6M Return vs Nifty Z-Score])</f>
        <v>32</v>
      </c>
      <c r="AU50">
        <f>_xlfn.RANK.AVG(Table2[[#This Row],[Sharpe Ratio Z-Score]],Table2[Sharpe Ratio Z-Score])</f>
        <v>122</v>
      </c>
      <c r="AV50">
        <f>(Table2[[#This Row],[Rank 1Y]]+Table2[[#This Row],[Rank 6M]]+Table2[[#This Row],[Rank Sharpe]])/3</f>
        <v>85.666666666666671</v>
      </c>
    </row>
    <row r="51" spans="1:48" x14ac:dyDescent="0.3">
      <c r="A51" t="s">
        <v>338</v>
      </c>
      <c r="B51" t="s">
        <v>339</v>
      </c>
      <c r="C51" t="s">
        <v>10078</v>
      </c>
      <c r="D51" t="s">
        <v>340</v>
      </c>
      <c r="E51">
        <v>71935.969779922001</v>
      </c>
      <c r="F51">
        <v>53.28</v>
      </c>
      <c r="G51">
        <v>250.09432645973399</v>
      </c>
      <c r="H51">
        <f>(Table2[[#This Row],[1Y Return vs Nifty]]-AVERAGE(Table2[1Y Return vs Nifty]))/_xlfn.STDEV.P(Table2[1Y Return vs Nifty])</f>
        <v>2.5025306464764485</v>
      </c>
      <c r="I51">
        <v>11.8764217038587</v>
      </c>
      <c r="J51">
        <f>(Table2[[#This Row],[1M Return vs Nifty]]-AVERAGE(Table2[1M Return vs Nifty]))/_xlfn.STDEV.P(Table2[1M Return vs Nifty])</f>
        <v>0.90942523892390981</v>
      </c>
      <c r="K51">
        <v>32.769983004822699</v>
      </c>
      <c r="L51">
        <f>(Table2[[#This Row],[6M Return vs Nifty]]-AVERAGE(Table2[6M Return vs Nifty]))/_xlfn.STDEV.P(Table2[6M Return vs Nifty])</f>
        <v>0.63560558121397526</v>
      </c>
      <c r="M51">
        <v>0.73973631759025404</v>
      </c>
      <c r="N51">
        <f>(Table2[[#This Row],[1W Return vs Nifty]]-AVERAGE(Table2[1W Return vs Nifty]))/_xlfn.STDEV.P(Table2[1W Return vs Nifty])</f>
        <v>0.42575739085192027</v>
      </c>
      <c r="O51">
        <v>50.1</v>
      </c>
      <c r="P51">
        <v>46.806824913721201</v>
      </c>
      <c r="Q51">
        <v>38.570540178679003</v>
      </c>
      <c r="R51">
        <v>61.722328780612301</v>
      </c>
      <c r="S51" s="5">
        <f>(Table2[[#This Row],[Close Price]]-Table2[[#This Row],[20D EMA]])/Table2[[#This Row],[20D EMA]]</f>
        <v>6.3473053892215567E-2</v>
      </c>
      <c r="T51" s="5">
        <f>(Table2[[#This Row],[Close Price]]-Table2[[#This Row],[50D EMA]])/Table2[[#This Row],[50D EMA]]</f>
        <v>0.13829553912726986</v>
      </c>
      <c r="U51" s="5">
        <f>(Table2[[#This Row],[Close Price]]-Table2[[#This Row],[200D EMA]])/Table2[[#This Row],[200D EMA]]</f>
        <v>0.38136514949438233</v>
      </c>
      <c r="V51">
        <v>1.62078062125418</v>
      </c>
      <c r="W51">
        <v>51.5</v>
      </c>
      <c r="X51">
        <v>54</v>
      </c>
      <c r="Y51">
        <v>51.5</v>
      </c>
      <c r="Z51">
        <v>55.7</v>
      </c>
      <c r="AA51">
        <v>45.15</v>
      </c>
      <c r="AB51">
        <v>55.7</v>
      </c>
      <c r="AC51" s="5">
        <f>(Table2[[#This Row],[Close Price]]/Table2[[#This Row],[Day Low]])-1</f>
        <v>3.4563106796116516E-2</v>
      </c>
      <c r="AD51" s="5">
        <f>(Table2[[#This Row],[Day High]]/Table2[[#This Row],[Close Price]])-1</f>
        <v>1.3513513513513598E-2</v>
      </c>
      <c r="AE51" s="5">
        <f>(Table2[[#This Row],[Close Price]]/Table2[[#This Row],[Current Week Low]])-1</f>
        <v>3.4563106796116516E-2</v>
      </c>
      <c r="AF51" s="5">
        <f>(Table2[[#This Row],[Current Week High]]/Table2[[#This Row],[Close Price]])-1</f>
        <v>4.5420420420420493E-2</v>
      </c>
      <c r="AG51" s="5">
        <f>(Table2[[#This Row],[Close Price]]/Table2[[#This Row],[Current Month Low]])-1</f>
        <v>0.1800664451827243</v>
      </c>
      <c r="AH51" s="5">
        <f>(Table2[[#This Row],[Current Month High]]/Table2[[#This Row],[Close Price]])-1</f>
        <v>4.5420420420420493E-2</v>
      </c>
      <c r="AI51">
        <v>4.5420420420420404</v>
      </c>
      <c r="AJ51">
        <v>280.57142857142799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0.15</v>
      </c>
      <c r="AM51" t="s">
        <v>10116</v>
      </c>
      <c r="AN51">
        <v>12.41</v>
      </c>
      <c r="AO51" t="s">
        <v>10116</v>
      </c>
      <c r="AP51">
        <v>0.15917778503871799</v>
      </c>
      <c r="AQ51">
        <f>(Table2[[#This Row],[Sharpe Ratio]]-AVERAGE(Table2[Sharpe Ratio]))/_xlfn.STDEV.P(Table2[Sharpe Ratio])</f>
        <v>1.1650056979883165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5.6383245554545711</v>
      </c>
      <c r="AS51">
        <f>_xlfn.RANK.AVG(Table2[[#This Row],[1Y Return vs Nifty Z-Score]],Table2[1Y Return vs Nifty Z-Score])</f>
        <v>13</v>
      </c>
      <c r="AT51">
        <f>_xlfn.RANK.AVG(Table2[[#This Row],[6M Return vs Nifty Z-Score]],Table2[6M Return vs Nifty Z-Score])</f>
        <v>154</v>
      </c>
      <c r="AU51">
        <f>_xlfn.RANK.AVG(Table2[[#This Row],[Sharpe Ratio Z-Score]],Table2[Sharpe Ratio Z-Score])</f>
        <v>92</v>
      </c>
      <c r="AV51">
        <f>(Table2[[#This Row],[Rank 1Y]]+Table2[[#This Row],[Rank 6M]]+Table2[[#This Row],[Rank Sharpe]])/3</f>
        <v>86.333333333333329</v>
      </c>
    </row>
    <row r="52" spans="1:48" x14ac:dyDescent="0.3">
      <c r="A52" t="s">
        <v>279</v>
      </c>
      <c r="B52" t="s">
        <v>280</v>
      </c>
      <c r="C52" t="s">
        <v>10084</v>
      </c>
      <c r="D52" t="s">
        <v>281</v>
      </c>
      <c r="E52">
        <v>89664.785698399995</v>
      </c>
      <c r="F52">
        <v>9832.65</v>
      </c>
      <c r="G52">
        <v>134.762037299822</v>
      </c>
      <c r="H52">
        <f>(Table2[[#This Row],[1Y Return vs Nifty]]-AVERAGE(Table2[1Y Return vs Nifty]))/_xlfn.STDEV.P(Table2[1Y Return vs Nifty])</f>
        <v>1.1088215665790371</v>
      </c>
      <c r="I52">
        <v>-6.2547076574049596</v>
      </c>
      <c r="J52">
        <f>(Table2[[#This Row],[1M Return vs Nifty]]-AVERAGE(Table2[1M Return vs Nifty]))/_xlfn.STDEV.P(Table2[1M Return vs Nifty])</f>
        <v>-0.77000033465664552</v>
      </c>
      <c r="K52">
        <v>34.5210712652745</v>
      </c>
      <c r="L52">
        <f>(Table2[[#This Row],[6M Return vs Nifty]]-AVERAGE(Table2[6M Return vs Nifty]))/_xlfn.STDEV.P(Table2[6M Return vs Nifty])</f>
        <v>0.68885604422922908</v>
      </c>
      <c r="M52">
        <v>-2.1979119461552998</v>
      </c>
      <c r="N52">
        <f>(Table2[[#This Row],[1W Return vs Nifty]]-AVERAGE(Table2[1W Return vs Nifty]))/_xlfn.STDEV.P(Table2[1W Return vs Nifty])</f>
        <v>-0.21583271818215516</v>
      </c>
      <c r="O52">
        <v>9672.61</v>
      </c>
      <c r="P52">
        <v>9233.6419431242102</v>
      </c>
      <c r="Q52">
        <v>7469.7146094651298</v>
      </c>
      <c r="R52">
        <v>57.504291504738603</v>
      </c>
      <c r="S52" s="5">
        <f>(Table2[[#This Row],[Close Price]]-Table2[[#This Row],[20D EMA]])/Table2[[#This Row],[20D EMA]]</f>
        <v>1.6545689322736992E-2</v>
      </c>
      <c r="T52" s="5">
        <f>(Table2[[#This Row],[Close Price]]-Table2[[#This Row],[50D EMA]])/Table2[[#This Row],[50D EMA]]</f>
        <v>6.4872350537897791E-2</v>
      </c>
      <c r="U52" s="5">
        <f>(Table2[[#This Row],[Close Price]]-Table2[[#This Row],[200D EMA]])/Table2[[#This Row],[200D EMA]]</f>
        <v>0.31633543101375172</v>
      </c>
      <c r="V52">
        <v>0.43914454373795397</v>
      </c>
      <c r="W52">
        <v>9810</v>
      </c>
      <c r="X52">
        <v>9993.5499999999993</v>
      </c>
      <c r="Y52">
        <v>9810</v>
      </c>
      <c r="Z52">
        <v>10187</v>
      </c>
      <c r="AA52">
        <v>7888.25</v>
      </c>
      <c r="AB52">
        <v>10225</v>
      </c>
      <c r="AC52" s="5">
        <f>(Table2[[#This Row],[Close Price]]/Table2[[#This Row],[Day Low]])-1</f>
        <v>2.3088685015291155E-3</v>
      </c>
      <c r="AD52" s="5">
        <f>(Table2[[#This Row],[Day High]]/Table2[[#This Row],[Close Price]])-1</f>
        <v>1.6363849013236509E-2</v>
      </c>
      <c r="AE52" s="5">
        <f>(Table2[[#This Row],[Close Price]]/Table2[[#This Row],[Current Week Low]])-1</f>
        <v>2.3088685015291155E-3</v>
      </c>
      <c r="AF52" s="5">
        <f>(Table2[[#This Row],[Current Week High]]/Table2[[#This Row],[Close Price]])-1</f>
        <v>3.6038097562711924E-2</v>
      </c>
      <c r="AG52" s="5">
        <f>(Table2[[#This Row],[Close Price]]/Table2[[#This Row],[Current Month Low]])-1</f>
        <v>0.2464932019142394</v>
      </c>
      <c r="AH52" s="5">
        <f>(Table2[[#This Row],[Current Month High]]/Table2[[#This Row],[Close Price]])-1</f>
        <v>3.9902772904557793E-2</v>
      </c>
      <c r="AI52">
        <v>6.2785719007592</v>
      </c>
      <c r="AJ52">
        <v>184.72787293497601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0.06</v>
      </c>
      <c r="AM52" t="s">
        <v>10116</v>
      </c>
      <c r="AN52">
        <v>5.37</v>
      </c>
      <c r="AO52" t="s">
        <v>10116</v>
      </c>
      <c r="AP52">
        <v>0.19371170887123301</v>
      </c>
      <c r="AQ52">
        <f>(Table2[[#This Row],[Sharpe Ratio]]-AVERAGE(Table2[Sharpe Ratio]))/_xlfn.STDEV.P(Table2[Sharpe Ratio])</f>
        <v>1.5553912879994718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2.3672358459689371</v>
      </c>
      <c r="AS52">
        <f>_xlfn.RANK.AVG(Table2[[#This Row],[1Y Return vs Nifty Z-Score]],Table2[1Y Return vs Nifty Z-Score])</f>
        <v>78</v>
      </c>
      <c r="AT52">
        <f>_xlfn.RANK.AVG(Table2[[#This Row],[6M Return vs Nifty Z-Score]],Table2[6M Return vs Nifty Z-Score])</f>
        <v>139</v>
      </c>
      <c r="AU52">
        <f>_xlfn.RANK.AVG(Table2[[#This Row],[Sharpe Ratio Z-Score]],Table2[Sharpe Ratio Z-Score])</f>
        <v>45</v>
      </c>
      <c r="AV52">
        <f>(Table2[[#This Row],[Rank 1Y]]+Table2[[#This Row],[Rank 6M]]+Table2[[#This Row],[Rank Sharpe]])/3</f>
        <v>87.333333333333329</v>
      </c>
    </row>
    <row r="53" spans="1:48" x14ac:dyDescent="0.3">
      <c r="A53" t="s">
        <v>203</v>
      </c>
      <c r="B53" t="s">
        <v>204</v>
      </c>
      <c r="C53" t="s">
        <v>10077</v>
      </c>
      <c r="D53" t="s">
        <v>67</v>
      </c>
      <c r="E53">
        <v>124246.8059735</v>
      </c>
      <c r="F53">
        <v>735.55</v>
      </c>
      <c r="G53">
        <v>143.79296628157101</v>
      </c>
      <c r="H53">
        <f>(Table2[[#This Row],[1Y Return vs Nifty]]-AVERAGE(Table2[1Y Return vs Nifty]))/_xlfn.STDEV.P(Table2[1Y Return vs Nifty])</f>
        <v>1.2179539510435533</v>
      </c>
      <c r="I53">
        <v>12.295729617667</v>
      </c>
      <c r="J53">
        <f>(Table2[[#This Row],[1M Return vs Nifty]]-AVERAGE(Table2[1M Return vs Nifty]))/_xlfn.STDEV.P(Table2[1M Return vs Nifty])</f>
        <v>0.94826432167618746</v>
      </c>
      <c r="K53">
        <v>67.995591610266402</v>
      </c>
      <c r="L53">
        <f>(Table2[[#This Row],[6M Return vs Nifty]]-AVERAGE(Table2[6M Return vs Nifty]))/_xlfn.STDEV.P(Table2[6M Return vs Nifty])</f>
        <v>1.7068137039558942</v>
      </c>
      <c r="M53">
        <v>-0.34162718062891601</v>
      </c>
      <c r="N53">
        <f>(Table2[[#This Row],[1W Return vs Nifty]]-AVERAGE(Table2[1W Return vs Nifty]))/_xlfn.STDEV.P(Table2[1W Return vs Nifty])</f>
        <v>0.18958475803872255</v>
      </c>
      <c r="O53">
        <v>678.28</v>
      </c>
      <c r="P53">
        <v>632.26546537749198</v>
      </c>
      <c r="Q53">
        <v>512.35084319639304</v>
      </c>
      <c r="R53">
        <v>61.184813108408001</v>
      </c>
      <c r="S53" s="5">
        <f>(Table2[[#This Row],[Close Price]]-Table2[[#This Row],[20D EMA]])/Table2[[#This Row],[20D EMA]]</f>
        <v>8.443415698531577E-2</v>
      </c>
      <c r="T53" s="5">
        <f>(Table2[[#This Row],[Close Price]]-Table2[[#This Row],[50D EMA]])/Table2[[#This Row],[50D EMA]]</f>
        <v>0.16335628035740066</v>
      </c>
      <c r="U53" s="5">
        <f>(Table2[[#This Row],[Close Price]]-Table2[[#This Row],[200D EMA]])/Table2[[#This Row],[200D EMA]]</f>
        <v>0.43563733673421667</v>
      </c>
      <c r="V53">
        <v>0.79175310475729199</v>
      </c>
      <c r="W53">
        <v>717.45</v>
      </c>
      <c r="X53">
        <v>740.95</v>
      </c>
      <c r="Y53">
        <v>709.05</v>
      </c>
      <c r="Z53">
        <v>750</v>
      </c>
      <c r="AA53">
        <v>528</v>
      </c>
      <c r="AB53">
        <v>750</v>
      </c>
      <c r="AC53" s="5">
        <f>(Table2[[#This Row],[Close Price]]/Table2[[#This Row],[Day Low]])-1</f>
        <v>2.5228238901665589E-2</v>
      </c>
      <c r="AD53" s="5">
        <f>(Table2[[#This Row],[Day High]]/Table2[[#This Row],[Close Price]])-1</f>
        <v>7.341445177078576E-3</v>
      </c>
      <c r="AE53" s="5">
        <f>(Table2[[#This Row],[Close Price]]/Table2[[#This Row],[Current Week Low]])-1</f>
        <v>3.7373951061279165E-2</v>
      </c>
      <c r="AF53" s="5">
        <f>(Table2[[#This Row],[Current Week High]]/Table2[[#This Row],[Close Price]])-1</f>
        <v>1.9645163483107853E-2</v>
      </c>
      <c r="AG53" s="5">
        <f>(Table2[[#This Row],[Close Price]]/Table2[[#This Row],[Current Month Low]])-1</f>
        <v>0.39308712121212119</v>
      </c>
      <c r="AH53" s="5">
        <f>(Table2[[#This Row],[Current Month High]]/Table2[[#This Row],[Close Price]])-1</f>
        <v>1.9645163483107853E-2</v>
      </c>
      <c r="AI53">
        <v>1.9645163483107799</v>
      </c>
      <c r="AJ53">
        <v>173.84586746090801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0.17</v>
      </c>
      <c r="AM53" t="s">
        <v>10116</v>
      </c>
      <c r="AN53">
        <v>16.82</v>
      </c>
      <c r="AO53" t="s">
        <v>10116</v>
      </c>
      <c r="AP53">
        <v>0.135179928216313</v>
      </c>
      <c r="AQ53">
        <f>(Table2[[#This Row],[Sharpe Ratio]]-AVERAGE(Table2[Sharpe Ratio]))/_xlfn.STDEV.P(Table2[Sharpe Ratio])</f>
        <v>0.89372411585321399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4.956340850567571</v>
      </c>
      <c r="AS53">
        <f>_xlfn.RANK.AVG(Table2[[#This Row],[1Y Return vs Nifty Z-Score]],Table2[1Y Return vs Nifty Z-Score])</f>
        <v>73</v>
      </c>
      <c r="AT53">
        <f>_xlfn.RANK.AVG(Table2[[#This Row],[6M Return vs Nifty Z-Score]],Table2[6M Return vs Nifty Z-Score])</f>
        <v>48</v>
      </c>
      <c r="AU53">
        <f>_xlfn.RANK.AVG(Table2[[#This Row],[Sharpe Ratio Z-Score]],Table2[Sharpe Ratio Z-Score])</f>
        <v>143</v>
      </c>
      <c r="AV53">
        <f>(Table2[[#This Row],[Rank 1Y]]+Table2[[#This Row],[Rank 6M]]+Table2[[#This Row],[Rank Sharpe]])/3</f>
        <v>88</v>
      </c>
    </row>
    <row r="54" spans="1:48" x14ac:dyDescent="0.3">
      <c r="A54" t="s">
        <v>441</v>
      </c>
      <c r="B54" t="s">
        <v>442</v>
      </c>
      <c r="C54" t="s">
        <v>10077</v>
      </c>
      <c r="D54" t="s">
        <v>98</v>
      </c>
      <c r="E54">
        <v>50957.654034225001</v>
      </c>
      <c r="F54">
        <v>132.36000000000001</v>
      </c>
      <c r="G54">
        <v>193.09471330692901</v>
      </c>
      <c r="H54">
        <f>(Table2[[#This Row],[1Y Return vs Nifty]]-AVERAGE(Table2[1Y Return vs Nifty]))/_xlfn.STDEV.P(Table2[1Y Return vs Nifty])</f>
        <v>1.8137306670400146</v>
      </c>
      <c r="I54">
        <v>-15.8818320644134</v>
      </c>
      <c r="J54">
        <f>(Table2[[#This Row],[1M Return vs Nifty]]-AVERAGE(Table2[1M Return vs Nifty]))/_xlfn.STDEV.P(Table2[1M Return vs Nifty])</f>
        <v>-1.6617285114857074</v>
      </c>
      <c r="K54">
        <v>31.440095397670301</v>
      </c>
      <c r="L54">
        <f>(Table2[[#This Row],[6M Return vs Nifty]]-AVERAGE(Table2[6M Return vs Nifty]))/_xlfn.STDEV.P(Table2[6M Return vs Nifty])</f>
        <v>0.59516379855886137</v>
      </c>
      <c r="M54">
        <v>-4.11765138217973</v>
      </c>
      <c r="N54">
        <f>(Table2[[#This Row],[1W Return vs Nifty]]-AVERAGE(Table2[1W Return vs Nifty]))/_xlfn.STDEV.P(Table2[1W Return vs Nifty])</f>
        <v>-0.63510886137348033</v>
      </c>
      <c r="O54">
        <v>132.72999999999999</v>
      </c>
      <c r="P54">
        <v>131.78892145959401</v>
      </c>
      <c r="Q54">
        <v>108.39234483784</v>
      </c>
      <c r="R54">
        <v>38.326363365338402</v>
      </c>
      <c r="S54" s="5">
        <f>(Table2[[#This Row],[Close Price]]-Table2[[#This Row],[20D EMA]])/Table2[[#This Row],[20D EMA]]</f>
        <v>-2.7876139531377696E-3</v>
      </c>
      <c r="T54" s="5">
        <f>(Table2[[#This Row],[Close Price]]-Table2[[#This Row],[50D EMA]])/Table2[[#This Row],[50D EMA]]</f>
        <v>4.333281842518885E-3</v>
      </c>
      <c r="U54" s="5">
        <f>(Table2[[#This Row],[Close Price]]-Table2[[#This Row],[200D EMA]])/Table2[[#This Row],[200D EMA]]</f>
        <v>0.22111944527094365</v>
      </c>
      <c r="V54">
        <v>0.45716791113203498</v>
      </c>
      <c r="W54">
        <v>129.69999999999999</v>
      </c>
      <c r="X54">
        <v>133.41</v>
      </c>
      <c r="Y54">
        <v>128.31</v>
      </c>
      <c r="Z54">
        <v>133.41</v>
      </c>
      <c r="AA54">
        <v>114.55</v>
      </c>
      <c r="AB54">
        <v>153</v>
      </c>
      <c r="AC54" s="5">
        <f>(Table2[[#This Row],[Close Price]]/Table2[[#This Row],[Day Low]])-1</f>
        <v>2.0508866615266186E-2</v>
      </c>
      <c r="AD54" s="5">
        <f>(Table2[[#This Row],[Day High]]/Table2[[#This Row],[Close Price]])-1</f>
        <v>7.9329102447867061E-3</v>
      </c>
      <c r="AE54" s="5">
        <f>(Table2[[#This Row],[Close Price]]/Table2[[#This Row],[Current Week Low]])-1</f>
        <v>3.1564180500350814E-2</v>
      </c>
      <c r="AF54" s="5">
        <f>(Table2[[#This Row],[Current Week High]]/Table2[[#This Row],[Close Price]])-1</f>
        <v>7.9329102447867061E-3</v>
      </c>
      <c r="AG54" s="5">
        <f>(Table2[[#This Row],[Close Price]]/Table2[[#This Row],[Current Month Low]])-1</f>
        <v>0.15547795722391977</v>
      </c>
      <c r="AH54" s="5">
        <f>(Table2[[#This Row],[Current Month High]]/Table2[[#This Row],[Close Price]])-1</f>
        <v>0.15593834995466893</v>
      </c>
      <c r="AI54">
        <v>28.8153520701118</v>
      </c>
      <c r="AJ54">
        <v>228.43672456575601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-7.0000000000000007E-2</v>
      </c>
      <c r="AM54" t="s">
        <v>10117</v>
      </c>
      <c r="AN54">
        <v>-0.02</v>
      </c>
      <c r="AO54" t="s">
        <v>10117</v>
      </c>
      <c r="AP54">
        <v>0.169385936446319</v>
      </c>
      <c r="AQ54">
        <f>(Table2[[#This Row],[Sharpe Ratio]]-AVERAGE(Table2[Sharpe Ratio]))/_xlfn.STDEV.P(Table2[Sharpe Ratio])</f>
        <v>1.2804028138650645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1.3924599066047527</v>
      </c>
      <c r="AS54">
        <f>_xlfn.RANK.AVG(Table2[[#This Row],[1Y Return vs Nifty Z-Score]],Table2[1Y Return vs Nifty Z-Score])</f>
        <v>33</v>
      </c>
      <c r="AT54">
        <f>_xlfn.RANK.AVG(Table2[[#This Row],[6M Return vs Nifty Z-Score]],Table2[6M Return vs Nifty Z-Score])</f>
        <v>167</v>
      </c>
      <c r="AU54">
        <f>_xlfn.RANK.AVG(Table2[[#This Row],[Sharpe Ratio Z-Score]],Table2[Sharpe Ratio Z-Score])</f>
        <v>71</v>
      </c>
      <c r="AV54">
        <f>(Table2[[#This Row],[Rank 1Y]]+Table2[[#This Row],[Rank 6M]]+Table2[[#This Row],[Rank Sharpe]])/3</f>
        <v>90.333333333333329</v>
      </c>
    </row>
    <row r="55" spans="1:48" x14ac:dyDescent="0.3">
      <c r="A55" t="s">
        <v>144</v>
      </c>
      <c r="B55" t="s">
        <v>145</v>
      </c>
      <c r="C55" t="s">
        <v>10078</v>
      </c>
      <c r="D55" t="s">
        <v>146</v>
      </c>
      <c r="E55">
        <v>177809.138836875</v>
      </c>
      <c r="F55">
        <v>8643.0499999999993</v>
      </c>
      <c r="G55">
        <v>73.480572598412394</v>
      </c>
      <c r="H55">
        <f>(Table2[[#This Row],[1Y Return vs Nifty]]-AVERAGE(Table2[1Y Return vs Nifty]))/_xlfn.STDEV.P(Table2[1Y Return vs Nifty])</f>
        <v>0.36827844196156279</v>
      </c>
      <c r="I55">
        <v>-5.0466859466095197</v>
      </c>
      <c r="J55">
        <f>(Table2[[#This Row],[1M Return vs Nifty]]-AVERAGE(Table2[1M Return vs Nifty]))/_xlfn.STDEV.P(Table2[1M Return vs Nifty])</f>
        <v>-0.65810534377511798</v>
      </c>
      <c r="K55">
        <v>71.553676151379705</v>
      </c>
      <c r="L55">
        <f>(Table2[[#This Row],[6M Return vs Nifty]]-AVERAGE(Table2[6M Return vs Nifty]))/_xlfn.STDEV.P(Table2[6M Return vs Nifty])</f>
        <v>1.8150147886989412</v>
      </c>
      <c r="M55">
        <v>-4.3223521693183997</v>
      </c>
      <c r="N55">
        <f>(Table2[[#This Row],[1W Return vs Nifty]]-AVERAGE(Table2[1W Return vs Nifty]))/_xlfn.STDEV.P(Table2[1W Return vs Nifty])</f>
        <v>-0.67981605180212856</v>
      </c>
      <c r="O55">
        <v>8355.7199999999993</v>
      </c>
      <c r="P55">
        <v>7790.1798158276797</v>
      </c>
      <c r="Q55">
        <v>5987.5360667544201</v>
      </c>
      <c r="R55">
        <v>49.320851925245599</v>
      </c>
      <c r="S55" s="5">
        <f>(Table2[[#This Row],[Close Price]]-Table2[[#This Row],[20D EMA]])/Table2[[#This Row],[20D EMA]]</f>
        <v>3.4387222166372251E-2</v>
      </c>
      <c r="T55" s="5">
        <f>(Table2[[#This Row],[Close Price]]-Table2[[#This Row],[50D EMA]])/Table2[[#This Row],[50D EMA]]</f>
        <v>0.10948016661175171</v>
      </c>
      <c r="U55" s="5">
        <f>(Table2[[#This Row],[Close Price]]-Table2[[#This Row],[200D EMA]])/Table2[[#This Row],[200D EMA]]</f>
        <v>0.44350696240315368</v>
      </c>
      <c r="V55">
        <v>1.03666314926805</v>
      </c>
      <c r="W55">
        <v>8327.5499999999993</v>
      </c>
      <c r="X55">
        <v>8690.85</v>
      </c>
      <c r="Y55">
        <v>8235.7000000000007</v>
      </c>
      <c r="Z55">
        <v>8690.85</v>
      </c>
      <c r="AA55">
        <v>6982.4</v>
      </c>
      <c r="AB55">
        <v>9149.9500000000007</v>
      </c>
      <c r="AC55" s="5">
        <f>(Table2[[#This Row],[Close Price]]/Table2[[#This Row],[Day Low]])-1</f>
        <v>3.7886293087402656E-2</v>
      </c>
      <c r="AD55" s="5">
        <f>(Table2[[#This Row],[Day High]]/Table2[[#This Row],[Close Price]])-1</f>
        <v>5.5304551055472828E-3</v>
      </c>
      <c r="AE55" s="5">
        <f>(Table2[[#This Row],[Close Price]]/Table2[[#This Row],[Current Week Low]])-1</f>
        <v>4.9461490826523402E-2</v>
      </c>
      <c r="AF55" s="5">
        <f>(Table2[[#This Row],[Current Week High]]/Table2[[#This Row],[Close Price]])-1</f>
        <v>5.5304551055472828E-3</v>
      </c>
      <c r="AG55" s="5">
        <f>(Table2[[#This Row],[Close Price]]/Table2[[#This Row],[Current Month Low]])-1</f>
        <v>0.23783369615032068</v>
      </c>
      <c r="AH55" s="5">
        <f>(Table2[[#This Row],[Current Month High]]/Table2[[#This Row],[Close Price]])-1</f>
        <v>5.8648278096274042E-2</v>
      </c>
      <c r="AI55">
        <v>5.8648278096273998</v>
      </c>
      <c r="AJ55">
        <v>124.494805194805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0.19</v>
      </c>
      <c r="AM55" t="s">
        <v>10116</v>
      </c>
      <c r="AN55">
        <v>7.21</v>
      </c>
      <c r="AO55" t="s">
        <v>10116</v>
      </c>
      <c r="AP55">
        <v>0.18434566103443401</v>
      </c>
      <c r="AQ55">
        <f>(Table2[[#This Row],[Sharpe Ratio]]-AVERAGE(Table2[Sharpe Ratio]))/_xlfn.STDEV.P(Table2[Sharpe Ratio])</f>
        <v>1.4495136550790311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2.2948854901622884</v>
      </c>
      <c r="AS55">
        <f>_xlfn.RANK.AVG(Table2[[#This Row],[1Y Return vs Nifty Z-Score]],Table2[1Y Return vs Nifty Z-Score])</f>
        <v>177</v>
      </c>
      <c r="AT55">
        <f>_xlfn.RANK.AVG(Table2[[#This Row],[6M Return vs Nifty Z-Score]],Table2[6M Return vs Nifty Z-Score])</f>
        <v>40</v>
      </c>
      <c r="AU55">
        <f>_xlfn.RANK.AVG(Table2[[#This Row],[Sharpe Ratio Z-Score]],Table2[Sharpe Ratio Z-Score])</f>
        <v>56</v>
      </c>
      <c r="AV55">
        <f>(Table2[[#This Row],[Rank 1Y]]+Table2[[#This Row],[Rank 6M]]+Table2[[#This Row],[Rank Sharpe]])/3</f>
        <v>91</v>
      </c>
    </row>
    <row r="56" spans="1:48" x14ac:dyDescent="0.3">
      <c r="A56" t="s">
        <v>1064</v>
      </c>
      <c r="B56" t="s">
        <v>1065</v>
      </c>
      <c r="C56" t="s">
        <v>10073</v>
      </c>
      <c r="D56" t="s">
        <v>46</v>
      </c>
      <c r="E56">
        <v>11577.64786915</v>
      </c>
      <c r="F56">
        <v>1755.9</v>
      </c>
      <c r="G56">
        <v>74.479660399231506</v>
      </c>
      <c r="H56">
        <f>(Table2[[#This Row],[1Y Return vs Nifty]]-AVERAGE(Table2[1Y Return vs Nifty]))/_xlfn.STDEV.P(Table2[1Y Return vs Nifty])</f>
        <v>0.38035171085927516</v>
      </c>
      <c r="I56">
        <v>10.597859624684199</v>
      </c>
      <c r="J56">
        <f>(Table2[[#This Row],[1M Return vs Nifty]]-AVERAGE(Table2[1M Return vs Nifty]))/_xlfn.STDEV.P(Table2[1M Return vs Nifty])</f>
        <v>0.79099633080727105</v>
      </c>
      <c r="K56">
        <v>105.16821820847601</v>
      </c>
      <c r="L56">
        <f>(Table2[[#This Row],[6M Return vs Nifty]]-AVERAGE(Table2[6M Return vs Nifty]))/_xlfn.STDEV.P(Table2[6M Return vs Nifty])</f>
        <v>2.8372304982167824</v>
      </c>
      <c r="M56">
        <v>0.94743003778335999</v>
      </c>
      <c r="N56">
        <f>(Table2[[#This Row],[1W Return vs Nifty]]-AVERAGE(Table2[1W Return vs Nifty]))/_xlfn.STDEV.P(Table2[1W Return vs Nifty])</f>
        <v>0.47111824573333005</v>
      </c>
      <c r="O56">
        <v>1664.17</v>
      </c>
      <c r="P56">
        <v>1466.6815686510099</v>
      </c>
      <c r="Q56">
        <v>1115.54869153138</v>
      </c>
      <c r="R56">
        <v>60.855793443070702</v>
      </c>
      <c r="S56" s="5">
        <f>(Table2[[#This Row],[Close Price]]-Table2[[#This Row],[20D EMA]])/Table2[[#This Row],[20D EMA]]</f>
        <v>5.5120570614780949E-2</v>
      </c>
      <c r="T56" s="5">
        <f>(Table2[[#This Row],[Close Price]]-Table2[[#This Row],[50D EMA]])/Table2[[#This Row],[50D EMA]]</f>
        <v>0.19719238144855175</v>
      </c>
      <c r="U56" s="5">
        <f>(Table2[[#This Row],[Close Price]]-Table2[[#This Row],[200D EMA]])/Table2[[#This Row],[200D EMA]]</f>
        <v>0.5740236292057963</v>
      </c>
      <c r="V56">
        <v>0.47064852536859703</v>
      </c>
      <c r="W56">
        <v>1740.65</v>
      </c>
      <c r="X56">
        <v>1818.95</v>
      </c>
      <c r="Y56">
        <v>1713.1</v>
      </c>
      <c r="Z56">
        <v>1869.9</v>
      </c>
      <c r="AA56">
        <v>1231.4000000000001</v>
      </c>
      <c r="AB56">
        <v>1869.9</v>
      </c>
      <c r="AC56" s="5">
        <f>(Table2[[#This Row],[Close Price]]/Table2[[#This Row],[Day Low]])-1</f>
        <v>8.7610949932497295E-3</v>
      </c>
      <c r="AD56" s="5">
        <f>(Table2[[#This Row],[Day High]]/Table2[[#This Row],[Close Price]])-1</f>
        <v>3.5907511817301563E-2</v>
      </c>
      <c r="AE56" s="5">
        <f>(Table2[[#This Row],[Close Price]]/Table2[[#This Row],[Current Week Low]])-1</f>
        <v>2.4983947230167614E-2</v>
      </c>
      <c r="AF56" s="5">
        <f>(Table2[[#This Row],[Current Week High]]/Table2[[#This Row],[Close Price]])-1</f>
        <v>6.4923970613360638E-2</v>
      </c>
      <c r="AG56" s="5">
        <f>(Table2[[#This Row],[Close Price]]/Table2[[#This Row],[Current Month Low]])-1</f>
        <v>0.42593795679714153</v>
      </c>
      <c r="AH56" s="5">
        <f>(Table2[[#This Row],[Current Month High]]/Table2[[#This Row],[Close Price]])-1</f>
        <v>6.4923970613360638E-2</v>
      </c>
      <c r="AI56">
        <v>6.4923970613360602</v>
      </c>
      <c r="AJ56">
        <v>118.097130791206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0.52</v>
      </c>
      <c r="AM56" t="s">
        <v>10116</v>
      </c>
      <c r="AN56">
        <v>11.88</v>
      </c>
      <c r="AO56" t="s">
        <v>10116</v>
      </c>
      <c r="AP56">
        <v>0.16028726494484299</v>
      </c>
      <c r="AQ56">
        <f>(Table2[[#This Row],[Sharpe Ratio]]-AVERAGE(Table2[Sharpe Ratio]))/_xlfn.STDEV.P(Table2[Sharpe Ratio])</f>
        <v>1.1775477123235172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5.6572444979401757</v>
      </c>
      <c r="AS56">
        <f>_xlfn.RANK.AVG(Table2[[#This Row],[1Y Return vs Nifty Z-Score]],Table2[1Y Return vs Nifty Z-Score])</f>
        <v>175</v>
      </c>
      <c r="AT56">
        <f>_xlfn.RANK.AVG(Table2[[#This Row],[6M Return vs Nifty Z-Score]],Table2[6M Return vs Nifty Z-Score])</f>
        <v>10</v>
      </c>
      <c r="AU56">
        <f>_xlfn.RANK.AVG(Table2[[#This Row],[Sharpe Ratio Z-Score]],Table2[Sharpe Ratio Z-Score])</f>
        <v>90</v>
      </c>
      <c r="AV56">
        <f>(Table2[[#This Row],[Rank 1Y]]+Table2[[#This Row],[Rank 6M]]+Table2[[#This Row],[Rank Sharpe]])/3</f>
        <v>91.666666666666671</v>
      </c>
    </row>
    <row r="57" spans="1:48" x14ac:dyDescent="0.3">
      <c r="A57" t="s">
        <v>557</v>
      </c>
      <c r="B57" t="s">
        <v>558</v>
      </c>
      <c r="C57" t="s">
        <v>10070</v>
      </c>
      <c r="D57" t="s">
        <v>267</v>
      </c>
      <c r="E57">
        <v>33680.276641279997</v>
      </c>
      <c r="F57">
        <v>6515.8</v>
      </c>
      <c r="G57">
        <v>153.06332907976</v>
      </c>
      <c r="H57">
        <f>(Table2[[#This Row],[1Y Return vs Nifty]]-AVERAGE(Table2[1Y Return vs Nifty]))/_xlfn.STDEV.P(Table2[1Y Return vs Nifty])</f>
        <v>1.3299797237034967</v>
      </c>
      <c r="I57">
        <v>-5.3306293653249899</v>
      </c>
      <c r="J57">
        <f>(Table2[[#This Row],[1M Return vs Nifty]]-AVERAGE(Table2[1M Return vs Nifty]))/_xlfn.STDEV.P(Table2[1M Return vs Nifty])</f>
        <v>-0.68440606831020656</v>
      </c>
      <c r="K57">
        <v>41.901211325869703</v>
      </c>
      <c r="L57">
        <f>(Table2[[#This Row],[6M Return vs Nifty]]-AVERAGE(Table2[6M Return vs Nifty]))/_xlfn.STDEV.P(Table2[6M Return vs Nifty])</f>
        <v>0.9132855514219278</v>
      </c>
      <c r="M57">
        <v>-4.1320205970961297</v>
      </c>
      <c r="N57">
        <f>(Table2[[#This Row],[1W Return vs Nifty]]-AVERAGE(Table2[1W Return vs Nifty]))/_xlfn.STDEV.P(Table2[1W Return vs Nifty])</f>
        <v>-0.6382471357131021</v>
      </c>
      <c r="O57">
        <v>6598.55</v>
      </c>
      <c r="P57">
        <v>6583.3201669218397</v>
      </c>
      <c r="Q57">
        <v>5444.2499397663396</v>
      </c>
      <c r="R57">
        <v>52.135839809017199</v>
      </c>
      <c r="S57" s="5">
        <f>(Table2[[#This Row],[Close Price]]-Table2[[#This Row],[20D EMA]])/Table2[[#This Row],[20D EMA]]</f>
        <v>-1.2540633927150661E-2</v>
      </c>
      <c r="T57" s="5">
        <f>(Table2[[#This Row],[Close Price]]-Table2[[#This Row],[50D EMA]])/Table2[[#This Row],[50D EMA]]</f>
        <v>-1.0256248398960961E-2</v>
      </c>
      <c r="U57" s="5">
        <f>(Table2[[#This Row],[Close Price]]-Table2[[#This Row],[200D EMA]])/Table2[[#This Row],[200D EMA]]</f>
        <v>0.19682234873288168</v>
      </c>
      <c r="V57">
        <v>1.44351682785128</v>
      </c>
      <c r="W57">
        <v>6490</v>
      </c>
      <c r="X57">
        <v>6734.8</v>
      </c>
      <c r="Y57">
        <v>6490</v>
      </c>
      <c r="Z57">
        <v>6984.65</v>
      </c>
      <c r="AA57">
        <v>5900</v>
      </c>
      <c r="AB57">
        <v>7038.15</v>
      </c>
      <c r="AC57" s="5">
        <f>(Table2[[#This Row],[Close Price]]/Table2[[#This Row],[Day Low]])-1</f>
        <v>3.9753466872112231E-3</v>
      </c>
      <c r="AD57" s="5">
        <f>(Table2[[#This Row],[Day High]]/Table2[[#This Row],[Close Price]])-1</f>
        <v>3.3610608060407055E-2</v>
      </c>
      <c r="AE57" s="5">
        <f>(Table2[[#This Row],[Close Price]]/Table2[[#This Row],[Current Week Low]])-1</f>
        <v>3.9753466872112231E-3</v>
      </c>
      <c r="AF57" s="5">
        <f>(Table2[[#This Row],[Current Week High]]/Table2[[#This Row],[Close Price]])-1</f>
        <v>7.1955861137542598E-2</v>
      </c>
      <c r="AG57" s="5">
        <f>(Table2[[#This Row],[Close Price]]/Table2[[#This Row],[Current Month Low]])-1</f>
        <v>0.10437288135593215</v>
      </c>
      <c r="AH57" s="5">
        <f>(Table2[[#This Row],[Current Month High]]/Table2[[#This Row],[Close Price]])-1</f>
        <v>8.0166671782436527E-2</v>
      </c>
      <c r="AI57">
        <v>49.741397832959798</v>
      </c>
      <c r="AJ57">
        <v>185.780701754386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-0.18</v>
      </c>
      <c r="AM57" t="s">
        <v>10117</v>
      </c>
      <c r="AN57">
        <v>0.86</v>
      </c>
      <c r="AO57" t="s">
        <v>10116</v>
      </c>
      <c r="AP57">
        <v>0.153112041392862</v>
      </c>
      <c r="AQ57">
        <f>(Table2[[#This Row],[Sharpe Ratio]]-AVERAGE(Table2[Sharpe Ratio]))/_xlfn.STDEV.P(Table2[Sharpe Ratio])</f>
        <v>1.0964360525715868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2.0170481236737032</v>
      </c>
      <c r="AS57">
        <f>_xlfn.RANK.AVG(Table2[[#This Row],[1Y Return vs Nifty Z-Score]],Table2[1Y Return vs Nifty Z-Score])</f>
        <v>61</v>
      </c>
      <c r="AT57">
        <f>_xlfn.RANK.AVG(Table2[[#This Row],[6M Return vs Nifty Z-Score]],Table2[6M Return vs Nifty Z-Score])</f>
        <v>109</v>
      </c>
      <c r="AU57">
        <f>_xlfn.RANK.AVG(Table2[[#This Row],[Sharpe Ratio Z-Score]],Table2[Sharpe Ratio Z-Score])</f>
        <v>105</v>
      </c>
      <c r="AV57">
        <f>(Table2[[#This Row],[Rank 1Y]]+Table2[[#This Row],[Rank 6M]]+Table2[[#This Row],[Rank Sharpe]])/3</f>
        <v>91.666666666666671</v>
      </c>
    </row>
    <row r="58" spans="1:48" x14ac:dyDescent="0.3">
      <c r="A58" t="s">
        <v>808</v>
      </c>
      <c r="B58" t="s">
        <v>809</v>
      </c>
      <c r="C58" t="s">
        <v>10078</v>
      </c>
      <c r="D58" t="s">
        <v>642</v>
      </c>
      <c r="E58">
        <v>18861.8351625</v>
      </c>
      <c r="F58">
        <v>4500.55</v>
      </c>
      <c r="G58">
        <v>158.207243707202</v>
      </c>
      <c r="H58">
        <f>(Table2[[#This Row],[1Y Return vs Nifty]]-AVERAGE(Table2[1Y Return vs Nifty]))/_xlfn.STDEV.P(Table2[1Y Return vs Nifty])</f>
        <v>1.3921402910060567</v>
      </c>
      <c r="I58">
        <v>-6.0231327625654103</v>
      </c>
      <c r="J58">
        <f>(Table2[[#This Row],[1M Return vs Nifty]]-AVERAGE(Table2[1M Return vs Nifty]))/_xlfn.STDEV.P(Table2[1M Return vs Nifty])</f>
        <v>-0.74855033047634001</v>
      </c>
      <c r="K58">
        <v>45.909146903818701</v>
      </c>
      <c r="L58">
        <f>(Table2[[#This Row],[6M Return vs Nifty]]-AVERAGE(Table2[6M Return vs Nifty]))/_xlfn.STDEV.P(Table2[6M Return vs Nifty])</f>
        <v>1.0351665725453445</v>
      </c>
      <c r="M58">
        <v>-1.9100904987968701</v>
      </c>
      <c r="N58">
        <f>(Table2[[#This Row],[1W Return vs Nifty]]-AVERAGE(Table2[1W Return vs Nifty]))/_xlfn.STDEV.P(Table2[1W Return vs Nifty])</f>
        <v>-0.15297175689144188</v>
      </c>
      <c r="O58">
        <v>4324.62</v>
      </c>
      <c r="P58">
        <v>4026.9126430294</v>
      </c>
      <c r="Q58">
        <v>3178.3972938885299</v>
      </c>
      <c r="R58">
        <v>59.7552359165878</v>
      </c>
      <c r="S58" s="5">
        <f>(Table2[[#This Row],[Close Price]]-Table2[[#This Row],[20D EMA]])/Table2[[#This Row],[20D EMA]]</f>
        <v>4.0681030934509921E-2</v>
      </c>
      <c r="T58" s="5">
        <f>(Table2[[#This Row],[Close Price]]-Table2[[#This Row],[50D EMA]])/Table2[[#This Row],[50D EMA]]</f>
        <v>0.11761798652137839</v>
      </c>
      <c r="U58" s="5">
        <f>(Table2[[#This Row],[Close Price]]-Table2[[#This Row],[200D EMA]])/Table2[[#This Row],[200D EMA]]</f>
        <v>0.4159809438089207</v>
      </c>
      <c r="V58">
        <v>1.5691735674748</v>
      </c>
      <c r="W58">
        <v>4471</v>
      </c>
      <c r="X58">
        <v>4609.8500000000004</v>
      </c>
      <c r="Y58">
        <v>4339.55</v>
      </c>
      <c r="Z58">
        <v>4687.8500000000004</v>
      </c>
      <c r="AA58">
        <v>3400.1</v>
      </c>
      <c r="AB58">
        <v>4849.7</v>
      </c>
      <c r="AC58" s="5">
        <f>(Table2[[#This Row],[Close Price]]/Table2[[#This Row],[Day Low]])-1</f>
        <v>6.6092596734512732E-3</v>
      </c>
      <c r="AD58" s="5">
        <f>(Table2[[#This Row],[Day High]]/Table2[[#This Row],[Close Price]])-1</f>
        <v>2.4285920609703249E-2</v>
      </c>
      <c r="AE58" s="5">
        <f>(Table2[[#This Row],[Close Price]]/Table2[[#This Row],[Current Week Low]])-1</f>
        <v>3.710062103213474E-2</v>
      </c>
      <c r="AF58" s="5">
        <f>(Table2[[#This Row],[Current Week High]]/Table2[[#This Row],[Close Price]])-1</f>
        <v>4.1617135683416517E-2</v>
      </c>
      <c r="AG58" s="5">
        <f>(Table2[[#This Row],[Close Price]]/Table2[[#This Row],[Current Month Low]])-1</f>
        <v>0.32365224552219063</v>
      </c>
      <c r="AH58" s="5">
        <f>(Table2[[#This Row],[Current Month High]]/Table2[[#This Row],[Close Price]])-1</f>
        <v>7.7579406961371333E-2</v>
      </c>
      <c r="AI58">
        <v>7.7579406961371298</v>
      </c>
      <c r="AJ58">
        <v>196.28373930217199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0.23</v>
      </c>
      <c r="AM58" t="s">
        <v>10116</v>
      </c>
      <c r="AN58">
        <v>15.49</v>
      </c>
      <c r="AO58" t="s">
        <v>10116</v>
      </c>
      <c r="AP58">
        <v>0.140575568743118</v>
      </c>
      <c r="AQ58">
        <f>(Table2[[#This Row],[Sharpe Ratio]]-AVERAGE(Table2[Sharpe Ratio]))/_xlfn.STDEV.P(Table2[Sharpe Ratio])</f>
        <v>0.95471864172176391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2.4805034179053829</v>
      </c>
      <c r="AS58">
        <f>_xlfn.RANK.AVG(Table2[[#This Row],[1Y Return vs Nifty Z-Score]],Table2[1Y Return vs Nifty Z-Score])</f>
        <v>56</v>
      </c>
      <c r="AT58">
        <f>_xlfn.RANK.AVG(Table2[[#This Row],[6M Return vs Nifty Z-Score]],Table2[6M Return vs Nifty Z-Score])</f>
        <v>91</v>
      </c>
      <c r="AU58">
        <f>_xlfn.RANK.AVG(Table2[[#This Row],[Sharpe Ratio Z-Score]],Table2[Sharpe Ratio Z-Score])</f>
        <v>129</v>
      </c>
      <c r="AV58">
        <f>(Table2[[#This Row],[Rank 1Y]]+Table2[[#This Row],[Rank 6M]]+Table2[[#This Row],[Rank Sharpe]])/3</f>
        <v>92</v>
      </c>
    </row>
    <row r="59" spans="1:48" x14ac:dyDescent="0.3">
      <c r="A59" t="s">
        <v>1370</v>
      </c>
      <c r="B59" t="s">
        <v>1371</v>
      </c>
      <c r="C59" t="s">
        <v>10078</v>
      </c>
      <c r="D59" t="s">
        <v>328</v>
      </c>
      <c r="E59">
        <v>7568.0843511000003</v>
      </c>
      <c r="F59">
        <v>328.35</v>
      </c>
      <c r="G59">
        <v>141.499337669244</v>
      </c>
      <c r="H59">
        <f>(Table2[[#This Row],[1Y Return vs Nifty]]-AVERAGE(Table2[1Y Return vs Nifty]))/_xlfn.STDEV.P(Table2[1Y Return vs Nifty])</f>
        <v>1.1902370727417588</v>
      </c>
      <c r="I59">
        <v>18.646406940941901</v>
      </c>
      <c r="J59">
        <f>(Table2[[#This Row],[1M Return vs Nifty]]-AVERAGE(Table2[1M Return vs Nifty]))/_xlfn.STDEV.P(Table2[1M Return vs Nifty])</f>
        <v>1.5365062173549153</v>
      </c>
      <c r="K59">
        <v>72.605254585943797</v>
      </c>
      <c r="L59">
        <f>(Table2[[#This Row],[6M Return vs Nifty]]-AVERAGE(Table2[6M Return vs Nifty]))/_xlfn.STDEV.P(Table2[6M Return vs Nifty])</f>
        <v>1.8469932102337561</v>
      </c>
      <c r="M59">
        <v>9.4377654991605393</v>
      </c>
      <c r="N59">
        <f>(Table2[[#This Row],[1W Return vs Nifty]]-AVERAGE(Table2[1W Return vs Nifty]))/_xlfn.STDEV.P(Table2[1W Return vs Nifty])</f>
        <v>2.3254298464882268</v>
      </c>
      <c r="O59">
        <v>305.33</v>
      </c>
      <c r="P59">
        <v>283.80208269377999</v>
      </c>
      <c r="Q59">
        <v>220.16218257078299</v>
      </c>
      <c r="R59">
        <v>74.561240878178694</v>
      </c>
      <c r="S59" s="5">
        <f>(Table2[[#This Row],[Close Price]]-Table2[[#This Row],[20D EMA]])/Table2[[#This Row],[20D EMA]]</f>
        <v>7.539383617725097E-2</v>
      </c>
      <c r="T59" s="5">
        <f>(Table2[[#This Row],[Close Price]]-Table2[[#This Row],[50D EMA]])/Table2[[#This Row],[50D EMA]]</f>
        <v>0.15696825366248932</v>
      </c>
      <c r="U59" s="5">
        <f>(Table2[[#This Row],[Close Price]]-Table2[[#This Row],[200D EMA]])/Table2[[#This Row],[200D EMA]]</f>
        <v>0.49140054920392257</v>
      </c>
      <c r="V59">
        <v>1.8636346089010001</v>
      </c>
      <c r="W59">
        <v>324</v>
      </c>
      <c r="X59">
        <v>336.5</v>
      </c>
      <c r="Y59">
        <v>324</v>
      </c>
      <c r="Z59">
        <v>349</v>
      </c>
      <c r="AA59">
        <v>244.3</v>
      </c>
      <c r="AB59">
        <v>352.25</v>
      </c>
      <c r="AC59" s="5">
        <f>(Table2[[#This Row],[Close Price]]/Table2[[#This Row],[Day Low]])-1</f>
        <v>1.3425925925925952E-2</v>
      </c>
      <c r="AD59" s="5">
        <f>(Table2[[#This Row],[Day High]]/Table2[[#This Row],[Close Price]])-1</f>
        <v>2.4821075072331222E-2</v>
      </c>
      <c r="AE59" s="5">
        <f>(Table2[[#This Row],[Close Price]]/Table2[[#This Row],[Current Week Low]])-1</f>
        <v>1.3425925925925952E-2</v>
      </c>
      <c r="AF59" s="5">
        <f>(Table2[[#This Row],[Current Week High]]/Table2[[#This Row],[Close Price]])-1</f>
        <v>6.2890208618851862E-2</v>
      </c>
      <c r="AG59" s="5">
        <f>(Table2[[#This Row],[Close Price]]/Table2[[#This Row],[Current Month Low]])-1</f>
        <v>0.34404420794105617</v>
      </c>
      <c r="AH59" s="5">
        <f>(Table2[[#This Row],[Current Month High]]/Table2[[#This Row],[Close Price]])-1</f>
        <v>7.2788183340947166E-2</v>
      </c>
      <c r="AI59">
        <v>7.2788183340947104</v>
      </c>
      <c r="AJ59">
        <v>179.44680851063799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0.15</v>
      </c>
      <c r="AM59" t="s">
        <v>10116</v>
      </c>
      <c r="AN59">
        <v>15.72</v>
      </c>
      <c r="AO59" t="s">
        <v>10116</v>
      </c>
      <c r="AP59">
        <v>0.124481868589627</v>
      </c>
      <c r="AQ59">
        <f>(Table2[[#This Row],[Sharpe Ratio]]-AVERAGE(Table2[Sharpe Ratio]))/_xlfn.STDEV.P(Table2[Sharpe Ratio])</f>
        <v>0.77278887722834266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7.6719552240470001</v>
      </c>
      <c r="AS59">
        <f>_xlfn.RANK.AVG(Table2[[#This Row],[1Y Return vs Nifty Z-Score]],Table2[1Y Return vs Nifty Z-Score])</f>
        <v>75</v>
      </c>
      <c r="AT59">
        <f>_xlfn.RANK.AVG(Table2[[#This Row],[6M Return vs Nifty Z-Score]],Table2[6M Return vs Nifty Z-Score])</f>
        <v>39</v>
      </c>
      <c r="AU59">
        <f>_xlfn.RANK.AVG(Table2[[#This Row],[Sharpe Ratio Z-Score]],Table2[Sharpe Ratio Z-Score])</f>
        <v>163</v>
      </c>
      <c r="AV59">
        <f>(Table2[[#This Row],[Rank 1Y]]+Table2[[#This Row],[Rank 6M]]+Table2[[#This Row],[Rank Sharpe]])/3</f>
        <v>92.333333333333329</v>
      </c>
    </row>
    <row r="60" spans="1:48" x14ac:dyDescent="0.3">
      <c r="A60" t="s">
        <v>1099</v>
      </c>
      <c r="B60" t="s">
        <v>1100</v>
      </c>
      <c r="C60" t="s">
        <v>10077</v>
      </c>
      <c r="D60" t="s">
        <v>132</v>
      </c>
      <c r="E60">
        <v>10734.545199239999</v>
      </c>
      <c r="F60">
        <v>728.2</v>
      </c>
      <c r="G60">
        <v>99.110909542537001</v>
      </c>
      <c r="H60">
        <f>(Table2[[#This Row],[1Y Return vs Nifty]]-AVERAGE(Table2[1Y Return vs Nifty]))/_xlfn.STDEV.P(Table2[1Y Return vs Nifty])</f>
        <v>0.67800292224416503</v>
      </c>
      <c r="I60">
        <v>39.473816902378097</v>
      </c>
      <c r="J60">
        <f>(Table2[[#This Row],[1M Return vs Nifty]]-AVERAGE(Table2[1M Return vs Nifty]))/_xlfn.STDEV.P(Table2[1M Return vs Nifty])</f>
        <v>3.4656792006667798</v>
      </c>
      <c r="K60">
        <v>52.1098285990237</v>
      </c>
      <c r="L60">
        <f>(Table2[[#This Row],[6M Return vs Nifty]]-AVERAGE(Table2[6M Return vs Nifty]))/_xlfn.STDEV.P(Table2[6M Return vs Nifty])</f>
        <v>1.2237288390724941</v>
      </c>
      <c r="M60">
        <v>0.18441715788980101</v>
      </c>
      <c r="N60">
        <f>(Table2[[#This Row],[1W Return vs Nifty]]-AVERAGE(Table2[1W Return vs Nifty]))/_xlfn.STDEV.P(Table2[1W Return vs Nifty])</f>
        <v>0.30447422546483882</v>
      </c>
      <c r="O60">
        <v>656.21</v>
      </c>
      <c r="P60">
        <v>584.92865405872999</v>
      </c>
      <c r="Q60">
        <v>481.26468832228198</v>
      </c>
      <c r="R60">
        <v>78.743486178974507</v>
      </c>
      <c r="S60" s="5">
        <f>(Table2[[#This Row],[Close Price]]-Table2[[#This Row],[20D EMA]])/Table2[[#This Row],[20D EMA]]</f>
        <v>0.10970573444476617</v>
      </c>
      <c r="T60" s="5">
        <f>(Table2[[#This Row],[Close Price]]-Table2[[#This Row],[50D EMA]])/Table2[[#This Row],[50D EMA]]</f>
        <v>0.24493815604199284</v>
      </c>
      <c r="U60" s="5">
        <f>(Table2[[#This Row],[Close Price]]-Table2[[#This Row],[200D EMA]])/Table2[[#This Row],[200D EMA]]</f>
        <v>0.51309667563300687</v>
      </c>
      <c r="V60">
        <v>0.86118635163783297</v>
      </c>
      <c r="W60">
        <v>715.45</v>
      </c>
      <c r="X60">
        <v>749.05</v>
      </c>
      <c r="Y60">
        <v>715.45</v>
      </c>
      <c r="Z60">
        <v>777</v>
      </c>
      <c r="AA60">
        <v>455.5</v>
      </c>
      <c r="AB60">
        <v>777</v>
      </c>
      <c r="AC60" s="5">
        <f>(Table2[[#This Row],[Close Price]]/Table2[[#This Row],[Day Low]])-1</f>
        <v>1.7820951848486866E-2</v>
      </c>
      <c r="AD60" s="5">
        <f>(Table2[[#This Row],[Day High]]/Table2[[#This Row],[Close Price]])-1</f>
        <v>2.8632243889041398E-2</v>
      </c>
      <c r="AE60" s="5">
        <f>(Table2[[#This Row],[Close Price]]/Table2[[#This Row],[Current Week Low]])-1</f>
        <v>1.7820951848486866E-2</v>
      </c>
      <c r="AF60" s="5">
        <f>(Table2[[#This Row],[Current Week High]]/Table2[[#This Row],[Close Price]])-1</f>
        <v>6.701455644053822E-2</v>
      </c>
      <c r="AG60" s="5">
        <f>(Table2[[#This Row],[Close Price]]/Table2[[#This Row],[Current Month Low]])-1</f>
        <v>0.59868276619099903</v>
      </c>
      <c r="AH60" s="5">
        <f>(Table2[[#This Row],[Current Month High]]/Table2[[#This Row],[Close Price]])-1</f>
        <v>6.701455644053822E-2</v>
      </c>
      <c r="AI60">
        <v>6.7014556440538202</v>
      </c>
      <c r="AJ60">
        <v>139.53947368421001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0.35</v>
      </c>
      <c r="AM60" t="s">
        <v>10116</v>
      </c>
      <c r="AN60">
        <v>21.49</v>
      </c>
      <c r="AO60" t="s">
        <v>10116</v>
      </c>
      <c r="AP60">
        <v>0.169342697862543</v>
      </c>
      <c r="AQ60">
        <f>(Table2[[#This Row],[Sharpe Ratio]]-AVERAGE(Table2[Sharpe Ratio]))/_xlfn.STDEV.P(Table2[Sharpe Ratio])</f>
        <v>1.2799140272412073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6.9517992146894851</v>
      </c>
      <c r="AS60">
        <f>_xlfn.RANK.AVG(Table2[[#This Row],[1Y Return vs Nifty Z-Score]],Table2[1Y Return vs Nifty Z-Score])</f>
        <v>128</v>
      </c>
      <c r="AT60">
        <f>_xlfn.RANK.AVG(Table2[[#This Row],[6M Return vs Nifty Z-Score]],Table2[6M Return vs Nifty Z-Score])</f>
        <v>77</v>
      </c>
      <c r="AU60">
        <f>_xlfn.RANK.AVG(Table2[[#This Row],[Sharpe Ratio Z-Score]],Table2[Sharpe Ratio Z-Score])</f>
        <v>73</v>
      </c>
      <c r="AV60">
        <f>(Table2[[#This Row],[Rank 1Y]]+Table2[[#This Row],[Rank 6M]]+Table2[[#This Row],[Rank Sharpe]])/3</f>
        <v>92.666666666666671</v>
      </c>
    </row>
    <row r="61" spans="1:48" x14ac:dyDescent="0.3">
      <c r="A61" t="s">
        <v>73</v>
      </c>
      <c r="B61" t="s">
        <v>74</v>
      </c>
      <c r="C61" t="s">
        <v>10074</v>
      </c>
      <c r="D61" t="s">
        <v>56</v>
      </c>
      <c r="E61">
        <v>341600.70636900002</v>
      </c>
      <c r="F61">
        <v>2888.95</v>
      </c>
      <c r="G61">
        <v>78.222413872194295</v>
      </c>
      <c r="H61">
        <f>(Table2[[#This Row],[1Y Return vs Nifty]]-AVERAGE(Table2[1Y Return vs Nifty]))/_xlfn.STDEV.P(Table2[1Y Return vs Nifty])</f>
        <v>0.42558023738104761</v>
      </c>
      <c r="I61">
        <v>5.7897988437550598</v>
      </c>
      <c r="J61">
        <f>(Table2[[#This Row],[1M Return vs Nifty]]-AVERAGE(Table2[1M Return vs Nifty]))/_xlfn.STDEV.P(Table2[1M Return vs Nifty])</f>
        <v>0.34564182067545901</v>
      </c>
      <c r="K61">
        <v>60.115711653221403</v>
      </c>
      <c r="L61">
        <f>(Table2[[#This Row],[6M Return vs Nifty]]-AVERAGE(Table2[6M Return vs Nifty]))/_xlfn.STDEV.P(Table2[6M Return vs Nifty])</f>
        <v>1.4671871438937525</v>
      </c>
      <c r="M61">
        <v>-5.2716466166504201</v>
      </c>
      <c r="N61">
        <f>(Table2[[#This Row],[1W Return vs Nifty]]-AVERAGE(Table2[1W Return vs Nifty]))/_xlfn.STDEV.P(Table2[1W Return vs Nifty])</f>
        <v>-0.88714445646029338</v>
      </c>
      <c r="O61">
        <v>2786.74</v>
      </c>
      <c r="P61">
        <v>2540.6986872040102</v>
      </c>
      <c r="Q61">
        <v>2000.6711502074299</v>
      </c>
      <c r="R61">
        <v>53.151570447098102</v>
      </c>
      <c r="S61" s="5">
        <f>(Table2[[#This Row],[Close Price]]-Table2[[#This Row],[20D EMA]])/Table2[[#This Row],[20D EMA]]</f>
        <v>3.6677264473901419E-2</v>
      </c>
      <c r="T61" s="5">
        <f>(Table2[[#This Row],[Close Price]]-Table2[[#This Row],[50D EMA]])/Table2[[#This Row],[50D EMA]]</f>
        <v>0.1370691119533082</v>
      </c>
      <c r="U61" s="5">
        <f>(Table2[[#This Row],[Close Price]]-Table2[[#This Row],[200D EMA]])/Table2[[#This Row],[200D EMA]]</f>
        <v>0.44399043276076278</v>
      </c>
      <c r="V61">
        <v>1.1607553651726299</v>
      </c>
      <c r="W61">
        <v>2793.05</v>
      </c>
      <c r="X61">
        <v>2905</v>
      </c>
      <c r="Y61">
        <v>2793.05</v>
      </c>
      <c r="Z61">
        <v>2947</v>
      </c>
      <c r="AA61">
        <v>2448.1999999999998</v>
      </c>
      <c r="AB61">
        <v>3013.5</v>
      </c>
      <c r="AC61" s="5">
        <f>(Table2[[#This Row],[Close Price]]/Table2[[#This Row],[Day Low]])-1</f>
        <v>3.4335224933316422E-2</v>
      </c>
      <c r="AD61" s="5">
        <f>(Table2[[#This Row],[Day High]]/Table2[[#This Row],[Close Price]])-1</f>
        <v>5.5556517073678258E-3</v>
      </c>
      <c r="AE61" s="5">
        <f>(Table2[[#This Row],[Close Price]]/Table2[[#This Row],[Current Week Low]])-1</f>
        <v>3.4335224933316422E-2</v>
      </c>
      <c r="AF61" s="5">
        <f>(Table2[[#This Row],[Current Week High]]/Table2[[#This Row],[Close Price]])-1</f>
        <v>2.0093805707956269E-2</v>
      </c>
      <c r="AG61" s="5">
        <f>(Table2[[#This Row],[Close Price]]/Table2[[#This Row],[Current Month Low]])-1</f>
        <v>0.18003022628870191</v>
      </c>
      <c r="AH61" s="5">
        <f>(Table2[[#This Row],[Current Month High]]/Table2[[#This Row],[Close Price]])-1</f>
        <v>4.3112549542221323E-2</v>
      </c>
      <c r="AI61">
        <v>4.3112549542221297</v>
      </c>
      <c r="AJ61">
        <v>107.808229031793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0.23</v>
      </c>
      <c r="AM61" t="s">
        <v>10116</v>
      </c>
      <c r="AN61">
        <v>2.9</v>
      </c>
      <c r="AO61" t="s">
        <v>10116</v>
      </c>
      <c r="AP61">
        <v>0.189764322673907</v>
      </c>
      <c r="AQ61">
        <f>(Table2[[#This Row],[Sharpe Ratio]]-AVERAGE(Table2[Sharpe Ratio]))/_xlfn.STDEV.P(Table2[Sharpe Ratio])</f>
        <v>1.5107684210145715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2.8620331665045375</v>
      </c>
      <c r="AS61">
        <f>_xlfn.RANK.AVG(Table2[[#This Row],[1Y Return vs Nifty Z-Score]],Table2[1Y Return vs Nifty Z-Score])</f>
        <v>169</v>
      </c>
      <c r="AT61">
        <f>_xlfn.RANK.AVG(Table2[[#This Row],[6M Return vs Nifty Z-Score]],Table2[6M Return vs Nifty Z-Score])</f>
        <v>62</v>
      </c>
      <c r="AU61">
        <f>_xlfn.RANK.AVG(Table2[[#This Row],[Sharpe Ratio Z-Score]],Table2[Sharpe Ratio Z-Score])</f>
        <v>51</v>
      </c>
      <c r="AV61">
        <f>(Table2[[#This Row],[Rank 1Y]]+Table2[[#This Row],[Rank 6M]]+Table2[[#This Row],[Rank Sharpe]])/3</f>
        <v>94</v>
      </c>
    </row>
    <row r="62" spans="1:48" x14ac:dyDescent="0.3">
      <c r="A62" t="s">
        <v>589</v>
      </c>
      <c r="B62" t="s">
        <v>590</v>
      </c>
      <c r="C62" t="s">
        <v>10083</v>
      </c>
      <c r="D62" t="s">
        <v>140</v>
      </c>
      <c r="E62">
        <v>31419.445108934899</v>
      </c>
      <c r="F62">
        <v>1349.1</v>
      </c>
      <c r="G62">
        <v>102.876798822713</v>
      </c>
      <c r="H62">
        <f>(Table2[[#This Row],[1Y Return vs Nifty]]-AVERAGE(Table2[1Y Return vs Nifty]))/_xlfn.STDEV.P(Table2[1Y Return vs Nifty])</f>
        <v>0.72351102862010219</v>
      </c>
      <c r="I62">
        <v>1.52865836658832</v>
      </c>
      <c r="J62">
        <f>(Table2[[#This Row],[1M Return vs Nifty]]-AVERAGE(Table2[1M Return vs Nifty]))/_xlfn.STDEV.P(Table2[1M Return vs Nifty])</f>
        <v>-4.9053299930878848E-2</v>
      </c>
      <c r="K62">
        <v>41.379159930163603</v>
      </c>
      <c r="L62">
        <f>(Table2[[#This Row],[6M Return vs Nifty]]-AVERAGE(Table2[6M Return vs Nifty]))/_xlfn.STDEV.P(Table2[6M Return vs Nifty])</f>
        <v>0.89741000752904787</v>
      </c>
      <c r="M62">
        <v>-1.0305589135706199</v>
      </c>
      <c r="N62">
        <f>(Table2[[#This Row],[1W Return vs Nifty]]-AVERAGE(Table2[1W Return vs Nifty]))/_xlfn.STDEV.P(Table2[1W Return vs Nifty])</f>
        <v>3.9120255153843653E-2</v>
      </c>
      <c r="O62">
        <v>1327.33</v>
      </c>
      <c r="P62">
        <v>1221.9738068628701</v>
      </c>
      <c r="Q62">
        <v>963.36207804862897</v>
      </c>
      <c r="R62">
        <v>52.375788200541301</v>
      </c>
      <c r="S62" s="5">
        <f>(Table2[[#This Row],[Close Price]]-Table2[[#This Row],[20D EMA]])/Table2[[#This Row],[20D EMA]]</f>
        <v>1.6401347065160873E-2</v>
      </c>
      <c r="T62" s="5">
        <f>(Table2[[#This Row],[Close Price]]-Table2[[#This Row],[50D EMA]])/Table2[[#This Row],[50D EMA]]</f>
        <v>0.10403348453392496</v>
      </c>
      <c r="U62" s="5">
        <f>(Table2[[#This Row],[Close Price]]-Table2[[#This Row],[200D EMA]])/Table2[[#This Row],[200D EMA]]</f>
        <v>0.4004080404874516</v>
      </c>
      <c r="V62">
        <v>0.91606526073500005</v>
      </c>
      <c r="W62">
        <v>1331.4</v>
      </c>
      <c r="X62">
        <v>1378.4</v>
      </c>
      <c r="Y62">
        <v>1329</v>
      </c>
      <c r="Z62">
        <v>1453.1</v>
      </c>
      <c r="AA62">
        <v>1161.3499999999999</v>
      </c>
      <c r="AB62">
        <v>1453.1</v>
      </c>
      <c r="AC62" s="5">
        <f>(Table2[[#This Row],[Close Price]]/Table2[[#This Row],[Day Low]])-1</f>
        <v>1.3294276701216523E-2</v>
      </c>
      <c r="AD62" s="5">
        <f>(Table2[[#This Row],[Day High]]/Table2[[#This Row],[Close Price]])-1</f>
        <v>2.1718182492031834E-2</v>
      </c>
      <c r="AE62" s="5">
        <f>(Table2[[#This Row],[Close Price]]/Table2[[#This Row],[Current Week Low]])-1</f>
        <v>1.5124153498871307E-2</v>
      </c>
      <c r="AF62" s="5">
        <f>(Table2[[#This Row],[Current Week High]]/Table2[[#This Row],[Close Price]])-1</f>
        <v>7.708842932325255E-2</v>
      </c>
      <c r="AG62" s="5">
        <f>(Table2[[#This Row],[Close Price]]/Table2[[#This Row],[Current Month Low]])-1</f>
        <v>0.1616653033108022</v>
      </c>
      <c r="AH62" s="5">
        <f>(Table2[[#This Row],[Current Month High]]/Table2[[#This Row],[Close Price]])-1</f>
        <v>7.708842932325255E-2</v>
      </c>
      <c r="AI62">
        <v>7.7088429323252496</v>
      </c>
      <c r="AJ62">
        <v>145.246318851117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0.19</v>
      </c>
      <c r="AM62" t="s">
        <v>10116</v>
      </c>
      <c r="AN62">
        <v>-2.23</v>
      </c>
      <c r="AO62" t="s">
        <v>10117</v>
      </c>
      <c r="AP62">
        <v>0.19173722905486801</v>
      </c>
      <c r="AQ62">
        <f>(Table2[[#This Row],[Sharpe Ratio]]-AVERAGE(Table2[Sharpe Ratio]))/_xlfn.STDEV.P(Table2[Sharpe Ratio])</f>
        <v>1.5330709611285638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3.1440589525006786</v>
      </c>
      <c r="AS62">
        <f>_xlfn.RANK.AVG(Table2[[#This Row],[1Y Return vs Nifty Z-Score]],Table2[1Y Return vs Nifty Z-Score])</f>
        <v>122</v>
      </c>
      <c r="AT62">
        <f>_xlfn.RANK.AVG(Table2[[#This Row],[6M Return vs Nifty Z-Score]],Table2[6M Return vs Nifty Z-Score])</f>
        <v>112</v>
      </c>
      <c r="AU62">
        <f>_xlfn.RANK.AVG(Table2[[#This Row],[Sharpe Ratio Z-Score]],Table2[Sharpe Ratio Z-Score])</f>
        <v>49</v>
      </c>
      <c r="AV62">
        <f>(Table2[[#This Row],[Rank 1Y]]+Table2[[#This Row],[Rank 6M]]+Table2[[#This Row],[Rank Sharpe]])/3</f>
        <v>94.333333333333329</v>
      </c>
    </row>
    <row r="63" spans="1:48" x14ac:dyDescent="0.3">
      <c r="A63" t="s">
        <v>361</v>
      </c>
      <c r="B63" t="s">
        <v>362</v>
      </c>
      <c r="C63" t="s">
        <v>10076</v>
      </c>
      <c r="D63" t="s">
        <v>132</v>
      </c>
      <c r="E63">
        <v>66961.700696159998</v>
      </c>
      <c r="F63">
        <v>803.3</v>
      </c>
      <c r="G63">
        <v>115.498787972421</v>
      </c>
      <c r="H63">
        <f>(Table2[[#This Row],[1Y Return vs Nifty]]-AVERAGE(Table2[1Y Return vs Nifty]))/_xlfn.STDEV.P(Table2[1Y Return vs Nifty])</f>
        <v>0.87603883338710575</v>
      </c>
      <c r="I63">
        <v>9.0602691230580206</v>
      </c>
      <c r="J63">
        <f>(Table2[[#This Row],[1M Return vs Nifty]]-AVERAGE(Table2[1M Return vs Nifty]))/_xlfn.STDEV.P(Table2[1M Return vs Nifty])</f>
        <v>0.64857449051956906</v>
      </c>
      <c r="K63">
        <v>32.590276011335298</v>
      </c>
      <c r="L63">
        <f>(Table2[[#This Row],[6M Return vs Nifty]]-AVERAGE(Table2[6M Return vs Nifty]))/_xlfn.STDEV.P(Table2[6M Return vs Nifty])</f>
        <v>0.6301407049844846</v>
      </c>
      <c r="M63">
        <v>0.39199777599617602</v>
      </c>
      <c r="N63">
        <f>(Table2[[#This Row],[1W Return vs Nifty]]-AVERAGE(Table2[1W Return vs Nifty]))/_xlfn.STDEV.P(Table2[1W Return vs Nifty])</f>
        <v>0.34981037855296276</v>
      </c>
      <c r="O63">
        <v>789.1</v>
      </c>
      <c r="P63">
        <v>750.799556331286</v>
      </c>
      <c r="Q63">
        <v>616.56524301840795</v>
      </c>
      <c r="R63">
        <v>60.199878800758</v>
      </c>
      <c r="S63" s="5">
        <f>(Table2[[#This Row],[Close Price]]-Table2[[#This Row],[20D EMA]])/Table2[[#This Row],[20D EMA]]</f>
        <v>1.7995184387276559E-2</v>
      </c>
      <c r="T63" s="5">
        <f>(Table2[[#This Row],[Close Price]]-Table2[[#This Row],[50D EMA]])/Table2[[#This Row],[50D EMA]]</f>
        <v>6.9926045142131701E-2</v>
      </c>
      <c r="U63" s="5">
        <f>(Table2[[#This Row],[Close Price]]-Table2[[#This Row],[200D EMA]])/Table2[[#This Row],[200D EMA]]</f>
        <v>0.30286293153248167</v>
      </c>
      <c r="V63">
        <v>0.42255830857319499</v>
      </c>
      <c r="W63">
        <v>800</v>
      </c>
      <c r="X63">
        <v>826</v>
      </c>
      <c r="Y63">
        <v>784.35</v>
      </c>
      <c r="Z63">
        <v>826</v>
      </c>
      <c r="AA63">
        <v>731.4</v>
      </c>
      <c r="AB63">
        <v>841</v>
      </c>
      <c r="AC63" s="5">
        <f>(Table2[[#This Row],[Close Price]]/Table2[[#This Row],[Day Low]])-1</f>
        <v>4.1249999999999343E-3</v>
      </c>
      <c r="AD63" s="5">
        <f>(Table2[[#This Row],[Day High]]/Table2[[#This Row],[Close Price]])-1</f>
        <v>2.8258433959915452E-2</v>
      </c>
      <c r="AE63" s="5">
        <f>(Table2[[#This Row],[Close Price]]/Table2[[#This Row],[Current Week Low]])-1</f>
        <v>2.4160132593867401E-2</v>
      </c>
      <c r="AF63" s="5">
        <f>(Table2[[#This Row],[Current Week High]]/Table2[[#This Row],[Close Price]])-1</f>
        <v>2.8258433959915452E-2</v>
      </c>
      <c r="AG63" s="5">
        <f>(Table2[[#This Row],[Close Price]]/Table2[[#This Row],[Current Month Low]])-1</f>
        <v>9.8304621274268422E-2</v>
      </c>
      <c r="AH63" s="5">
        <f>(Table2[[#This Row],[Current Month High]]/Table2[[#This Row],[Close Price]])-1</f>
        <v>4.6931407942238268E-2</v>
      </c>
      <c r="AI63">
        <v>4.6931407942238197</v>
      </c>
      <c r="AJ63">
        <v>147.01722017220101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0.02</v>
      </c>
      <c r="AM63" t="s">
        <v>10116</v>
      </c>
      <c r="AN63">
        <v>-1.3</v>
      </c>
      <c r="AO63" t="s">
        <v>10117</v>
      </c>
      <c r="AP63">
        <v>0.20957096187055199</v>
      </c>
      <c r="AQ63">
        <f>(Table2[[#This Row],[Sharpe Ratio]]-AVERAGE(Table2[Sharpe Ratio]))/_xlfn.STDEV.P(Table2[Sharpe Ratio])</f>
        <v>1.7346707660368346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4.2392351734809566</v>
      </c>
      <c r="AS63">
        <f>_xlfn.RANK.AVG(Table2[[#This Row],[1Y Return vs Nifty Z-Score]],Table2[1Y Return vs Nifty Z-Score])</f>
        <v>104</v>
      </c>
      <c r="AT63">
        <f>_xlfn.RANK.AVG(Table2[[#This Row],[6M Return vs Nifty Z-Score]],Table2[6M Return vs Nifty Z-Score])</f>
        <v>155</v>
      </c>
      <c r="AU63">
        <f>_xlfn.RANK.AVG(Table2[[#This Row],[Sharpe Ratio Z-Score]],Table2[Sharpe Ratio Z-Score])</f>
        <v>30</v>
      </c>
      <c r="AV63">
        <f>(Table2[[#This Row],[Rank 1Y]]+Table2[[#This Row],[Rank 6M]]+Table2[[#This Row],[Rank Sharpe]])/3</f>
        <v>96.333333333333329</v>
      </c>
    </row>
    <row r="64" spans="1:48" x14ac:dyDescent="0.3">
      <c r="A64" t="s">
        <v>1193</v>
      </c>
      <c r="B64" t="s">
        <v>1194</v>
      </c>
      <c r="C64" t="s">
        <v>609</v>
      </c>
      <c r="D64" t="s">
        <v>477</v>
      </c>
      <c r="E64">
        <v>9450.0927208800003</v>
      </c>
      <c r="F64">
        <v>379.2</v>
      </c>
      <c r="G64">
        <v>154.155071536061</v>
      </c>
      <c r="H64">
        <f>(Table2[[#This Row],[1Y Return vs Nifty]]-AVERAGE(Table2[1Y Return vs Nifty]))/_xlfn.STDEV.P(Table2[1Y Return vs Nifty])</f>
        <v>1.3431726585298098</v>
      </c>
      <c r="I64">
        <v>-4.4601369545896796</v>
      </c>
      <c r="J64">
        <f>(Table2[[#This Row],[1M Return vs Nifty]]-AVERAGE(Table2[1M Return vs Nifty]))/_xlfn.STDEV.P(Table2[1M Return vs Nifty])</f>
        <v>-0.60377528204931252</v>
      </c>
      <c r="K64">
        <v>34.3352178063396</v>
      </c>
      <c r="L64">
        <f>(Table2[[#This Row],[6M Return vs Nifty]]-AVERAGE(Table2[6M Return vs Nifty]))/_xlfn.STDEV.P(Table2[6M Return vs Nifty])</f>
        <v>0.68320425444524846</v>
      </c>
      <c r="M64">
        <v>-5.0596952911348296</v>
      </c>
      <c r="N64">
        <f>(Table2[[#This Row],[1W Return vs Nifty]]-AVERAGE(Table2[1W Return vs Nifty]))/_xlfn.STDEV.P(Table2[1W Return vs Nifty])</f>
        <v>-0.84085372937573755</v>
      </c>
      <c r="O64">
        <v>366.17</v>
      </c>
      <c r="P64">
        <v>351.03452619230899</v>
      </c>
      <c r="Q64">
        <v>279.18362604544598</v>
      </c>
      <c r="R64">
        <v>44.4762293729341</v>
      </c>
      <c r="S64" s="5">
        <f>(Table2[[#This Row],[Close Price]]-Table2[[#This Row],[20D EMA]])/Table2[[#This Row],[20D EMA]]</f>
        <v>3.5584564546522028E-2</v>
      </c>
      <c r="T64" s="5">
        <f>(Table2[[#This Row],[Close Price]]-Table2[[#This Row],[50D EMA]])/Table2[[#This Row],[50D EMA]]</f>
        <v>8.0235622726925068E-2</v>
      </c>
      <c r="U64" s="5">
        <f>(Table2[[#This Row],[Close Price]]-Table2[[#This Row],[200D EMA]])/Table2[[#This Row],[200D EMA]]</f>
        <v>0.35824584475549859</v>
      </c>
      <c r="V64">
        <v>1.1747660233250901</v>
      </c>
      <c r="W64">
        <v>361.6</v>
      </c>
      <c r="X64">
        <v>387</v>
      </c>
      <c r="Y64">
        <v>350</v>
      </c>
      <c r="Z64">
        <v>387</v>
      </c>
      <c r="AA64">
        <v>326.7</v>
      </c>
      <c r="AB64">
        <v>393.6</v>
      </c>
      <c r="AC64" s="5">
        <f>(Table2[[#This Row],[Close Price]]/Table2[[#This Row],[Day Low]])-1</f>
        <v>4.8672566371681381E-2</v>
      </c>
      <c r="AD64" s="5">
        <f>(Table2[[#This Row],[Day High]]/Table2[[#This Row],[Close Price]])-1</f>
        <v>2.0569620253164667E-2</v>
      </c>
      <c r="AE64" s="5">
        <f>(Table2[[#This Row],[Close Price]]/Table2[[#This Row],[Current Week Low]])-1</f>
        <v>8.3428571428571408E-2</v>
      </c>
      <c r="AF64" s="5">
        <f>(Table2[[#This Row],[Current Week High]]/Table2[[#This Row],[Close Price]])-1</f>
        <v>2.0569620253164667E-2</v>
      </c>
      <c r="AG64" s="5">
        <f>(Table2[[#This Row],[Close Price]]/Table2[[#This Row],[Current Month Low]])-1</f>
        <v>0.16069788797061535</v>
      </c>
      <c r="AH64" s="5">
        <f>(Table2[[#This Row],[Current Month High]]/Table2[[#This Row],[Close Price]])-1</f>
        <v>3.7974683544303778E-2</v>
      </c>
      <c r="AI64">
        <v>3.7974683544303698</v>
      </c>
      <c r="AJ64">
        <v>204.21179302045701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0.15</v>
      </c>
      <c r="AM64" t="s">
        <v>10116</v>
      </c>
      <c r="AN64">
        <v>3.52</v>
      </c>
      <c r="AO64" t="s">
        <v>10116</v>
      </c>
      <c r="AP64">
        <v>0.161610094452557</v>
      </c>
      <c r="AQ64">
        <f>(Table2[[#This Row],[Sharpe Ratio]]-AVERAGE(Table2[Sharpe Ratio]))/_xlfn.STDEV.P(Table2[Sharpe Ratio])</f>
        <v>1.1925015177572014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1.7742494193072091</v>
      </c>
      <c r="AS64">
        <f>_xlfn.RANK.AVG(Table2[[#This Row],[1Y Return vs Nifty Z-Score]],Table2[1Y Return vs Nifty Z-Score])</f>
        <v>60</v>
      </c>
      <c r="AT64">
        <f>_xlfn.RANK.AVG(Table2[[#This Row],[6M Return vs Nifty Z-Score]],Table2[6M Return vs Nifty Z-Score])</f>
        <v>142</v>
      </c>
      <c r="AU64">
        <f>_xlfn.RANK.AVG(Table2[[#This Row],[Sharpe Ratio Z-Score]],Table2[Sharpe Ratio Z-Score])</f>
        <v>87</v>
      </c>
      <c r="AV64">
        <f>(Table2[[#This Row],[Rank 1Y]]+Table2[[#This Row],[Rank 6M]]+Table2[[#This Row],[Rank Sharpe]])/3</f>
        <v>96.333333333333329</v>
      </c>
    </row>
    <row r="65" spans="1:48" x14ac:dyDescent="0.3">
      <c r="A65" t="s">
        <v>458</v>
      </c>
      <c r="B65" t="s">
        <v>459</v>
      </c>
      <c r="C65" t="s">
        <v>10082</v>
      </c>
      <c r="D65" t="s">
        <v>92</v>
      </c>
      <c r="E65">
        <v>47062.960819669999</v>
      </c>
      <c r="F65">
        <v>476.3</v>
      </c>
      <c r="G65">
        <v>223.34620276844399</v>
      </c>
      <c r="H65">
        <f>(Table2[[#This Row],[1Y Return vs Nifty]]-AVERAGE(Table2[1Y Return vs Nifty]))/_xlfn.STDEV.P(Table2[1Y Return vs Nifty])</f>
        <v>2.1792985045471296</v>
      </c>
      <c r="I65">
        <v>9.7861288920275999</v>
      </c>
      <c r="J65">
        <f>(Table2[[#This Row],[1M Return vs Nifty]]-AVERAGE(Table2[1M Return vs Nifty]))/_xlfn.STDEV.P(Table2[1M Return vs Nifty])</f>
        <v>0.7158084412874226</v>
      </c>
      <c r="K65">
        <v>24.219177973152</v>
      </c>
      <c r="L65">
        <f>(Table2[[#This Row],[6M Return vs Nifty]]-AVERAGE(Table2[6M Return vs Nifty]))/_xlfn.STDEV.P(Table2[6M Return vs Nifty])</f>
        <v>0.37557623981907312</v>
      </c>
      <c r="M65">
        <v>4.9176556668520499</v>
      </c>
      <c r="N65">
        <f>(Table2[[#This Row],[1W Return vs Nifty]]-AVERAGE(Table2[1W Return vs Nifty]))/_xlfn.STDEV.P(Table2[1W Return vs Nifty])</f>
        <v>1.3382259678117601</v>
      </c>
      <c r="O65">
        <v>426.46</v>
      </c>
      <c r="P65">
        <v>412.69836538012402</v>
      </c>
      <c r="Q65">
        <v>348.76403798820201</v>
      </c>
      <c r="R65">
        <v>73.285294702445995</v>
      </c>
      <c r="S65" s="5">
        <f>(Table2[[#This Row],[Close Price]]-Table2[[#This Row],[20D EMA]])/Table2[[#This Row],[20D EMA]]</f>
        <v>0.11686910847441738</v>
      </c>
      <c r="T65" s="5">
        <f>(Table2[[#This Row],[Close Price]]-Table2[[#This Row],[50D EMA]])/Table2[[#This Row],[50D EMA]]</f>
        <v>0.15411167078719695</v>
      </c>
      <c r="U65" s="5">
        <f>(Table2[[#This Row],[Close Price]]-Table2[[#This Row],[200D EMA]])/Table2[[#This Row],[200D EMA]]</f>
        <v>0.3656797952778385</v>
      </c>
      <c r="V65">
        <v>2.05291968142456</v>
      </c>
      <c r="W65">
        <v>454.05</v>
      </c>
      <c r="X65">
        <v>480</v>
      </c>
      <c r="Y65">
        <v>435</v>
      </c>
      <c r="Z65">
        <v>480</v>
      </c>
      <c r="AA65">
        <v>336.05</v>
      </c>
      <c r="AB65">
        <v>480</v>
      </c>
      <c r="AC65" s="5">
        <f>(Table2[[#This Row],[Close Price]]/Table2[[#This Row],[Day Low]])-1</f>
        <v>4.9003413720955846E-2</v>
      </c>
      <c r="AD65" s="5">
        <f>(Table2[[#This Row],[Day High]]/Table2[[#This Row],[Close Price]])-1</f>
        <v>7.7682133109384655E-3</v>
      </c>
      <c r="AE65" s="5">
        <f>(Table2[[#This Row],[Close Price]]/Table2[[#This Row],[Current Week Low]])-1</f>
        <v>9.4942528735632248E-2</v>
      </c>
      <c r="AF65" s="5">
        <f>(Table2[[#This Row],[Current Week High]]/Table2[[#This Row],[Close Price]])-1</f>
        <v>7.7682133109384655E-3</v>
      </c>
      <c r="AG65" s="5">
        <f>(Table2[[#This Row],[Close Price]]/Table2[[#This Row],[Current Month Low]])-1</f>
        <v>0.41734860883797054</v>
      </c>
      <c r="AH65" s="5">
        <f>(Table2[[#This Row],[Current Month High]]/Table2[[#This Row],[Close Price]])-1</f>
        <v>7.7682133109384655E-3</v>
      </c>
      <c r="AI65">
        <v>0.77682133109384599</v>
      </c>
      <c r="AJ65">
        <v>266.38461538461502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0.01</v>
      </c>
      <c r="AM65" t="s">
        <v>10116</v>
      </c>
      <c r="AN65">
        <v>16.38</v>
      </c>
      <c r="AO65" t="s">
        <v>10116</v>
      </c>
      <c r="AP65">
        <v>0.177965235817762</v>
      </c>
      <c r="AQ65">
        <f>(Table2[[#This Row],[Sharpe Ratio]]-AVERAGE(Table2[Sharpe Ratio]))/_xlfn.STDEV.P(Table2[Sharpe Ratio])</f>
        <v>1.3773867205663839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5.9862958740317689</v>
      </c>
      <c r="AS65">
        <f>_xlfn.RANK.AVG(Table2[[#This Row],[1Y Return vs Nifty Z-Score]],Table2[1Y Return vs Nifty Z-Score])</f>
        <v>20</v>
      </c>
      <c r="AT65">
        <f>_xlfn.RANK.AVG(Table2[[#This Row],[6M Return vs Nifty Z-Score]],Table2[6M Return vs Nifty Z-Score])</f>
        <v>210</v>
      </c>
      <c r="AU65">
        <f>_xlfn.RANK.AVG(Table2[[#This Row],[Sharpe Ratio Z-Score]],Table2[Sharpe Ratio Z-Score])</f>
        <v>64</v>
      </c>
      <c r="AV65">
        <f>(Table2[[#This Row],[Rank 1Y]]+Table2[[#This Row],[Rank 6M]]+Table2[[#This Row],[Rank Sharpe]])/3</f>
        <v>98</v>
      </c>
    </row>
    <row r="66" spans="1:48" x14ac:dyDescent="0.3">
      <c r="A66" t="s">
        <v>1392</v>
      </c>
      <c r="B66" t="s">
        <v>1393</v>
      </c>
      <c r="C66" t="s">
        <v>10069</v>
      </c>
      <c r="D66" t="s">
        <v>21</v>
      </c>
      <c r="E66">
        <v>7214.5559138399904</v>
      </c>
      <c r="F66">
        <v>866.25</v>
      </c>
      <c r="G66">
        <v>85.190639998553905</v>
      </c>
      <c r="H66">
        <f>(Table2[[#This Row],[1Y Return vs Nifty]]-AVERAGE(Table2[1Y Return vs Nifty]))/_xlfn.STDEV.P(Table2[1Y Return vs Nifty])</f>
        <v>0.50978631786229245</v>
      </c>
      <c r="I66">
        <v>5.5760067353809504</v>
      </c>
      <c r="J66">
        <f>(Table2[[#This Row],[1M Return vs Nifty]]-AVERAGE(Table2[1M Return vs Nifty]))/_xlfn.STDEV.P(Table2[1M Return vs Nifty])</f>
        <v>0.32583897623708252</v>
      </c>
      <c r="K66">
        <v>89.392357561511204</v>
      </c>
      <c r="L66">
        <f>(Table2[[#This Row],[6M Return vs Nifty]]-AVERAGE(Table2[6M Return vs Nifty]))/_xlfn.STDEV.P(Table2[6M Return vs Nifty])</f>
        <v>2.357487756010145</v>
      </c>
      <c r="M66">
        <v>-0.131401402049694</v>
      </c>
      <c r="N66">
        <f>(Table2[[#This Row],[1W Return vs Nifty]]-AVERAGE(Table2[1W Return vs Nifty]))/_xlfn.STDEV.P(Table2[1W Return vs Nifty])</f>
        <v>0.23549862113288467</v>
      </c>
      <c r="O66">
        <v>838.54</v>
      </c>
      <c r="P66">
        <v>785.73340586293102</v>
      </c>
      <c r="Q66">
        <v>616.52317646897404</v>
      </c>
      <c r="R66">
        <v>58.436193820567297</v>
      </c>
      <c r="S66" s="5">
        <f>(Table2[[#This Row],[Close Price]]-Table2[[#This Row],[20D EMA]])/Table2[[#This Row],[20D EMA]]</f>
        <v>3.3045531519068902E-2</v>
      </c>
      <c r="T66" s="5">
        <f>(Table2[[#This Row],[Close Price]]-Table2[[#This Row],[50D EMA]])/Table2[[#This Row],[50D EMA]]</f>
        <v>0.10247317160792177</v>
      </c>
      <c r="U66" s="5">
        <f>(Table2[[#This Row],[Close Price]]-Table2[[#This Row],[200D EMA]])/Table2[[#This Row],[200D EMA]]</f>
        <v>0.40505666787952982</v>
      </c>
      <c r="V66">
        <v>0.70294744457923697</v>
      </c>
      <c r="W66">
        <v>851.95</v>
      </c>
      <c r="X66">
        <v>890</v>
      </c>
      <c r="Y66">
        <v>851.95</v>
      </c>
      <c r="Z66">
        <v>915.9</v>
      </c>
      <c r="AA66">
        <v>673.85</v>
      </c>
      <c r="AB66">
        <v>915.9</v>
      </c>
      <c r="AC66" s="5">
        <f>(Table2[[#This Row],[Close Price]]/Table2[[#This Row],[Day Low]])-1</f>
        <v>1.6785022595222632E-2</v>
      </c>
      <c r="AD66" s="5">
        <f>(Table2[[#This Row],[Day High]]/Table2[[#This Row],[Close Price]])-1</f>
        <v>2.741702741702734E-2</v>
      </c>
      <c r="AE66" s="5">
        <f>(Table2[[#This Row],[Close Price]]/Table2[[#This Row],[Current Week Low]])-1</f>
        <v>1.6785022595222632E-2</v>
      </c>
      <c r="AF66" s="5">
        <f>(Table2[[#This Row],[Current Week High]]/Table2[[#This Row],[Close Price]])-1</f>
        <v>5.7316017316017209E-2</v>
      </c>
      <c r="AG66" s="5">
        <f>(Table2[[#This Row],[Close Price]]/Table2[[#This Row],[Current Month Low]])-1</f>
        <v>0.28552348445499742</v>
      </c>
      <c r="AH66" s="5">
        <f>(Table2[[#This Row],[Current Month High]]/Table2[[#This Row],[Close Price]])-1</f>
        <v>5.7316017316017209E-2</v>
      </c>
      <c r="AI66">
        <v>5.73160173160172</v>
      </c>
      <c r="AJ66">
        <v>114.365256124721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0.12</v>
      </c>
      <c r="AM66" t="s">
        <v>10116</v>
      </c>
      <c r="AN66">
        <v>9.27</v>
      </c>
      <c r="AO66" t="s">
        <v>10116</v>
      </c>
      <c r="AP66">
        <v>0.14391976037776599</v>
      </c>
      <c r="AQ66">
        <f>(Table2[[#This Row],[Sharpe Ratio]]-AVERAGE(Table2[Sharpe Ratio]))/_xlfn.STDEV.P(Table2[Sharpe Ratio])</f>
        <v>0.99252275082717711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4.4211344220695814</v>
      </c>
      <c r="AS66">
        <f>_xlfn.RANK.AVG(Table2[[#This Row],[1Y Return vs Nifty Z-Score]],Table2[1Y Return vs Nifty Z-Score])</f>
        <v>153</v>
      </c>
      <c r="AT66">
        <f>_xlfn.RANK.AVG(Table2[[#This Row],[6M Return vs Nifty Z-Score]],Table2[6M Return vs Nifty Z-Score])</f>
        <v>25</v>
      </c>
      <c r="AU66">
        <f>_xlfn.RANK.AVG(Table2[[#This Row],[Sharpe Ratio Z-Score]],Table2[Sharpe Ratio Z-Score])</f>
        <v>120</v>
      </c>
      <c r="AV66">
        <f>(Table2[[#This Row],[Rank 1Y]]+Table2[[#This Row],[Rank 6M]]+Table2[[#This Row],[Rank Sharpe]])/3</f>
        <v>99.333333333333329</v>
      </c>
    </row>
    <row r="67" spans="1:48" x14ac:dyDescent="0.3">
      <c r="A67" t="s">
        <v>553</v>
      </c>
      <c r="B67" t="s">
        <v>554</v>
      </c>
      <c r="C67" t="s">
        <v>10082</v>
      </c>
      <c r="D67" t="s">
        <v>358</v>
      </c>
      <c r="E67">
        <v>33973.731421240002</v>
      </c>
      <c r="F67">
        <v>1640.65</v>
      </c>
      <c r="G67">
        <v>82.710150765743805</v>
      </c>
      <c r="H67">
        <f>(Table2[[#This Row],[1Y Return vs Nifty]]-AVERAGE(Table2[1Y Return vs Nifty]))/_xlfn.STDEV.P(Table2[1Y Return vs Nifty])</f>
        <v>0.47981136122580498</v>
      </c>
      <c r="I67">
        <v>5.8465004584879496</v>
      </c>
      <c r="J67">
        <f>(Table2[[#This Row],[1M Return vs Nifty]]-AVERAGE(Table2[1M Return vs Nifty]))/_xlfn.STDEV.P(Table2[1M Return vs Nifty])</f>
        <v>0.35089390067270249</v>
      </c>
      <c r="K67">
        <v>61.6552259933123</v>
      </c>
      <c r="L67">
        <f>(Table2[[#This Row],[6M Return vs Nifty]]-AVERAGE(Table2[6M Return vs Nifty]))/_xlfn.STDEV.P(Table2[6M Return vs Nifty])</f>
        <v>1.5140036598170055</v>
      </c>
      <c r="M67">
        <v>-4.8320205970961396</v>
      </c>
      <c r="N67">
        <f>(Table2[[#This Row],[1W Return vs Nifty]]-AVERAGE(Table2[1W Return vs Nifty]))/_xlfn.STDEV.P(Table2[1W Return vs Nifty])</f>
        <v>-0.79112897724141085</v>
      </c>
      <c r="O67">
        <v>1635.32</v>
      </c>
      <c r="P67">
        <v>1544.47258412772</v>
      </c>
      <c r="Q67">
        <v>1236.29868743835</v>
      </c>
      <c r="R67">
        <v>48.889611744602597</v>
      </c>
      <c r="S67" s="5">
        <f>(Table2[[#This Row],[Close Price]]-Table2[[#This Row],[20D EMA]])/Table2[[#This Row],[20D EMA]]</f>
        <v>3.2593009319277907E-3</v>
      </c>
      <c r="T67" s="5">
        <f>(Table2[[#This Row],[Close Price]]-Table2[[#This Row],[50D EMA]])/Table2[[#This Row],[50D EMA]]</f>
        <v>6.2272012375408227E-2</v>
      </c>
      <c r="U67" s="5">
        <f>(Table2[[#This Row],[Close Price]]-Table2[[#This Row],[200D EMA]])/Table2[[#This Row],[200D EMA]]</f>
        <v>0.32706603725308386</v>
      </c>
      <c r="V67">
        <v>0.53817416188768197</v>
      </c>
      <c r="W67">
        <v>1634.95</v>
      </c>
      <c r="X67">
        <v>1700</v>
      </c>
      <c r="Y67">
        <v>1634.95</v>
      </c>
      <c r="Z67">
        <v>1725</v>
      </c>
      <c r="AA67">
        <v>1489.05</v>
      </c>
      <c r="AB67">
        <v>1797.95</v>
      </c>
      <c r="AC67" s="5">
        <f>(Table2[[#This Row],[Close Price]]/Table2[[#This Row],[Day Low]])-1</f>
        <v>3.4863451481697005E-3</v>
      </c>
      <c r="AD67" s="5">
        <f>(Table2[[#This Row],[Day High]]/Table2[[#This Row],[Close Price]])-1</f>
        <v>3.6174686861914385E-2</v>
      </c>
      <c r="AE67" s="5">
        <f>(Table2[[#This Row],[Close Price]]/Table2[[#This Row],[Current Week Low]])-1</f>
        <v>3.4863451481697005E-3</v>
      </c>
      <c r="AF67" s="5">
        <f>(Table2[[#This Row],[Current Week High]]/Table2[[#This Row],[Close Price]])-1</f>
        <v>5.1412549904001459E-2</v>
      </c>
      <c r="AG67" s="5">
        <f>(Table2[[#This Row],[Close Price]]/Table2[[#This Row],[Current Month Low]])-1</f>
        <v>0.10180987878177361</v>
      </c>
      <c r="AH67" s="5">
        <f>(Table2[[#This Row],[Current Month High]]/Table2[[#This Row],[Close Price]])-1</f>
        <v>9.5876634260811278E-2</v>
      </c>
      <c r="AI67">
        <v>9.5876634260811198</v>
      </c>
      <c r="AJ67">
        <v>133.81074533276299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</v>
      </c>
      <c r="AM67" t="s">
        <v>10116</v>
      </c>
      <c r="AN67">
        <v>2.8</v>
      </c>
      <c r="AO67" t="s">
        <v>10116</v>
      </c>
      <c r="AP67">
        <v>0.16359409955738799</v>
      </c>
      <c r="AQ67">
        <f>(Table2[[#This Row],[Sharpe Ratio]]-AVERAGE(Table2[Sharpe Ratio]))/_xlfn.STDEV.P(Table2[Sharpe Ratio])</f>
        <v>1.2149295223821883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2.7685094668562904</v>
      </c>
      <c r="AS67">
        <f>_xlfn.RANK.AVG(Table2[[#This Row],[1Y Return vs Nifty Z-Score]],Table2[1Y Return vs Nifty Z-Score])</f>
        <v>155</v>
      </c>
      <c r="AT67">
        <f>_xlfn.RANK.AVG(Table2[[#This Row],[6M Return vs Nifty Z-Score]],Table2[6M Return vs Nifty Z-Score])</f>
        <v>60</v>
      </c>
      <c r="AU67">
        <f>_xlfn.RANK.AVG(Table2[[#This Row],[Sharpe Ratio Z-Score]],Table2[Sharpe Ratio Z-Score])</f>
        <v>84</v>
      </c>
      <c r="AV67">
        <f>(Table2[[#This Row],[Rank 1Y]]+Table2[[#This Row],[Rank 6M]]+Table2[[#This Row],[Rank Sharpe]])/3</f>
        <v>99.666666666666671</v>
      </c>
    </row>
    <row r="68" spans="1:48" x14ac:dyDescent="0.3">
      <c r="A68" t="s">
        <v>334</v>
      </c>
      <c r="B68" t="s">
        <v>335</v>
      </c>
      <c r="C68" t="s">
        <v>10077</v>
      </c>
      <c r="D68" t="s">
        <v>89</v>
      </c>
      <c r="E68">
        <v>72630.80839808</v>
      </c>
      <c r="F68">
        <v>1519.2</v>
      </c>
      <c r="G68">
        <v>114.286995594431</v>
      </c>
      <c r="H68">
        <f>(Table2[[#This Row],[1Y Return vs Nifty]]-AVERAGE(Table2[1Y Return vs Nifty]))/_xlfn.STDEV.P(Table2[1Y Return vs Nifty])</f>
        <v>0.86139518023101991</v>
      </c>
      <c r="I68">
        <v>0.26674588395966298</v>
      </c>
      <c r="J68">
        <f>(Table2[[#This Row],[1M Return vs Nifty]]-AVERAGE(Table2[1M Return vs Nifty]))/_xlfn.STDEV.P(Table2[1M Return vs Nifty])</f>
        <v>-0.16594001187916257</v>
      </c>
      <c r="K68">
        <v>58.008489907956204</v>
      </c>
      <c r="L68">
        <f>(Table2[[#This Row],[6M Return vs Nifty]]-AVERAGE(Table2[6M Return vs Nifty]))/_xlfn.STDEV.P(Table2[6M Return vs Nifty])</f>
        <v>1.4031066882448571</v>
      </c>
      <c r="M68">
        <v>-7.4815936996104098</v>
      </c>
      <c r="N68">
        <f>(Table2[[#This Row],[1W Return vs Nifty]]-AVERAGE(Table2[1W Return vs Nifty]))/_xlfn.STDEV.P(Table2[1W Return vs Nifty])</f>
        <v>-1.3698027132074826</v>
      </c>
      <c r="O68">
        <v>1516.82</v>
      </c>
      <c r="P68">
        <v>1457.69497929252</v>
      </c>
      <c r="Q68">
        <v>1159.05623814003</v>
      </c>
      <c r="R68">
        <v>44.744689506221199</v>
      </c>
      <c r="S68" s="5">
        <f>(Table2[[#This Row],[Close Price]]-Table2[[#This Row],[20D EMA]])/Table2[[#This Row],[20D EMA]]</f>
        <v>1.5690721377619686E-3</v>
      </c>
      <c r="T68" s="5">
        <f>(Table2[[#This Row],[Close Price]]-Table2[[#This Row],[50D EMA]])/Table2[[#This Row],[50D EMA]]</f>
        <v>4.2193340569321995E-2</v>
      </c>
      <c r="U68" s="5">
        <f>(Table2[[#This Row],[Close Price]]-Table2[[#This Row],[200D EMA]])/Table2[[#This Row],[200D EMA]]</f>
        <v>0.31072155949732239</v>
      </c>
      <c r="V68">
        <v>0.19771443466775701</v>
      </c>
      <c r="W68">
        <v>1492.8</v>
      </c>
      <c r="X68">
        <v>1526.45</v>
      </c>
      <c r="Y68">
        <v>1473.45</v>
      </c>
      <c r="Z68">
        <v>1526.45</v>
      </c>
      <c r="AA68">
        <v>1295.0999999999999</v>
      </c>
      <c r="AB68">
        <v>1633.1</v>
      </c>
      <c r="AC68" s="5">
        <f>(Table2[[#This Row],[Close Price]]/Table2[[#This Row],[Day Low]])-1</f>
        <v>1.768488745980723E-2</v>
      </c>
      <c r="AD68" s="5">
        <f>(Table2[[#This Row],[Day High]]/Table2[[#This Row],[Close Price]])-1</f>
        <v>4.772248551869307E-3</v>
      </c>
      <c r="AE68" s="5">
        <f>(Table2[[#This Row],[Close Price]]/Table2[[#This Row],[Current Week Low]])-1</f>
        <v>3.1049577522141991E-2</v>
      </c>
      <c r="AF68" s="5">
        <f>(Table2[[#This Row],[Current Week High]]/Table2[[#This Row],[Close Price]])-1</f>
        <v>4.772248551869307E-3</v>
      </c>
      <c r="AG68" s="5">
        <f>(Table2[[#This Row],[Close Price]]/Table2[[#This Row],[Current Month Low]])-1</f>
        <v>0.17303683113273127</v>
      </c>
      <c r="AH68" s="5">
        <f>(Table2[[#This Row],[Current Month High]]/Table2[[#This Row],[Close Price]])-1</f>
        <v>7.4973670352817212E-2</v>
      </c>
      <c r="AI68">
        <v>7.4973670352817203</v>
      </c>
      <c r="AJ68">
        <v>158.32341438530801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-0.03</v>
      </c>
      <c r="AM68" t="s">
        <v>10117</v>
      </c>
      <c r="AN68">
        <v>-0.8</v>
      </c>
      <c r="AO68" t="s">
        <v>10117</v>
      </c>
      <c r="AP68">
        <v>0.136977868872251</v>
      </c>
      <c r="AQ68">
        <f>(Table2[[#This Row],[Sharpe Ratio]]-AVERAGE(Table2[Sharpe Ratio]))/_xlfn.STDEV.P(Table2[Sharpe Ratio])</f>
        <v>0.91404877189802003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1.6428079152872519</v>
      </c>
      <c r="AS68">
        <f>_xlfn.RANK.AVG(Table2[[#This Row],[1Y Return vs Nifty Z-Score]],Table2[1Y Return vs Nifty Z-Score])</f>
        <v>107</v>
      </c>
      <c r="AT68">
        <f>_xlfn.RANK.AVG(Table2[[#This Row],[6M Return vs Nifty Z-Score]],Table2[6M Return vs Nifty Z-Score])</f>
        <v>64</v>
      </c>
      <c r="AU68">
        <f>_xlfn.RANK.AVG(Table2[[#This Row],[Sharpe Ratio Z-Score]],Table2[Sharpe Ratio Z-Score])</f>
        <v>136</v>
      </c>
      <c r="AV68">
        <f>(Table2[[#This Row],[Rank 1Y]]+Table2[[#This Row],[Rank 6M]]+Table2[[#This Row],[Rank Sharpe]])/3</f>
        <v>102.33333333333333</v>
      </c>
    </row>
    <row r="69" spans="1:48" x14ac:dyDescent="0.3">
      <c r="A69" t="s">
        <v>408</v>
      </c>
      <c r="B69" t="s">
        <v>409</v>
      </c>
      <c r="C69" t="s">
        <v>10078</v>
      </c>
      <c r="D69" t="s">
        <v>230</v>
      </c>
      <c r="E69">
        <v>57967.588306819998</v>
      </c>
      <c r="F69">
        <v>5348.3</v>
      </c>
      <c r="G69">
        <v>111.188073340399</v>
      </c>
      <c r="H69">
        <f>(Table2[[#This Row],[1Y Return vs Nifty]]-AVERAGE(Table2[1Y Return vs Nifty]))/_xlfn.STDEV.P(Table2[1Y Return vs Nifty])</f>
        <v>0.82394689827285872</v>
      </c>
      <c r="I69">
        <v>-6.5207959850452601</v>
      </c>
      <c r="J69">
        <f>(Table2[[#This Row],[1M Return vs Nifty]]-AVERAGE(Table2[1M Return vs Nifty]))/_xlfn.STDEV.P(Table2[1M Return vs Nifty])</f>
        <v>-0.79464720211682327</v>
      </c>
      <c r="K69">
        <v>66.746155532448</v>
      </c>
      <c r="L69">
        <f>(Table2[[#This Row],[6M Return vs Nifty]]-AVERAGE(Table2[6M Return vs Nifty]))/_xlfn.STDEV.P(Table2[6M Return vs Nifty])</f>
        <v>1.6688184462898834</v>
      </c>
      <c r="M69">
        <v>-1.7895267543789199</v>
      </c>
      <c r="N69">
        <f>(Table2[[#This Row],[1W Return vs Nifty]]-AVERAGE(Table2[1W Return vs Nifty]))/_xlfn.STDEV.P(Table2[1W Return vs Nifty])</f>
        <v>-0.12664031793692143</v>
      </c>
      <c r="O69">
        <v>5186.47</v>
      </c>
      <c r="P69">
        <v>4937.2718307895702</v>
      </c>
      <c r="Q69">
        <v>3884.0998066584798</v>
      </c>
      <c r="R69">
        <v>46.935576718980997</v>
      </c>
      <c r="S69" s="5">
        <f>(Table2[[#This Row],[Close Price]]-Table2[[#This Row],[20D EMA]])/Table2[[#This Row],[20D EMA]]</f>
        <v>3.1202339934483361E-2</v>
      </c>
      <c r="T69" s="5">
        <f>(Table2[[#This Row],[Close Price]]-Table2[[#This Row],[50D EMA]])/Table2[[#This Row],[50D EMA]]</f>
        <v>8.3250058594545359E-2</v>
      </c>
      <c r="U69" s="5">
        <f>(Table2[[#This Row],[Close Price]]-Table2[[#This Row],[200D EMA]])/Table2[[#This Row],[200D EMA]]</f>
        <v>0.3769728550310304</v>
      </c>
      <c r="V69">
        <v>0.37159744402623202</v>
      </c>
      <c r="W69">
        <v>5076.95</v>
      </c>
      <c r="X69">
        <v>5475</v>
      </c>
      <c r="Y69">
        <v>5018.45</v>
      </c>
      <c r="Z69">
        <v>5475</v>
      </c>
      <c r="AA69">
        <v>4930.8</v>
      </c>
      <c r="AB69">
        <v>5699.95</v>
      </c>
      <c r="AC69" s="5">
        <f>(Table2[[#This Row],[Close Price]]/Table2[[#This Row],[Day Low]])-1</f>
        <v>5.3447443839313102E-2</v>
      </c>
      <c r="AD69" s="5">
        <f>(Table2[[#This Row],[Day High]]/Table2[[#This Row],[Close Price]])-1</f>
        <v>2.3689770581306169E-2</v>
      </c>
      <c r="AE69" s="5">
        <f>(Table2[[#This Row],[Close Price]]/Table2[[#This Row],[Current Week Low]])-1</f>
        <v>6.5727465651745032E-2</v>
      </c>
      <c r="AF69" s="5">
        <f>(Table2[[#This Row],[Current Week High]]/Table2[[#This Row],[Close Price]])-1</f>
        <v>2.3689770581306169E-2</v>
      </c>
      <c r="AG69" s="5">
        <f>(Table2[[#This Row],[Close Price]]/Table2[[#This Row],[Current Month Low]])-1</f>
        <v>8.4671858521943699E-2</v>
      </c>
      <c r="AH69" s="5">
        <f>(Table2[[#This Row],[Current Month High]]/Table2[[#This Row],[Close Price]])-1</f>
        <v>6.5749864442907091E-2</v>
      </c>
      <c r="AI69">
        <v>6.5749864442907002</v>
      </c>
      <c r="AJ69">
        <v>141.13165013525699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10116</v>
      </c>
      <c r="AN69">
        <v>3.61</v>
      </c>
      <c r="AO69" t="s">
        <v>10116</v>
      </c>
      <c r="AP69">
        <v>0.131873399601066</v>
      </c>
      <c r="AQ69">
        <f>(Table2[[#This Row],[Sharpe Ratio]]-AVERAGE(Table2[Sharpe Ratio]))/_xlfn.STDEV.P(Table2[Sharpe Ratio])</f>
        <v>0.85634576491306946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2.4278235894220668</v>
      </c>
      <c r="AS69">
        <f>_xlfn.RANK.AVG(Table2[[#This Row],[1Y Return vs Nifty Z-Score]],Table2[1Y Return vs Nifty Z-Score])</f>
        <v>111</v>
      </c>
      <c r="AT69">
        <f>_xlfn.RANK.AVG(Table2[[#This Row],[6M Return vs Nifty Z-Score]],Table2[6M Return vs Nifty Z-Score])</f>
        <v>49</v>
      </c>
      <c r="AU69">
        <f>_xlfn.RANK.AVG(Table2[[#This Row],[Sharpe Ratio Z-Score]],Table2[Sharpe Ratio Z-Score])</f>
        <v>147</v>
      </c>
      <c r="AV69">
        <f>(Table2[[#This Row],[Rank 1Y]]+Table2[[#This Row],[Rank 6M]]+Table2[[#This Row],[Rank Sharpe]])/3</f>
        <v>102.33333333333333</v>
      </c>
    </row>
    <row r="70" spans="1:48" x14ac:dyDescent="0.3">
      <c r="A70" t="s">
        <v>651</v>
      </c>
      <c r="B70" t="s">
        <v>652</v>
      </c>
      <c r="C70" t="s">
        <v>10081</v>
      </c>
      <c r="D70" t="s">
        <v>275</v>
      </c>
      <c r="E70">
        <v>27437.853485250002</v>
      </c>
      <c r="F70">
        <v>433.4</v>
      </c>
      <c r="G70">
        <v>80.6374705256666</v>
      </c>
      <c r="H70">
        <f>(Table2[[#This Row],[1Y Return vs Nifty]]-AVERAGE(Table2[1Y Return vs Nifty]))/_xlfn.STDEV.P(Table2[1Y Return vs Nifty])</f>
        <v>0.45476448761078248</v>
      </c>
      <c r="I70">
        <v>-9.5620229880884509</v>
      </c>
      <c r="J70">
        <f>(Table2[[#This Row],[1M Return vs Nifty]]-AVERAGE(Table2[1M Return vs Nifty]))/_xlfn.STDEV.P(Table2[1M Return vs Nifty])</f>
        <v>-1.0763458377730477</v>
      </c>
      <c r="K70">
        <v>68.092233980155498</v>
      </c>
      <c r="L70">
        <f>(Table2[[#This Row],[6M Return vs Nifty]]-AVERAGE(Table2[6M Return vs Nifty]))/_xlfn.STDEV.P(Table2[6M Return vs Nifty])</f>
        <v>1.709752591195169</v>
      </c>
      <c r="M70">
        <v>-3.8058561756525999</v>
      </c>
      <c r="N70">
        <f>(Table2[[#This Row],[1W Return vs Nifty]]-AVERAGE(Table2[1W Return vs Nifty]))/_xlfn.STDEV.P(Table2[1W Return vs Nifty])</f>
        <v>-0.56701196801124276</v>
      </c>
      <c r="O70">
        <v>441.62</v>
      </c>
      <c r="P70">
        <v>443.307312126287</v>
      </c>
      <c r="Q70">
        <v>364.418606570132</v>
      </c>
      <c r="R70">
        <v>46.785398728170897</v>
      </c>
      <c r="S70" s="5">
        <f>(Table2[[#This Row],[Close Price]]-Table2[[#This Row],[20D EMA]])/Table2[[#This Row],[20D EMA]]</f>
        <v>-1.8613287441692015E-2</v>
      </c>
      <c r="T70" s="5">
        <f>(Table2[[#This Row],[Close Price]]-Table2[[#This Row],[50D EMA]])/Table2[[#This Row],[50D EMA]]</f>
        <v>-2.2348632326336819E-2</v>
      </c>
      <c r="U70" s="5">
        <f>(Table2[[#This Row],[Close Price]]-Table2[[#This Row],[200D EMA]])/Table2[[#This Row],[200D EMA]]</f>
        <v>0.18929163381396272</v>
      </c>
      <c r="V70">
        <v>0.83996097452296903</v>
      </c>
      <c r="W70">
        <v>425.8</v>
      </c>
      <c r="X70">
        <v>440</v>
      </c>
      <c r="Y70">
        <v>425.8</v>
      </c>
      <c r="Z70">
        <v>460</v>
      </c>
      <c r="AA70">
        <v>377.35</v>
      </c>
      <c r="AB70">
        <v>460.7</v>
      </c>
      <c r="AC70" s="5">
        <f>(Table2[[#This Row],[Close Price]]/Table2[[#This Row],[Day Low]])-1</f>
        <v>1.7848755284170847E-2</v>
      </c>
      <c r="AD70" s="5">
        <f>(Table2[[#This Row],[Day High]]/Table2[[#This Row],[Close Price]])-1</f>
        <v>1.5228426395939243E-2</v>
      </c>
      <c r="AE70" s="5">
        <f>(Table2[[#This Row],[Close Price]]/Table2[[#This Row],[Current Week Low]])-1</f>
        <v>1.7848755284170847E-2</v>
      </c>
      <c r="AF70" s="5">
        <f>(Table2[[#This Row],[Current Week High]]/Table2[[#This Row],[Close Price]])-1</f>
        <v>6.1375173050300047E-2</v>
      </c>
      <c r="AG70" s="5">
        <f>(Table2[[#This Row],[Close Price]]/Table2[[#This Row],[Current Month Low]])-1</f>
        <v>0.14853584205644621</v>
      </c>
      <c r="AH70" s="5">
        <f>(Table2[[#This Row],[Current Month High]]/Table2[[#This Row],[Close Price]])-1</f>
        <v>6.2990309183202697E-2</v>
      </c>
      <c r="AI70">
        <v>15.874480849100101</v>
      </c>
      <c r="AJ70">
        <v>113.18248893261099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-0.16</v>
      </c>
      <c r="AM70" t="s">
        <v>10117</v>
      </c>
      <c r="AN70">
        <v>-0.77</v>
      </c>
      <c r="AO70" t="s">
        <v>10117</v>
      </c>
      <c r="AP70">
        <v>0.15141956531103201</v>
      </c>
      <c r="AQ70">
        <f>(Table2[[#This Row],[Sharpe Ratio]]-AVERAGE(Table2[Sharpe Ratio]))/_xlfn.STDEV.P(Table2[Sharpe Ratio])</f>
        <v>1.0773036111789041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158</v>
      </c>
      <c r="AT70">
        <f>_xlfn.RANK.AVG(Table2[[#This Row],[6M Return vs Nifty Z-Score]],Table2[6M Return vs Nifty Z-Score])</f>
        <v>46</v>
      </c>
      <c r="AU70">
        <f>_xlfn.RANK.AVG(Table2[[#This Row],[Sharpe Ratio Z-Score]],Table2[Sharpe Ratio Z-Score])</f>
        <v>108</v>
      </c>
      <c r="AV70">
        <f>(Table2[[#This Row],[Rank 1Y]]+Table2[[#This Row],[Rank 6M]]+Table2[[#This Row],[Rank Sharpe]])/3</f>
        <v>104</v>
      </c>
    </row>
    <row r="71" spans="1:48" x14ac:dyDescent="0.3">
      <c r="A71" t="s">
        <v>516</v>
      </c>
      <c r="B71" t="s">
        <v>517</v>
      </c>
      <c r="C71" t="s">
        <v>10068</v>
      </c>
      <c r="D71" t="s">
        <v>18</v>
      </c>
      <c r="E71">
        <v>38306.551468889003</v>
      </c>
      <c r="F71">
        <v>214.05</v>
      </c>
      <c r="G71">
        <v>144.20419696177501</v>
      </c>
      <c r="H71">
        <f>(Table2[[#This Row],[1Y Return vs Nifty]]-AVERAGE(Table2[1Y Return vs Nifty]))/_xlfn.STDEV.P(Table2[1Y Return vs Nifty])</f>
        <v>1.2229233827361647</v>
      </c>
      <c r="I71">
        <v>-5.1821193499367499</v>
      </c>
      <c r="J71">
        <f>(Table2[[#This Row],[1M Return vs Nifty]]-AVERAGE(Table2[1M Return vs Nifty]))/_xlfn.STDEV.P(Table2[1M Return vs Nifty])</f>
        <v>-0.67065008473045729</v>
      </c>
      <c r="K71">
        <v>52.236626201443002</v>
      </c>
      <c r="L71">
        <f>(Table2[[#This Row],[6M Return vs Nifty]]-AVERAGE(Table2[6M Return vs Nifty]))/_xlfn.STDEV.P(Table2[6M Return vs Nifty])</f>
        <v>1.2275847446773376</v>
      </c>
      <c r="M71">
        <v>-0.19990949968723001</v>
      </c>
      <c r="N71">
        <f>(Table2[[#This Row],[1W Return vs Nifty]]-AVERAGE(Table2[1W Return vs Nifty]))/_xlfn.STDEV.P(Table2[1W Return vs Nifty])</f>
        <v>0.22053627238084536</v>
      </c>
      <c r="O71">
        <v>214.18</v>
      </c>
      <c r="P71">
        <v>215.21878414975399</v>
      </c>
      <c r="Q71">
        <v>178.37381511164199</v>
      </c>
      <c r="R71">
        <v>57.533422207651597</v>
      </c>
      <c r="S71" s="5">
        <f>(Table2[[#This Row],[Close Price]]-Table2[[#This Row],[20D EMA]])/Table2[[#This Row],[20D EMA]]</f>
        <v>-6.0696610327759569E-4</v>
      </c>
      <c r="T71" s="5">
        <f>(Table2[[#This Row],[Close Price]]-Table2[[#This Row],[50D EMA]])/Table2[[#This Row],[50D EMA]]</f>
        <v>-5.4306790848735083E-3</v>
      </c>
      <c r="U71" s="5">
        <f>(Table2[[#This Row],[Close Price]]-Table2[[#This Row],[200D EMA]])/Table2[[#This Row],[200D EMA]]</f>
        <v>0.20000797127105643</v>
      </c>
      <c r="V71">
        <v>0.86023755269806401</v>
      </c>
      <c r="W71">
        <v>212.1</v>
      </c>
      <c r="X71">
        <v>219.4</v>
      </c>
      <c r="Y71">
        <v>208.81</v>
      </c>
      <c r="Z71">
        <v>230</v>
      </c>
      <c r="AA71">
        <v>170.1</v>
      </c>
      <c r="AB71">
        <v>230</v>
      </c>
      <c r="AC71" s="5">
        <f>(Table2[[#This Row],[Close Price]]/Table2[[#This Row],[Day Low]])-1</f>
        <v>9.1937765205092337E-3</v>
      </c>
      <c r="AD71" s="5">
        <f>(Table2[[#This Row],[Day High]]/Table2[[#This Row],[Close Price]])-1</f>
        <v>2.4994160242933772E-2</v>
      </c>
      <c r="AE71" s="5">
        <f>(Table2[[#This Row],[Close Price]]/Table2[[#This Row],[Current Week Low]])-1</f>
        <v>2.5094583592739861E-2</v>
      </c>
      <c r="AF71" s="5">
        <f>(Table2[[#This Row],[Current Week High]]/Table2[[#This Row],[Close Price]])-1</f>
        <v>7.4515300163513043E-2</v>
      </c>
      <c r="AG71" s="5">
        <f>(Table2[[#This Row],[Close Price]]/Table2[[#This Row],[Current Month Low]])-1</f>
        <v>0.25837742504409178</v>
      </c>
      <c r="AH71" s="5">
        <f>(Table2[[#This Row],[Current Month High]]/Table2[[#This Row],[Close Price]])-1</f>
        <v>7.4515300163513043E-2</v>
      </c>
      <c r="AI71">
        <v>35.131978509693901</v>
      </c>
      <c r="AJ71">
        <v>178.7109375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-0.14000000000000001</v>
      </c>
      <c r="AM71" t="s">
        <v>10117</v>
      </c>
      <c r="AN71">
        <v>4.21</v>
      </c>
      <c r="AO71" t="s">
        <v>10116</v>
      </c>
      <c r="AP71">
        <v>0.120689694067487</v>
      </c>
      <c r="AQ71">
        <f>(Table2[[#This Row],[Sharpe Ratio]]-AVERAGE(Table2[Sharpe Ratio]))/_xlfn.STDEV.P(Table2[Sharpe Ratio])</f>
        <v>0.72992058645922275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72</v>
      </c>
      <c r="AT71">
        <f>_xlfn.RANK.AVG(Table2[[#This Row],[6M Return vs Nifty Z-Score]],Table2[6M Return vs Nifty Z-Score])</f>
        <v>75</v>
      </c>
      <c r="AU71">
        <f>_xlfn.RANK.AVG(Table2[[#This Row],[Sharpe Ratio Z-Score]],Table2[Sharpe Ratio Z-Score])</f>
        <v>171</v>
      </c>
      <c r="AV71">
        <f>(Table2[[#This Row],[Rank 1Y]]+Table2[[#This Row],[Rank 6M]]+Table2[[#This Row],[Rank Sharpe]])/3</f>
        <v>106</v>
      </c>
    </row>
    <row r="72" spans="1:48" x14ac:dyDescent="0.3">
      <c r="A72" t="s">
        <v>304</v>
      </c>
      <c r="B72" t="s">
        <v>305</v>
      </c>
      <c r="C72" t="s">
        <v>10069</v>
      </c>
      <c r="D72" t="s">
        <v>306</v>
      </c>
      <c r="E72">
        <v>82307.735205089994</v>
      </c>
      <c r="F72">
        <v>9854.7999999999993</v>
      </c>
      <c r="G72">
        <v>131.218043852862</v>
      </c>
      <c r="H72">
        <f>(Table2[[#This Row],[1Y Return vs Nifty]]-AVERAGE(Table2[1Y Return vs Nifty]))/_xlfn.STDEV.P(Table2[1Y Return vs Nifty])</f>
        <v>1.0659949142850156</v>
      </c>
      <c r="I72">
        <v>20.382960214074998</v>
      </c>
      <c r="J72">
        <f>(Table2[[#This Row],[1M Return vs Nifty]]-AVERAGE(Table2[1M Return vs Nifty]))/_xlfn.STDEV.P(Table2[1M Return vs Nifty])</f>
        <v>1.6973573104487369</v>
      </c>
      <c r="K72">
        <v>123.910077296412</v>
      </c>
      <c r="L72">
        <f>(Table2[[#This Row],[6M Return vs Nifty]]-AVERAGE(Table2[6M Return vs Nifty]))/_xlfn.STDEV.P(Table2[6M Return vs Nifty])</f>
        <v>3.4071690311504308</v>
      </c>
      <c r="M72">
        <v>-5.5940473803186297</v>
      </c>
      <c r="N72">
        <f>(Table2[[#This Row],[1W Return vs Nifty]]-AVERAGE(Table2[1W Return vs Nifty]))/_xlfn.STDEV.P(Table2[1W Return vs Nifty])</f>
        <v>-0.95755763140276229</v>
      </c>
      <c r="O72">
        <v>9058.4</v>
      </c>
      <c r="P72">
        <v>8426.7506735348306</v>
      </c>
      <c r="Q72">
        <v>6695.1456059349703</v>
      </c>
      <c r="R72">
        <v>62.754553640977903</v>
      </c>
      <c r="S72" s="5">
        <f>(Table2[[#This Row],[Close Price]]-Table2[[#This Row],[20D EMA]])/Table2[[#This Row],[20D EMA]]</f>
        <v>8.791839618475665E-2</v>
      </c>
      <c r="T72" s="5">
        <f>(Table2[[#This Row],[Close Price]]-Table2[[#This Row],[50D EMA]])/Table2[[#This Row],[50D EMA]]</f>
        <v>0.16946618949461981</v>
      </c>
      <c r="U72" s="5">
        <f>(Table2[[#This Row],[Close Price]]-Table2[[#This Row],[200D EMA]])/Table2[[#This Row],[200D EMA]]</f>
        <v>0.47193214009626999</v>
      </c>
      <c r="V72">
        <v>1.983197508807</v>
      </c>
      <c r="W72">
        <v>9449</v>
      </c>
      <c r="X72">
        <v>9909.2000000000007</v>
      </c>
      <c r="Y72">
        <v>9449</v>
      </c>
      <c r="Z72">
        <v>9909.2000000000007</v>
      </c>
      <c r="AA72">
        <v>7022.55</v>
      </c>
      <c r="AB72">
        <v>9975</v>
      </c>
      <c r="AC72" s="5">
        <f>(Table2[[#This Row],[Close Price]]/Table2[[#This Row],[Day Low]])-1</f>
        <v>4.2946343528415643E-2</v>
      </c>
      <c r="AD72" s="5">
        <f>(Table2[[#This Row],[Day High]]/Table2[[#This Row],[Close Price]])-1</f>
        <v>5.520152615984264E-3</v>
      </c>
      <c r="AE72" s="5">
        <f>(Table2[[#This Row],[Close Price]]/Table2[[#This Row],[Current Week Low]])-1</f>
        <v>4.2946343528415643E-2</v>
      </c>
      <c r="AF72" s="5">
        <f>(Table2[[#This Row],[Current Week High]]/Table2[[#This Row],[Close Price]])-1</f>
        <v>5.520152615984264E-3</v>
      </c>
      <c r="AG72" s="5">
        <f>(Table2[[#This Row],[Close Price]]/Table2[[#This Row],[Current Month Low]])-1</f>
        <v>0.40330791521598264</v>
      </c>
      <c r="AH72" s="5">
        <f>(Table2[[#This Row],[Current Month High]]/Table2[[#This Row],[Close Price]])-1</f>
        <v>1.2197101919876774E-2</v>
      </c>
      <c r="AI72">
        <v>1.2197101919876701</v>
      </c>
      <c r="AJ72">
        <v>163.69121680379899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</v>
      </c>
      <c r="AM72" t="s">
        <v>10116</v>
      </c>
      <c r="AN72">
        <v>17.23</v>
      </c>
      <c r="AO72" t="s">
        <v>10116</v>
      </c>
      <c r="AP72">
        <v>9.4670426171410998E-2</v>
      </c>
      <c r="AQ72">
        <f>(Table2[[#This Row],[Sharpe Ratio]]-AVERAGE(Table2[Sharpe Ratio]))/_xlfn.STDEV.P(Table2[Sharpe Ratio])</f>
        <v>0.43578814733846988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5.6487517718198905</v>
      </c>
      <c r="AS72">
        <f>_xlfn.RANK.AVG(Table2[[#This Row],[1Y Return vs Nifty Z-Score]],Table2[1Y Return vs Nifty Z-Score])</f>
        <v>83</v>
      </c>
      <c r="AT72">
        <f>_xlfn.RANK.AVG(Table2[[#This Row],[6M Return vs Nifty Z-Score]],Table2[6M Return vs Nifty Z-Score])</f>
        <v>8</v>
      </c>
      <c r="AU72">
        <f>_xlfn.RANK.AVG(Table2[[#This Row],[Sharpe Ratio Z-Score]],Table2[Sharpe Ratio Z-Score])</f>
        <v>227</v>
      </c>
      <c r="AV72">
        <f>(Table2[[#This Row],[Rank 1Y]]+Table2[[#This Row],[Rank 6M]]+Table2[[#This Row],[Rank Sharpe]])/3</f>
        <v>106</v>
      </c>
    </row>
    <row r="73" spans="1:48" x14ac:dyDescent="0.3">
      <c r="A73" t="s">
        <v>924</v>
      </c>
      <c r="B73" t="s">
        <v>925</v>
      </c>
      <c r="C73" t="s">
        <v>10071</v>
      </c>
      <c r="D73" t="s">
        <v>926</v>
      </c>
      <c r="E73">
        <v>15048.8019042299</v>
      </c>
      <c r="F73">
        <v>462.5</v>
      </c>
      <c r="G73">
        <v>219.705081451182</v>
      </c>
      <c r="H73">
        <f>(Table2[[#This Row],[1Y Return vs Nifty]]-AVERAGE(Table2[1Y Return vs Nifty]))/_xlfn.STDEV.P(Table2[1Y Return vs Nifty])</f>
        <v>2.135298130689641</v>
      </c>
      <c r="I73">
        <v>3.55441074395126</v>
      </c>
      <c r="J73">
        <f>(Table2[[#This Row],[1M Return vs Nifty]]-AVERAGE(Table2[1M Return vs Nifty]))/_xlfn.STDEV.P(Table2[1M Return vs Nifty])</f>
        <v>0.13858533418274471</v>
      </c>
      <c r="K73">
        <v>44.950824263501801</v>
      </c>
      <c r="L73">
        <f>(Table2[[#This Row],[6M Return vs Nifty]]-AVERAGE(Table2[6M Return vs Nifty]))/_xlfn.STDEV.P(Table2[6M Return vs Nifty])</f>
        <v>1.006024052737857</v>
      </c>
      <c r="M73">
        <v>8.1995317135319201</v>
      </c>
      <c r="N73">
        <f>(Table2[[#This Row],[1W Return vs Nifty]]-AVERAGE(Table2[1W Return vs Nifty]))/_xlfn.STDEV.P(Table2[1W Return vs Nifty])</f>
        <v>2.054996330217556</v>
      </c>
      <c r="O73">
        <v>435.96</v>
      </c>
      <c r="P73">
        <v>414.03990114333197</v>
      </c>
      <c r="Q73">
        <v>342.11525614240099</v>
      </c>
      <c r="R73">
        <v>63.626296947204203</v>
      </c>
      <c r="S73" s="5">
        <f>(Table2[[#This Row],[Close Price]]-Table2[[#This Row],[20D EMA]])/Table2[[#This Row],[20D EMA]]</f>
        <v>6.0877144692173646E-2</v>
      </c>
      <c r="T73" s="5">
        <f>(Table2[[#This Row],[Close Price]]-Table2[[#This Row],[50D EMA]])/Table2[[#This Row],[50D EMA]]</f>
        <v>0.11704209841334146</v>
      </c>
      <c r="U73" s="5">
        <f>(Table2[[#This Row],[Close Price]]-Table2[[#This Row],[200D EMA]])/Table2[[#This Row],[200D EMA]]</f>
        <v>0.35188358804873182</v>
      </c>
      <c r="V73">
        <v>2.3577722966204702</v>
      </c>
      <c r="W73">
        <v>453.1</v>
      </c>
      <c r="X73">
        <v>479.9</v>
      </c>
      <c r="Y73">
        <v>453.1</v>
      </c>
      <c r="Z73">
        <v>513</v>
      </c>
      <c r="AA73">
        <v>335</v>
      </c>
      <c r="AB73">
        <v>513</v>
      </c>
      <c r="AC73" s="5">
        <f>(Table2[[#This Row],[Close Price]]/Table2[[#This Row],[Day Low]])-1</f>
        <v>2.074597219156904E-2</v>
      </c>
      <c r="AD73" s="5">
        <f>(Table2[[#This Row],[Day High]]/Table2[[#This Row],[Close Price]])-1</f>
        <v>3.7621621621621637E-2</v>
      </c>
      <c r="AE73" s="5">
        <f>(Table2[[#This Row],[Close Price]]/Table2[[#This Row],[Current Week Low]])-1</f>
        <v>2.074597219156904E-2</v>
      </c>
      <c r="AF73" s="5">
        <f>(Table2[[#This Row],[Current Week High]]/Table2[[#This Row],[Close Price]])-1</f>
        <v>0.10918918918918918</v>
      </c>
      <c r="AG73" s="5">
        <f>(Table2[[#This Row],[Close Price]]/Table2[[#This Row],[Current Month Low]])-1</f>
        <v>0.38059701492537323</v>
      </c>
      <c r="AH73" s="5">
        <f>(Table2[[#This Row],[Current Month High]]/Table2[[#This Row],[Close Price]])-1</f>
        <v>0.10918918918918918</v>
      </c>
      <c r="AI73">
        <v>10.9189189189189</v>
      </c>
      <c r="AJ73">
        <v>263.60062893081698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0.08</v>
      </c>
      <c r="AM73" t="s">
        <v>10116</v>
      </c>
      <c r="AN73">
        <v>20.329999999999998</v>
      </c>
      <c r="AO73" t="s">
        <v>10116</v>
      </c>
      <c r="AP73">
        <v>0.10605160059551801</v>
      </c>
      <c r="AQ73">
        <f>(Table2[[#This Row],[Sharpe Ratio]]-AVERAGE(Table2[Sharpe Ratio]))/_xlfn.STDEV.P(Table2[Sharpe Ratio])</f>
        <v>0.56444559484206303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5.8993494426698607</v>
      </c>
      <c r="AS73">
        <f>_xlfn.RANK.AVG(Table2[[#This Row],[1Y Return vs Nifty Z-Score]],Table2[1Y Return vs Nifty Z-Score])</f>
        <v>24</v>
      </c>
      <c r="AT73">
        <f>_xlfn.RANK.AVG(Table2[[#This Row],[6M Return vs Nifty Z-Score]],Table2[6M Return vs Nifty Z-Score])</f>
        <v>97</v>
      </c>
      <c r="AU73">
        <f>_xlfn.RANK.AVG(Table2[[#This Row],[Sharpe Ratio Z-Score]],Table2[Sharpe Ratio Z-Score])</f>
        <v>199</v>
      </c>
      <c r="AV73">
        <f>(Table2[[#This Row],[Rank 1Y]]+Table2[[#This Row],[Rank 6M]]+Table2[[#This Row],[Rank Sharpe]])/3</f>
        <v>106.66666666666667</v>
      </c>
    </row>
    <row r="74" spans="1:48" x14ac:dyDescent="0.3">
      <c r="A74" t="s">
        <v>931</v>
      </c>
      <c r="B74" t="s">
        <v>932</v>
      </c>
      <c r="C74" t="s">
        <v>10078</v>
      </c>
      <c r="D74" t="s">
        <v>146</v>
      </c>
      <c r="E74">
        <v>14960.743333099999</v>
      </c>
      <c r="F74">
        <v>1324.3</v>
      </c>
      <c r="G74">
        <v>97.003450856403802</v>
      </c>
      <c r="H74">
        <f>(Table2[[#This Row],[1Y Return vs Nifty]]-AVERAGE(Table2[1Y Return vs Nifty]))/_xlfn.STDEV.P(Table2[1Y Return vs Nifty])</f>
        <v>0.65253577572546539</v>
      </c>
      <c r="I74">
        <v>9.6204321940240103</v>
      </c>
      <c r="J74">
        <f>(Table2[[#This Row],[1M Return vs Nifty]]-AVERAGE(Table2[1M Return vs Nifty]))/_xlfn.STDEV.P(Table2[1M Return vs Nifty])</f>
        <v>0.70046051306185897</v>
      </c>
      <c r="K74">
        <v>29.997328833143701</v>
      </c>
      <c r="L74">
        <f>(Table2[[#This Row],[6M Return vs Nifty]]-AVERAGE(Table2[6M Return vs Nifty]))/_xlfn.STDEV.P(Table2[6M Return vs Nifty])</f>
        <v>0.55128937525358146</v>
      </c>
      <c r="M74">
        <v>-0.239878702170222</v>
      </c>
      <c r="N74">
        <f>(Table2[[#This Row],[1W Return vs Nifty]]-AVERAGE(Table2[1W Return vs Nifty]))/_xlfn.STDEV.P(Table2[1W Return vs Nifty])</f>
        <v>0.21180689340939166</v>
      </c>
      <c r="O74">
        <v>1248.08</v>
      </c>
      <c r="P74">
        <v>1162.88222560178</v>
      </c>
      <c r="Q74">
        <v>978.15381262308802</v>
      </c>
      <c r="R74">
        <v>74.274210484145499</v>
      </c>
      <c r="S74" s="5">
        <f>(Table2[[#This Row],[Close Price]]-Table2[[#This Row],[20D EMA]])/Table2[[#This Row],[20D EMA]]</f>
        <v>6.1069803217742476E-2</v>
      </c>
      <c r="T74" s="5">
        <f>(Table2[[#This Row],[Close Price]]-Table2[[#This Row],[50D EMA]])/Table2[[#This Row],[50D EMA]]</f>
        <v>0.13880835981880099</v>
      </c>
      <c r="U74" s="5">
        <f>(Table2[[#This Row],[Close Price]]-Table2[[#This Row],[200D EMA]])/Table2[[#This Row],[200D EMA]]</f>
        <v>0.35387705175800654</v>
      </c>
      <c r="V74">
        <v>1.00582283345488</v>
      </c>
      <c r="W74">
        <v>1310.4000000000001</v>
      </c>
      <c r="X74">
        <v>1338.75</v>
      </c>
      <c r="Y74">
        <v>1285.7</v>
      </c>
      <c r="Z74">
        <v>1380</v>
      </c>
      <c r="AA74">
        <v>954</v>
      </c>
      <c r="AB74">
        <v>1380</v>
      </c>
      <c r="AC74" s="5">
        <f>(Table2[[#This Row],[Close Price]]/Table2[[#This Row],[Day Low]])-1</f>
        <v>1.060744810744807E-2</v>
      </c>
      <c r="AD74" s="5">
        <f>(Table2[[#This Row],[Day High]]/Table2[[#This Row],[Close Price]])-1</f>
        <v>1.0911424903722766E-2</v>
      </c>
      <c r="AE74" s="5">
        <f>(Table2[[#This Row],[Close Price]]/Table2[[#This Row],[Current Week Low]])-1</f>
        <v>3.0022555806175522E-2</v>
      </c>
      <c r="AF74" s="5">
        <f>(Table2[[#This Row],[Current Week High]]/Table2[[#This Row],[Close Price]])-1</f>
        <v>4.2059956203277293E-2</v>
      </c>
      <c r="AG74" s="5">
        <f>(Table2[[#This Row],[Close Price]]/Table2[[#This Row],[Current Month Low]])-1</f>
        <v>0.38815513626834375</v>
      </c>
      <c r="AH74" s="5">
        <f>(Table2[[#This Row],[Current Month High]]/Table2[[#This Row],[Close Price]])-1</f>
        <v>4.2059956203277293E-2</v>
      </c>
      <c r="AI74">
        <v>4.2059956203277196</v>
      </c>
      <c r="AJ74">
        <v>140.32301968968301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0.21</v>
      </c>
      <c r="AM74" t="s">
        <v>10116</v>
      </c>
      <c r="AN74">
        <v>14.58</v>
      </c>
      <c r="AO74" t="s">
        <v>10116</v>
      </c>
      <c r="AP74">
        <v>0.21759318030691799</v>
      </c>
      <c r="AQ74">
        <f>(Table2[[#This Row],[Sharpe Ratio]]-AVERAGE(Table2[Sharpe Ratio]))/_xlfn.STDEV.P(Table2[Sharpe Ratio])</f>
        <v>1.8253572021530347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3.9414497596033322</v>
      </c>
      <c r="AS74">
        <f>_xlfn.RANK.AVG(Table2[[#This Row],[1Y Return vs Nifty Z-Score]],Table2[1Y Return vs Nifty Z-Score])</f>
        <v>132</v>
      </c>
      <c r="AT74">
        <f>_xlfn.RANK.AVG(Table2[[#This Row],[6M Return vs Nifty Z-Score]],Table2[6M Return vs Nifty Z-Score])</f>
        <v>174</v>
      </c>
      <c r="AU74">
        <f>_xlfn.RANK.AVG(Table2[[#This Row],[Sharpe Ratio Z-Score]],Table2[Sharpe Ratio Z-Score])</f>
        <v>21</v>
      </c>
      <c r="AV74">
        <f>(Table2[[#This Row],[Rank 1Y]]+Table2[[#This Row],[Rank 6M]]+Table2[[#This Row],[Rank Sharpe]])/3</f>
        <v>109</v>
      </c>
    </row>
    <row r="75" spans="1:48" x14ac:dyDescent="0.3">
      <c r="A75" t="s">
        <v>689</v>
      </c>
      <c r="B75" t="s">
        <v>690</v>
      </c>
      <c r="C75" t="s">
        <v>10071</v>
      </c>
      <c r="D75" t="s">
        <v>619</v>
      </c>
      <c r="E75">
        <v>23828.595923519999</v>
      </c>
      <c r="F75">
        <v>1432.15</v>
      </c>
      <c r="G75">
        <v>70.114759282785997</v>
      </c>
      <c r="H75">
        <f>(Table2[[#This Row],[1Y Return vs Nifty]]-AVERAGE(Table2[1Y Return vs Nifty]))/_xlfn.STDEV.P(Table2[1Y Return vs Nifty])</f>
        <v>0.32760497043509423</v>
      </c>
      <c r="I75">
        <v>15.0699116810326</v>
      </c>
      <c r="J75">
        <f>(Table2[[#This Row],[1M Return vs Nifty]]-AVERAGE(Table2[1M Return vs Nifty]))/_xlfn.STDEV.P(Table2[1M Return vs Nifty])</f>
        <v>1.2052274821144155</v>
      </c>
      <c r="K75">
        <v>54.3300559966533</v>
      </c>
      <c r="L75">
        <f>(Table2[[#This Row],[6M Return vs Nifty]]-AVERAGE(Table2[6M Return vs Nifty]))/_xlfn.STDEV.P(Table2[6M Return vs Nifty])</f>
        <v>1.2912457881567303</v>
      </c>
      <c r="M75">
        <v>-5.0920448070025799</v>
      </c>
      <c r="N75">
        <f>(Table2[[#This Row],[1W Return vs Nifty]]-AVERAGE(Table2[1W Return vs Nifty]))/_xlfn.STDEV.P(Table2[1W Return vs Nifty])</f>
        <v>-0.84791894874489582</v>
      </c>
      <c r="O75">
        <v>1329.28</v>
      </c>
      <c r="P75">
        <v>1186.1439254138099</v>
      </c>
      <c r="Q75">
        <v>936.16758356994899</v>
      </c>
      <c r="R75">
        <v>64.301048980723905</v>
      </c>
      <c r="S75" s="5">
        <f>(Table2[[#This Row],[Close Price]]-Table2[[#This Row],[20D EMA]])/Table2[[#This Row],[20D EMA]]</f>
        <v>7.7387758786711697E-2</v>
      </c>
      <c r="T75" s="5">
        <f>(Table2[[#This Row],[Close Price]]-Table2[[#This Row],[50D EMA]])/Table2[[#This Row],[50D EMA]]</f>
        <v>0.20739985200393454</v>
      </c>
      <c r="U75" s="5">
        <f>(Table2[[#This Row],[Close Price]]-Table2[[#This Row],[200D EMA]])/Table2[[#This Row],[200D EMA]]</f>
        <v>0.52980088729273123</v>
      </c>
      <c r="V75">
        <v>0.90734174585618099</v>
      </c>
      <c r="W75">
        <v>1386.65</v>
      </c>
      <c r="X75">
        <v>1495</v>
      </c>
      <c r="Y75">
        <v>1386</v>
      </c>
      <c r="Z75">
        <v>1495</v>
      </c>
      <c r="AA75">
        <v>1000.55</v>
      </c>
      <c r="AB75">
        <v>1495</v>
      </c>
      <c r="AC75" s="5">
        <f>(Table2[[#This Row],[Close Price]]/Table2[[#This Row],[Day Low]])-1</f>
        <v>3.2812894385749747E-2</v>
      </c>
      <c r="AD75" s="5">
        <f>(Table2[[#This Row],[Day High]]/Table2[[#This Row],[Close Price]])-1</f>
        <v>4.3885067904898101E-2</v>
      </c>
      <c r="AE75" s="5">
        <f>(Table2[[#This Row],[Close Price]]/Table2[[#This Row],[Current Week Low]])-1</f>
        <v>3.3297258297258381E-2</v>
      </c>
      <c r="AF75" s="5">
        <f>(Table2[[#This Row],[Current Week High]]/Table2[[#This Row],[Close Price]])-1</f>
        <v>4.3885067904898101E-2</v>
      </c>
      <c r="AG75" s="5">
        <f>(Table2[[#This Row],[Close Price]]/Table2[[#This Row],[Current Month Low]])-1</f>
        <v>0.43136275048723216</v>
      </c>
      <c r="AH75" s="5">
        <f>(Table2[[#This Row],[Current Month High]]/Table2[[#This Row],[Close Price]])-1</f>
        <v>4.3885067904898101E-2</v>
      </c>
      <c r="AI75">
        <v>4.3885067904898101</v>
      </c>
      <c r="AJ75">
        <v>119.907869481765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0.73</v>
      </c>
      <c r="AM75" t="s">
        <v>10116</v>
      </c>
      <c r="AN75">
        <v>11.37</v>
      </c>
      <c r="AO75" t="s">
        <v>10116</v>
      </c>
      <c r="AP75">
        <v>0.17375928525869999</v>
      </c>
      <c r="AQ75">
        <f>(Table2[[#This Row],[Sharpe Ratio]]-AVERAGE(Table2[Sharpe Ratio]))/_xlfn.STDEV.P(Table2[Sharpe Ratio])</f>
        <v>1.3298409363537247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3.3060002283150691</v>
      </c>
      <c r="AS75">
        <f>_xlfn.RANK.AVG(Table2[[#This Row],[1Y Return vs Nifty Z-Score]],Table2[1Y Return vs Nifty Z-Score])</f>
        <v>189</v>
      </c>
      <c r="AT75">
        <f>_xlfn.RANK.AVG(Table2[[#This Row],[6M Return vs Nifty Z-Score]],Table2[6M Return vs Nifty Z-Score])</f>
        <v>70</v>
      </c>
      <c r="AU75">
        <f>_xlfn.RANK.AVG(Table2[[#This Row],[Sharpe Ratio Z-Score]],Table2[Sharpe Ratio Z-Score])</f>
        <v>68</v>
      </c>
      <c r="AV75">
        <f>(Table2[[#This Row],[Rank 1Y]]+Table2[[#This Row],[Rank 6M]]+Table2[[#This Row],[Rank Sharpe]])/3</f>
        <v>109</v>
      </c>
    </row>
    <row r="76" spans="1:48" x14ac:dyDescent="0.3">
      <c r="A76" t="s">
        <v>1554</v>
      </c>
      <c r="B76" t="s">
        <v>1555</v>
      </c>
      <c r="C76" t="s">
        <v>10083</v>
      </c>
      <c r="D76" t="s">
        <v>140</v>
      </c>
      <c r="E76">
        <v>5712.1797565950001</v>
      </c>
      <c r="F76">
        <v>189.8</v>
      </c>
      <c r="G76">
        <v>172.06400815110601</v>
      </c>
      <c r="H76">
        <f>(Table2[[#This Row],[1Y Return vs Nifty]]-AVERAGE(Table2[1Y Return vs Nifty]))/_xlfn.STDEV.P(Table2[1Y Return vs Nifty])</f>
        <v>1.5595894812037081</v>
      </c>
      <c r="I76">
        <v>-1.1139794191719401</v>
      </c>
      <c r="J76">
        <f>(Table2[[#This Row],[1M Return vs Nifty]]-AVERAGE(Table2[1M Return vs Nifty]))/_xlfn.STDEV.P(Table2[1M Return vs Nifty])</f>
        <v>-0.29383195605794299</v>
      </c>
      <c r="K76">
        <v>26.202203636495302</v>
      </c>
      <c r="L76">
        <f>(Table2[[#This Row],[6M Return vs Nifty]]-AVERAGE(Table2[6M Return vs Nifty]))/_xlfn.STDEV.P(Table2[6M Return vs Nifty])</f>
        <v>0.43587990190685177</v>
      </c>
      <c r="M76">
        <v>0.66351692825882702</v>
      </c>
      <c r="N76">
        <f>(Table2[[#This Row],[1W Return vs Nifty]]-AVERAGE(Table2[1W Return vs Nifty]))/_xlfn.STDEV.P(Table2[1W Return vs Nifty])</f>
        <v>0.40911087570741811</v>
      </c>
      <c r="O76">
        <v>183.47</v>
      </c>
      <c r="P76">
        <v>171.565937123146</v>
      </c>
      <c r="Q76">
        <v>139.711203893521</v>
      </c>
      <c r="R76">
        <v>63.729026124504301</v>
      </c>
      <c r="S76" s="5">
        <f>(Table2[[#This Row],[Close Price]]-Table2[[#This Row],[20D EMA]])/Table2[[#This Row],[20D EMA]]</f>
        <v>3.4501553387474862E-2</v>
      </c>
      <c r="T76" s="5">
        <f>(Table2[[#This Row],[Close Price]]-Table2[[#This Row],[50D EMA]])/Table2[[#This Row],[50D EMA]]</f>
        <v>0.10628020446603005</v>
      </c>
      <c r="U76" s="5">
        <f>(Table2[[#This Row],[Close Price]]-Table2[[#This Row],[200D EMA]])/Table2[[#This Row],[200D EMA]]</f>
        <v>0.35851667375691293</v>
      </c>
      <c r="V76">
        <v>2.1119910948687401</v>
      </c>
      <c r="W76">
        <v>186</v>
      </c>
      <c r="X76">
        <v>195.59</v>
      </c>
      <c r="Y76">
        <v>186</v>
      </c>
      <c r="Z76">
        <v>204.8</v>
      </c>
      <c r="AA76">
        <v>136.15</v>
      </c>
      <c r="AB76">
        <v>204.8</v>
      </c>
      <c r="AC76" s="5">
        <f>(Table2[[#This Row],[Close Price]]/Table2[[#This Row],[Day Low]])-1</f>
        <v>2.0430107526881791E-2</v>
      </c>
      <c r="AD76" s="5">
        <f>(Table2[[#This Row],[Day High]]/Table2[[#This Row],[Close Price]])-1</f>
        <v>3.0505795574288674E-2</v>
      </c>
      <c r="AE76" s="5">
        <f>(Table2[[#This Row],[Close Price]]/Table2[[#This Row],[Current Week Low]])-1</f>
        <v>2.0430107526881791E-2</v>
      </c>
      <c r="AF76" s="5">
        <f>(Table2[[#This Row],[Current Week High]]/Table2[[#This Row],[Close Price]])-1</f>
        <v>7.90305584826132E-2</v>
      </c>
      <c r="AG76" s="5">
        <f>(Table2[[#This Row],[Close Price]]/Table2[[#This Row],[Current Month Low]])-1</f>
        <v>0.3940506793977232</v>
      </c>
      <c r="AH76" s="5">
        <f>(Table2[[#This Row],[Current Month High]]/Table2[[#This Row],[Close Price]])-1</f>
        <v>7.90305584826132E-2</v>
      </c>
      <c r="AI76">
        <v>7.90305584826132</v>
      </c>
      <c r="AJ76">
        <v>202.47011952191201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10116</v>
      </c>
      <c r="AN76">
        <v>11.33</v>
      </c>
      <c r="AO76" t="s">
        <v>10116</v>
      </c>
      <c r="AP76">
        <v>0.161406105196466</v>
      </c>
      <c r="AQ76">
        <f>(Table2[[#This Row],[Sharpe Ratio]]-AVERAGE(Table2[Sharpe Ratio]))/_xlfn.STDEV.P(Table2[Sharpe Ratio])</f>
        <v>1.1901955398300699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3.300943842590105</v>
      </c>
      <c r="AS76">
        <f>_xlfn.RANK.AVG(Table2[[#This Row],[1Y Return vs Nifty Z-Score]],Table2[1Y Return vs Nifty Z-Score])</f>
        <v>48</v>
      </c>
      <c r="AT76">
        <f>_xlfn.RANK.AVG(Table2[[#This Row],[6M Return vs Nifty Z-Score]],Table2[6M Return vs Nifty Z-Score])</f>
        <v>195</v>
      </c>
      <c r="AU76">
        <f>_xlfn.RANK.AVG(Table2[[#This Row],[Sharpe Ratio Z-Score]],Table2[Sharpe Ratio Z-Score])</f>
        <v>88</v>
      </c>
      <c r="AV76">
        <f>(Table2[[#This Row],[Rank 1Y]]+Table2[[#This Row],[Rank 6M]]+Table2[[#This Row],[Rank Sharpe]])/3</f>
        <v>110.33333333333333</v>
      </c>
    </row>
    <row r="77" spans="1:48" x14ac:dyDescent="0.3">
      <c r="A77" t="s">
        <v>1404</v>
      </c>
      <c r="B77" t="s">
        <v>1405</v>
      </c>
      <c r="C77" t="s">
        <v>10078</v>
      </c>
      <c r="D77" t="s">
        <v>642</v>
      </c>
      <c r="E77">
        <v>7116.8652483449996</v>
      </c>
      <c r="F77">
        <v>237.6</v>
      </c>
      <c r="G77">
        <v>173.55362839311101</v>
      </c>
      <c r="H77">
        <f>(Table2[[#This Row],[1Y Return vs Nifty]]-AVERAGE(Table2[1Y Return vs Nifty]))/_xlfn.STDEV.P(Table2[1Y Return vs Nifty])</f>
        <v>1.5775904874440576</v>
      </c>
      <c r="I77">
        <v>9.7155248264228007</v>
      </c>
      <c r="J77">
        <f>(Table2[[#This Row],[1M Return vs Nifty]]-AVERAGE(Table2[1M Return vs Nifty]))/_xlfn.STDEV.P(Table2[1M Return vs Nifty])</f>
        <v>0.70926862399237933</v>
      </c>
      <c r="K77">
        <v>25.791265751657399</v>
      </c>
      <c r="L77">
        <f>(Table2[[#This Row],[6M Return vs Nifty]]-AVERAGE(Table2[6M Return vs Nifty]))/_xlfn.STDEV.P(Table2[6M Return vs Nifty])</f>
        <v>0.42338331156794939</v>
      </c>
      <c r="M77">
        <v>4.83158454726202</v>
      </c>
      <c r="N77">
        <f>(Table2[[#This Row],[1W Return vs Nifty]]-AVERAGE(Table2[1W Return vs Nifty]))/_xlfn.STDEV.P(Table2[1W Return vs Nifty])</f>
        <v>1.3194278088612927</v>
      </c>
      <c r="O77">
        <v>207.98</v>
      </c>
      <c r="P77">
        <v>195.54420629936001</v>
      </c>
      <c r="Q77">
        <v>165.599742069201</v>
      </c>
      <c r="R77">
        <v>68.184270807663296</v>
      </c>
      <c r="S77" s="5">
        <f>(Table2[[#This Row],[Close Price]]-Table2[[#This Row],[20D EMA]])/Table2[[#This Row],[20D EMA]]</f>
        <v>0.14241754014809119</v>
      </c>
      <c r="T77" s="5">
        <f>(Table2[[#This Row],[Close Price]]-Table2[[#This Row],[50D EMA]])/Table2[[#This Row],[50D EMA]]</f>
        <v>0.21507051779512437</v>
      </c>
      <c r="U77" s="5">
        <f>(Table2[[#This Row],[Close Price]]-Table2[[#This Row],[200D EMA]])/Table2[[#This Row],[200D EMA]]</f>
        <v>0.43478484344928175</v>
      </c>
      <c r="V77">
        <v>2.0588059175083999</v>
      </c>
      <c r="W77">
        <v>220.53</v>
      </c>
      <c r="X77">
        <v>245.65</v>
      </c>
      <c r="Y77">
        <v>211</v>
      </c>
      <c r="Z77">
        <v>245.65</v>
      </c>
      <c r="AA77">
        <v>160.35</v>
      </c>
      <c r="AB77">
        <v>245.65</v>
      </c>
      <c r="AC77" s="5">
        <f>(Table2[[#This Row],[Close Price]]/Table2[[#This Row],[Day Low]])-1</f>
        <v>7.7404434770779407E-2</v>
      </c>
      <c r="AD77" s="5">
        <f>(Table2[[#This Row],[Day High]]/Table2[[#This Row],[Close Price]])-1</f>
        <v>3.3880471380471455E-2</v>
      </c>
      <c r="AE77" s="5">
        <f>(Table2[[#This Row],[Close Price]]/Table2[[#This Row],[Current Week Low]])-1</f>
        <v>0.12606635071090055</v>
      </c>
      <c r="AF77" s="5">
        <f>(Table2[[#This Row],[Current Week High]]/Table2[[#This Row],[Close Price]])-1</f>
        <v>3.3880471380471455E-2</v>
      </c>
      <c r="AG77" s="5">
        <f>(Table2[[#This Row],[Close Price]]/Table2[[#This Row],[Current Month Low]])-1</f>
        <v>0.48175865294667908</v>
      </c>
      <c r="AH77" s="5">
        <f>(Table2[[#This Row],[Current Month High]]/Table2[[#This Row],[Close Price]])-1</f>
        <v>3.3880471380471455E-2</v>
      </c>
      <c r="AI77">
        <v>3.3880471380471402</v>
      </c>
      <c r="AJ77">
        <v>218.92617449664399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0.18</v>
      </c>
      <c r="AM77" t="s">
        <v>10116</v>
      </c>
      <c r="AN77">
        <v>21.88</v>
      </c>
      <c r="AO77" t="s">
        <v>10116</v>
      </c>
      <c r="AP77">
        <v>0.16172214817299299</v>
      </c>
      <c r="AQ77">
        <f>(Table2[[#This Row],[Sharpe Ratio]]-AVERAGE(Table2[Sharpe Ratio]))/_xlfn.STDEV.P(Table2[Sharpe Ratio])</f>
        <v>1.1937682188125898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5.2234384506782687</v>
      </c>
      <c r="AS77">
        <f>_xlfn.RANK.AVG(Table2[[#This Row],[1Y Return vs Nifty Z-Score]],Table2[1Y Return vs Nifty Z-Score])</f>
        <v>47</v>
      </c>
      <c r="AT77">
        <f>_xlfn.RANK.AVG(Table2[[#This Row],[6M Return vs Nifty Z-Score]],Table2[6M Return vs Nifty Z-Score])</f>
        <v>199</v>
      </c>
      <c r="AU77">
        <f>_xlfn.RANK.AVG(Table2[[#This Row],[Sharpe Ratio Z-Score]],Table2[Sharpe Ratio Z-Score])</f>
        <v>86</v>
      </c>
      <c r="AV77">
        <f>(Table2[[#This Row],[Rank 1Y]]+Table2[[#This Row],[Rank 6M]]+Table2[[#This Row],[Rank Sharpe]])/3</f>
        <v>110.66666666666667</v>
      </c>
    </row>
    <row r="78" spans="1:48" x14ac:dyDescent="0.3">
      <c r="A78" t="s">
        <v>1506</v>
      </c>
      <c r="B78" t="s">
        <v>1507</v>
      </c>
      <c r="C78" t="s">
        <v>10074</v>
      </c>
      <c r="D78" t="s">
        <v>193</v>
      </c>
      <c r="E78">
        <v>6206.9237369499997</v>
      </c>
      <c r="F78">
        <v>2174.15</v>
      </c>
      <c r="G78">
        <v>149.99763443077799</v>
      </c>
      <c r="H78">
        <f>(Table2[[#This Row],[1Y Return vs Nifty]]-AVERAGE(Table2[1Y Return vs Nifty]))/_xlfn.STDEV.P(Table2[1Y Return vs Nifty])</f>
        <v>1.292932973833173</v>
      </c>
      <c r="I78">
        <v>26.511462721982401</v>
      </c>
      <c r="J78">
        <f>(Table2[[#This Row],[1M Return vs Nifty]]-AVERAGE(Table2[1M Return vs Nifty]))/_xlfn.STDEV.P(Table2[1M Return vs Nifty])</f>
        <v>2.2650198997147664</v>
      </c>
      <c r="K78">
        <v>59.948546831654497</v>
      </c>
      <c r="L78">
        <f>(Table2[[#This Row],[6M Return vs Nifty]]-AVERAGE(Table2[6M Return vs Nifty]))/_xlfn.STDEV.P(Table2[6M Return vs Nifty])</f>
        <v>1.4621036741741833</v>
      </c>
      <c r="M78">
        <v>14.602353375956699</v>
      </c>
      <c r="N78">
        <f>(Table2[[#This Row],[1W Return vs Nifty]]-AVERAGE(Table2[1W Return vs Nifty]))/_xlfn.STDEV.P(Table2[1W Return vs Nifty])</f>
        <v>3.453389425544461</v>
      </c>
      <c r="O78">
        <v>1799.68</v>
      </c>
      <c r="P78">
        <v>1646.10832316345</v>
      </c>
      <c r="Q78">
        <v>1354.7032084161799</v>
      </c>
      <c r="R78">
        <v>90.309730140852494</v>
      </c>
      <c r="S78" s="5">
        <f>(Table2[[#This Row],[Close Price]]-Table2[[#This Row],[20D EMA]])/Table2[[#This Row],[20D EMA]]</f>
        <v>0.20807588015647227</v>
      </c>
      <c r="T78" s="5">
        <f>(Table2[[#This Row],[Close Price]]-Table2[[#This Row],[50D EMA]])/Table2[[#This Row],[50D EMA]]</f>
        <v>0.32078185220628297</v>
      </c>
      <c r="U78" s="5">
        <f>(Table2[[#This Row],[Close Price]]-Table2[[#This Row],[200D EMA]])/Table2[[#This Row],[200D EMA]]</f>
        <v>0.60489027153176789</v>
      </c>
      <c r="V78">
        <v>1.8104334938169</v>
      </c>
      <c r="W78">
        <v>2055.5</v>
      </c>
      <c r="X78">
        <v>2200</v>
      </c>
      <c r="Y78">
        <v>1805.8</v>
      </c>
      <c r="Z78">
        <v>2200</v>
      </c>
      <c r="AA78">
        <v>1419.1</v>
      </c>
      <c r="AB78">
        <v>2200</v>
      </c>
      <c r="AC78" s="5">
        <f>(Table2[[#This Row],[Close Price]]/Table2[[#This Row],[Day Low]])-1</f>
        <v>5.7723181707613813E-2</v>
      </c>
      <c r="AD78" s="5">
        <f>(Table2[[#This Row],[Day High]]/Table2[[#This Row],[Close Price]])-1</f>
        <v>1.1889704022261638E-2</v>
      </c>
      <c r="AE78" s="5">
        <f>(Table2[[#This Row],[Close Price]]/Table2[[#This Row],[Current Week Low]])-1</f>
        <v>0.20398161479676613</v>
      </c>
      <c r="AF78" s="5">
        <f>(Table2[[#This Row],[Current Week High]]/Table2[[#This Row],[Close Price]])-1</f>
        <v>1.1889704022261638E-2</v>
      </c>
      <c r="AG78" s="5">
        <f>(Table2[[#This Row],[Close Price]]/Table2[[#This Row],[Current Month Low]])-1</f>
        <v>0.53206257487139763</v>
      </c>
      <c r="AH78" s="5">
        <f>(Table2[[#This Row],[Current Month High]]/Table2[[#This Row],[Close Price]])-1</f>
        <v>1.1889704022261638E-2</v>
      </c>
      <c r="AI78">
        <v>1.18897040222616</v>
      </c>
      <c r="AJ78">
        <v>185.84669997370401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0.31</v>
      </c>
      <c r="AM78" t="s">
        <v>10116</v>
      </c>
      <c r="AN78">
        <v>31</v>
      </c>
      <c r="AO78" t="s">
        <v>10116</v>
      </c>
      <c r="AP78">
        <v>0.10553516294349299</v>
      </c>
      <c r="AQ78">
        <f>(Table2[[#This Row],[Sharpe Ratio]]-AVERAGE(Table2[Sharpe Ratio]))/_xlfn.STDEV.P(Table2[Sharpe Ratio])</f>
        <v>0.55860757254064308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9.0320535458072264</v>
      </c>
      <c r="AS78">
        <f>_xlfn.RANK.AVG(Table2[[#This Row],[1Y Return vs Nifty Z-Score]],Table2[1Y Return vs Nifty Z-Score])</f>
        <v>68</v>
      </c>
      <c r="AT78">
        <f>_xlfn.RANK.AVG(Table2[[#This Row],[6M Return vs Nifty Z-Score]],Table2[6M Return vs Nifty Z-Score])</f>
        <v>63</v>
      </c>
      <c r="AU78">
        <f>_xlfn.RANK.AVG(Table2[[#This Row],[Sharpe Ratio Z-Score]],Table2[Sharpe Ratio Z-Score])</f>
        <v>202</v>
      </c>
      <c r="AV78">
        <f>(Table2[[#This Row],[Rank 1Y]]+Table2[[#This Row],[Rank 6M]]+Table2[[#This Row],[Rank Sharpe]])/3</f>
        <v>111</v>
      </c>
    </row>
    <row r="79" spans="1:48" x14ac:dyDescent="0.3">
      <c r="A79" t="s">
        <v>99</v>
      </c>
      <c r="B79" t="s">
        <v>100</v>
      </c>
      <c r="C79" t="s">
        <v>10077</v>
      </c>
      <c r="D79" t="s">
        <v>67</v>
      </c>
      <c r="E79">
        <v>277661.03436259</v>
      </c>
      <c r="F79">
        <v>715.7</v>
      </c>
      <c r="G79">
        <v>154.995593304056</v>
      </c>
      <c r="H79">
        <f>(Table2[[#This Row],[1Y Return vs Nifty]]-AVERAGE(Table2[1Y Return vs Nifty]))/_xlfn.STDEV.P(Table2[1Y Return vs Nifty])</f>
        <v>1.3533297691571886</v>
      </c>
      <c r="I79">
        <v>-3.6544149114654099</v>
      </c>
      <c r="J79">
        <f>(Table2[[#This Row],[1M Return vs Nifty]]-AVERAGE(Table2[1M Return vs Nifty]))/_xlfn.STDEV.P(Table2[1M Return vs Nifty])</f>
        <v>-0.52914395724549645</v>
      </c>
      <c r="K79">
        <v>25.953500556625201</v>
      </c>
      <c r="L79">
        <f>(Table2[[#This Row],[6M Return vs Nifty]]-AVERAGE(Table2[6M Return vs Nifty]))/_xlfn.STDEV.P(Table2[6M Return vs Nifty])</f>
        <v>0.42831685985151557</v>
      </c>
      <c r="M79">
        <v>-5.3433555420330201</v>
      </c>
      <c r="N79">
        <f>(Table2[[#This Row],[1W Return vs Nifty]]-AVERAGE(Table2[1W Return vs Nifty]))/_xlfn.STDEV.P(Table2[1W Return vs Nifty])</f>
        <v>-0.90280587441244742</v>
      </c>
      <c r="O79">
        <v>728.4</v>
      </c>
      <c r="P79">
        <v>686.44668915216096</v>
      </c>
      <c r="Q79">
        <v>546.15086439418997</v>
      </c>
      <c r="R79">
        <v>40.003915844182899</v>
      </c>
      <c r="S79" s="5">
        <f>(Table2[[#This Row],[Close Price]]-Table2[[#This Row],[20D EMA]])/Table2[[#This Row],[20D EMA]]</f>
        <v>-1.7435475013728628E-2</v>
      </c>
      <c r="T79" s="5">
        <f>(Table2[[#This Row],[Close Price]]-Table2[[#This Row],[50D EMA]])/Table2[[#This Row],[50D EMA]]</f>
        <v>4.2615561135519828E-2</v>
      </c>
      <c r="U79" s="5">
        <f>(Table2[[#This Row],[Close Price]]-Table2[[#This Row],[200D EMA]])/Table2[[#This Row],[200D EMA]]</f>
        <v>0.31044377416463498</v>
      </c>
      <c r="V79">
        <v>0.91828453060204396</v>
      </c>
      <c r="W79">
        <v>710</v>
      </c>
      <c r="X79">
        <v>727.95</v>
      </c>
      <c r="Y79">
        <v>710</v>
      </c>
      <c r="Z79">
        <v>744.8</v>
      </c>
      <c r="AA79">
        <v>640</v>
      </c>
      <c r="AB79">
        <v>895.85</v>
      </c>
      <c r="AC79" s="5">
        <f>(Table2[[#This Row],[Close Price]]/Table2[[#This Row],[Day Low]])-1</f>
        <v>8.0281690140846518E-3</v>
      </c>
      <c r="AD79" s="5">
        <f>(Table2[[#This Row],[Day High]]/Table2[[#This Row],[Close Price]])-1</f>
        <v>1.7116110101998094E-2</v>
      </c>
      <c r="AE79" s="5">
        <f>(Table2[[#This Row],[Close Price]]/Table2[[#This Row],[Current Week Low]])-1</f>
        <v>8.0281690140846518E-3</v>
      </c>
      <c r="AF79" s="5">
        <f>(Table2[[#This Row],[Current Week High]]/Table2[[#This Row],[Close Price]])-1</f>
        <v>4.065949420148085E-2</v>
      </c>
      <c r="AG79" s="5">
        <f>(Table2[[#This Row],[Close Price]]/Table2[[#This Row],[Current Month Low]])-1</f>
        <v>0.11828125000000012</v>
      </c>
      <c r="AH79" s="5">
        <f>(Table2[[#This Row],[Current Month High]]/Table2[[#This Row],[Close Price]])-1</f>
        <v>0.25171161101019979</v>
      </c>
      <c r="AI79">
        <v>25.171161101019901</v>
      </c>
      <c r="AJ79">
        <v>203.45558617765499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0.09</v>
      </c>
      <c r="AM79" t="s">
        <v>10116</v>
      </c>
      <c r="AN79">
        <v>-7.02</v>
      </c>
      <c r="AO79" t="s">
        <v>10117</v>
      </c>
      <c r="AP79">
        <v>0.163980986431639</v>
      </c>
      <c r="AQ79">
        <f>(Table2[[#This Row],[Sharpe Ratio]]-AVERAGE(Table2[Sharpe Ratio]))/_xlfn.STDEV.P(Table2[Sharpe Ratio])</f>
        <v>1.21930304974052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1.5689998470912798</v>
      </c>
      <c r="AS79">
        <f>_xlfn.RANK.AVG(Table2[[#This Row],[1Y Return vs Nifty Z-Score]],Table2[1Y Return vs Nifty Z-Score])</f>
        <v>58</v>
      </c>
      <c r="AT79">
        <f>_xlfn.RANK.AVG(Table2[[#This Row],[6M Return vs Nifty Z-Score]],Table2[6M Return vs Nifty Z-Score])</f>
        <v>196</v>
      </c>
      <c r="AU79">
        <f>_xlfn.RANK.AVG(Table2[[#This Row],[Sharpe Ratio Z-Score]],Table2[Sharpe Ratio Z-Score])</f>
        <v>80</v>
      </c>
      <c r="AV79">
        <f>(Table2[[#This Row],[Rank 1Y]]+Table2[[#This Row],[Rank 6M]]+Table2[[#This Row],[Rank Sharpe]])/3</f>
        <v>111.33333333333333</v>
      </c>
    </row>
    <row r="80" spans="1:48" x14ac:dyDescent="0.3">
      <c r="A80" t="s">
        <v>1236</v>
      </c>
      <c r="B80" t="s">
        <v>1237</v>
      </c>
      <c r="C80" t="s">
        <v>10082</v>
      </c>
      <c r="D80" t="s">
        <v>129</v>
      </c>
      <c r="E80">
        <v>8795.2297526450002</v>
      </c>
      <c r="F80">
        <v>3447.8</v>
      </c>
      <c r="G80">
        <v>86.604078370592902</v>
      </c>
      <c r="H80">
        <f>(Table2[[#This Row],[1Y Return vs Nifty]]-AVERAGE(Table2[1Y Return vs Nifty]))/_xlfn.STDEV.P(Table2[1Y Return vs Nifty])</f>
        <v>0.52686672012721936</v>
      </c>
      <c r="I80">
        <v>23.6598142310865</v>
      </c>
      <c r="J80">
        <f>(Table2[[#This Row],[1M Return vs Nifty]]-AVERAGE(Table2[1M Return vs Nifty]))/_xlfn.STDEV.P(Table2[1M Return vs Nifty])</f>
        <v>2.0008812844608963</v>
      </c>
      <c r="K80">
        <v>31.9286754887009</v>
      </c>
      <c r="L80">
        <f>(Table2[[#This Row],[6M Return vs Nifty]]-AVERAGE(Table2[6M Return vs Nifty]))/_xlfn.STDEV.P(Table2[6M Return vs Nifty])</f>
        <v>0.61002148258028321</v>
      </c>
      <c r="M80">
        <v>3.22526712748776</v>
      </c>
      <c r="N80">
        <f>(Table2[[#This Row],[1W Return vs Nifty]]-AVERAGE(Table2[1W Return vs Nifty]))/_xlfn.STDEV.P(Table2[1W Return vs Nifty])</f>
        <v>0.96860385855545472</v>
      </c>
      <c r="O80">
        <v>2994.68</v>
      </c>
      <c r="P80">
        <v>2603.4197669968898</v>
      </c>
      <c r="Q80">
        <v>2114.1990006179499</v>
      </c>
      <c r="R80">
        <v>81.621736829206597</v>
      </c>
      <c r="S80" s="5">
        <f>(Table2[[#This Row],[Close Price]]-Table2[[#This Row],[20D EMA]])/Table2[[#This Row],[20D EMA]]</f>
        <v>0.15130832008762218</v>
      </c>
      <c r="T80" s="5">
        <f>(Table2[[#This Row],[Close Price]]-Table2[[#This Row],[50D EMA]])/Table2[[#This Row],[50D EMA]]</f>
        <v>0.32433503183281281</v>
      </c>
      <c r="U80" s="5">
        <f>(Table2[[#This Row],[Close Price]]-Table2[[#This Row],[200D EMA]])/Table2[[#This Row],[200D EMA]]</f>
        <v>0.63078309988428616</v>
      </c>
      <c r="V80">
        <v>1.1547937458488799</v>
      </c>
      <c r="W80">
        <v>3340.15</v>
      </c>
      <c r="X80">
        <v>3548.7</v>
      </c>
      <c r="Y80">
        <v>3181.7</v>
      </c>
      <c r="Z80">
        <v>3548.7</v>
      </c>
      <c r="AA80">
        <v>2311.1</v>
      </c>
      <c r="AB80">
        <v>3548.7</v>
      </c>
      <c r="AC80" s="5">
        <f>(Table2[[#This Row],[Close Price]]/Table2[[#This Row],[Day Low]])-1</f>
        <v>3.2229091507866459E-2</v>
      </c>
      <c r="AD80" s="5">
        <f>(Table2[[#This Row],[Day High]]/Table2[[#This Row],[Close Price]])-1</f>
        <v>2.9265038575323254E-2</v>
      </c>
      <c r="AE80" s="5">
        <f>(Table2[[#This Row],[Close Price]]/Table2[[#This Row],[Current Week Low]])-1</f>
        <v>8.3634534997014232E-2</v>
      </c>
      <c r="AF80" s="5">
        <f>(Table2[[#This Row],[Current Week High]]/Table2[[#This Row],[Close Price]])-1</f>
        <v>2.9265038575323254E-2</v>
      </c>
      <c r="AG80" s="5">
        <f>(Table2[[#This Row],[Close Price]]/Table2[[#This Row],[Current Month Low]])-1</f>
        <v>0.49184371078707123</v>
      </c>
      <c r="AH80" s="5">
        <f>(Table2[[#This Row],[Current Month High]]/Table2[[#This Row],[Close Price]])-1</f>
        <v>2.9265038575323254E-2</v>
      </c>
      <c r="AI80">
        <v>2.9265038575323201</v>
      </c>
      <c r="AJ80">
        <v>137.59087620163299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0.74</v>
      </c>
      <c r="AM80" t="s">
        <v>10116</v>
      </c>
      <c r="AN80">
        <v>19.02</v>
      </c>
      <c r="AO80" t="s">
        <v>10116</v>
      </c>
      <c r="AP80">
        <v>0.21346268598580201</v>
      </c>
      <c r="AQ80">
        <f>(Table2[[#This Row],[Sharpe Ratio]]-AVERAGE(Table2[Sharpe Ratio]))/_xlfn.STDEV.P(Table2[Sharpe Ratio])</f>
        <v>1.7786644060952534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5.885037751819107</v>
      </c>
      <c r="AS80">
        <f>_xlfn.RANK.AVG(Table2[[#This Row],[1Y Return vs Nifty Z-Score]],Table2[1Y Return vs Nifty Z-Score])</f>
        <v>151</v>
      </c>
      <c r="AT80">
        <f>_xlfn.RANK.AVG(Table2[[#This Row],[6M Return vs Nifty Z-Score]],Table2[6M Return vs Nifty Z-Score])</f>
        <v>162</v>
      </c>
      <c r="AU80">
        <f>_xlfn.RANK.AVG(Table2[[#This Row],[Sharpe Ratio Z-Score]],Table2[Sharpe Ratio Z-Score])</f>
        <v>26</v>
      </c>
      <c r="AV80">
        <f>(Table2[[#This Row],[Rank 1Y]]+Table2[[#This Row],[Rank 6M]]+Table2[[#This Row],[Rank Sharpe]])/3</f>
        <v>113</v>
      </c>
    </row>
    <row r="81" spans="1:48" x14ac:dyDescent="0.3">
      <c r="A81" t="s">
        <v>1434</v>
      </c>
      <c r="B81" t="s">
        <v>1435</v>
      </c>
      <c r="C81" t="s">
        <v>10082</v>
      </c>
      <c r="D81" t="s">
        <v>92</v>
      </c>
      <c r="E81">
        <v>6794.6693568649998</v>
      </c>
      <c r="F81">
        <v>2819.05</v>
      </c>
      <c r="G81">
        <v>88.3239408061456</v>
      </c>
      <c r="H81">
        <f>(Table2[[#This Row],[1Y Return vs Nifty]]-AVERAGE(Table2[1Y Return vs Nifty]))/_xlfn.STDEV.P(Table2[1Y Return vs Nifty])</f>
        <v>0.54765004030636522</v>
      </c>
      <c r="I81">
        <v>12.008640647087001</v>
      </c>
      <c r="J81">
        <f>(Table2[[#This Row],[1M Return vs Nifty]]-AVERAGE(Table2[1M Return vs Nifty]))/_xlfn.STDEV.P(Table2[1M Return vs Nifty])</f>
        <v>0.92167223524416142</v>
      </c>
      <c r="K81">
        <v>33.360668008143797</v>
      </c>
      <c r="L81">
        <f>(Table2[[#This Row],[6M Return vs Nifty]]-AVERAGE(Table2[6M Return vs Nifty]))/_xlfn.STDEV.P(Table2[6M Return vs Nifty])</f>
        <v>0.65356826798048906</v>
      </c>
      <c r="M81">
        <v>4.8902716171701597</v>
      </c>
      <c r="N81">
        <f>(Table2[[#This Row],[1W Return vs Nifty]]-AVERAGE(Table2[1W Return vs Nifty]))/_xlfn.STDEV.P(Table2[1W Return vs Nifty])</f>
        <v>1.3322452193205172</v>
      </c>
      <c r="O81">
        <v>2615.04</v>
      </c>
      <c r="P81">
        <v>2519.2905850311799</v>
      </c>
      <c r="Q81">
        <v>2218.20010396117</v>
      </c>
      <c r="R81">
        <v>69.170178390607205</v>
      </c>
      <c r="S81" s="5">
        <f>(Table2[[#This Row],[Close Price]]-Table2[[#This Row],[20D EMA]])/Table2[[#This Row],[20D EMA]]</f>
        <v>7.8014103034752896E-2</v>
      </c>
      <c r="T81" s="5">
        <f>(Table2[[#This Row],[Close Price]]-Table2[[#This Row],[50D EMA]])/Table2[[#This Row],[50D EMA]]</f>
        <v>0.11898564490729849</v>
      </c>
      <c r="U81" s="5">
        <f>(Table2[[#This Row],[Close Price]]-Table2[[#This Row],[200D EMA]])/Table2[[#This Row],[200D EMA]]</f>
        <v>0.27087272016886899</v>
      </c>
      <c r="V81">
        <v>1.2449048310236499</v>
      </c>
      <c r="W81">
        <v>2745</v>
      </c>
      <c r="X81">
        <v>2918.8</v>
      </c>
      <c r="Y81">
        <v>2701.95</v>
      </c>
      <c r="Z81">
        <v>2918.8</v>
      </c>
      <c r="AA81">
        <v>2197.25</v>
      </c>
      <c r="AB81">
        <v>2918.8</v>
      </c>
      <c r="AC81" s="5">
        <f>(Table2[[#This Row],[Close Price]]/Table2[[#This Row],[Day Low]])-1</f>
        <v>2.6976320582878133E-2</v>
      </c>
      <c r="AD81" s="5">
        <f>(Table2[[#This Row],[Day High]]/Table2[[#This Row],[Close Price]])-1</f>
        <v>3.5384260655185296E-2</v>
      </c>
      <c r="AE81" s="5">
        <f>(Table2[[#This Row],[Close Price]]/Table2[[#This Row],[Current Week Low]])-1</f>
        <v>4.3339069930975915E-2</v>
      </c>
      <c r="AF81" s="5">
        <f>(Table2[[#This Row],[Current Week High]]/Table2[[#This Row],[Close Price]])-1</f>
        <v>3.5384260655185296E-2</v>
      </c>
      <c r="AG81" s="5">
        <f>(Table2[[#This Row],[Close Price]]/Table2[[#This Row],[Current Month Low]])-1</f>
        <v>0.28299010126294233</v>
      </c>
      <c r="AH81" s="5">
        <f>(Table2[[#This Row],[Current Month High]]/Table2[[#This Row],[Close Price]])-1</f>
        <v>3.5384260655185296E-2</v>
      </c>
      <c r="AI81">
        <v>7.9796385307106803</v>
      </c>
      <c r="AJ81">
        <v>120.298519126323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0.01</v>
      </c>
      <c r="AM81" t="s">
        <v>10116</v>
      </c>
      <c r="AN81">
        <v>10.199999999999999</v>
      </c>
      <c r="AO81" t="s">
        <v>10116</v>
      </c>
      <c r="AP81">
        <v>0.19177497265441101</v>
      </c>
      <c r="AQ81">
        <f>(Table2[[#This Row],[Sharpe Ratio]]-AVERAGE(Table2[Sharpe Ratio]))/_xlfn.STDEV.P(Table2[Sharpe Ratio])</f>
        <v>1.5334976302046932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4.9886333930562259</v>
      </c>
      <c r="AS81">
        <f>_xlfn.RANK.AVG(Table2[[#This Row],[1Y Return vs Nifty Z-Score]],Table2[1Y Return vs Nifty Z-Score])</f>
        <v>144</v>
      </c>
      <c r="AT81">
        <f>_xlfn.RANK.AVG(Table2[[#This Row],[6M Return vs Nifty Z-Score]],Table2[6M Return vs Nifty Z-Score])</f>
        <v>148</v>
      </c>
      <c r="AU81">
        <f>_xlfn.RANK.AVG(Table2[[#This Row],[Sharpe Ratio Z-Score]],Table2[Sharpe Ratio Z-Score])</f>
        <v>48</v>
      </c>
      <c r="AV81">
        <f>(Table2[[#This Row],[Rank 1Y]]+Table2[[#This Row],[Rank 6M]]+Table2[[#This Row],[Rank Sharpe]])/3</f>
        <v>113.33333333333333</v>
      </c>
    </row>
    <row r="82" spans="1:48" x14ac:dyDescent="0.3">
      <c r="A82" t="s">
        <v>1141</v>
      </c>
      <c r="B82" t="s">
        <v>1142</v>
      </c>
      <c r="C82" t="s">
        <v>10076</v>
      </c>
      <c r="D82" t="s">
        <v>1143</v>
      </c>
      <c r="E82">
        <v>10132.20615288</v>
      </c>
      <c r="F82">
        <v>1472.35</v>
      </c>
      <c r="G82">
        <v>114.64398323515699</v>
      </c>
      <c r="H82">
        <f>(Table2[[#This Row],[1Y Return vs Nifty]]-AVERAGE(Table2[1Y Return vs Nifty]))/_xlfn.STDEV.P(Table2[1Y Return vs Nifty])</f>
        <v>0.86570912318589466</v>
      </c>
      <c r="I82">
        <v>34.530232927378599</v>
      </c>
      <c r="J82">
        <f>(Table2[[#This Row],[1M Return vs Nifty]]-AVERAGE(Table2[1M Return vs Nifty]))/_xlfn.STDEV.P(Table2[1M Return vs Nifty])</f>
        <v>3.0077716325648813</v>
      </c>
      <c r="K82">
        <v>21.334179233885902</v>
      </c>
      <c r="L82">
        <f>(Table2[[#This Row],[6M Return vs Nifty]]-AVERAGE(Table2[6M Return vs Nifty]))/_xlfn.STDEV.P(Table2[6M Return vs Nifty])</f>
        <v>0.2878436439619656</v>
      </c>
      <c r="M82">
        <v>4.3832936958235997</v>
      </c>
      <c r="N82">
        <f>(Table2[[#This Row],[1W Return vs Nifty]]-AVERAGE(Table2[1W Return vs Nifty]))/_xlfn.STDEV.P(Table2[1W Return vs Nifty])</f>
        <v>1.2215199075638667</v>
      </c>
      <c r="O82">
        <v>1307.8800000000001</v>
      </c>
      <c r="P82">
        <v>1157.4105497385101</v>
      </c>
      <c r="Q82">
        <v>972.47435762808004</v>
      </c>
      <c r="R82">
        <v>72.605764942276494</v>
      </c>
      <c r="S82" s="5">
        <f>(Table2[[#This Row],[Close Price]]-Table2[[#This Row],[20D EMA]])/Table2[[#This Row],[20D EMA]]</f>
        <v>0.12575312719821374</v>
      </c>
      <c r="T82" s="5">
        <f>(Table2[[#This Row],[Close Price]]-Table2[[#This Row],[50D EMA]])/Table2[[#This Row],[50D EMA]]</f>
        <v>0.27210694626262311</v>
      </c>
      <c r="U82" s="5">
        <f>(Table2[[#This Row],[Close Price]]-Table2[[#This Row],[200D EMA]])/Table2[[#This Row],[200D EMA]]</f>
        <v>0.51402449684241014</v>
      </c>
      <c r="V82">
        <v>2.3471411307685499</v>
      </c>
      <c r="W82">
        <v>1454</v>
      </c>
      <c r="X82">
        <v>1539</v>
      </c>
      <c r="Y82">
        <v>1454</v>
      </c>
      <c r="Z82">
        <v>1546.95</v>
      </c>
      <c r="AA82">
        <v>915</v>
      </c>
      <c r="AB82">
        <v>1635</v>
      </c>
      <c r="AC82" s="5">
        <f>(Table2[[#This Row],[Close Price]]/Table2[[#This Row],[Day Low]])-1</f>
        <v>1.2620357634112622E-2</v>
      </c>
      <c r="AD82" s="5">
        <f>(Table2[[#This Row],[Day High]]/Table2[[#This Row],[Close Price]])-1</f>
        <v>4.5267769212483433E-2</v>
      </c>
      <c r="AE82" s="5">
        <f>(Table2[[#This Row],[Close Price]]/Table2[[#This Row],[Current Week Low]])-1</f>
        <v>1.2620357634112622E-2</v>
      </c>
      <c r="AF82" s="5">
        <f>(Table2[[#This Row],[Current Week High]]/Table2[[#This Row],[Close Price]])-1</f>
        <v>5.0667300573912444E-2</v>
      </c>
      <c r="AG82" s="5">
        <f>(Table2[[#This Row],[Close Price]]/Table2[[#This Row],[Current Month Low]])-1</f>
        <v>0.60912568306010928</v>
      </c>
      <c r="AH82" s="5">
        <f>(Table2[[#This Row],[Current Month High]]/Table2[[#This Row],[Close Price]])-1</f>
        <v>0.11046965735049419</v>
      </c>
      <c r="AI82">
        <v>11.046965735049399</v>
      </c>
      <c r="AJ82">
        <v>147.432988824468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0.21</v>
      </c>
      <c r="AM82" t="s">
        <v>10116</v>
      </c>
      <c r="AN82">
        <v>29.89</v>
      </c>
      <c r="AO82" t="s">
        <v>10116</v>
      </c>
      <c r="AP82">
        <v>0.25697812174627399</v>
      </c>
      <c r="AQ82">
        <f>(Table2[[#This Row],[Sharpe Ratio]]-AVERAGE(Table2[Sharpe Ratio]))/_xlfn.STDEV.P(Table2[Sharpe Ratio])</f>
        <v>2.2705806779424074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7.653424985219015</v>
      </c>
      <c r="AS82">
        <f>_xlfn.RANK.AVG(Table2[[#This Row],[1Y Return vs Nifty Z-Score]],Table2[1Y Return vs Nifty Z-Score])</f>
        <v>106</v>
      </c>
      <c r="AT82">
        <f>_xlfn.RANK.AVG(Table2[[#This Row],[6M Return vs Nifty Z-Score]],Table2[6M Return vs Nifty Z-Score])</f>
        <v>227</v>
      </c>
      <c r="AU82">
        <f>_xlfn.RANK.AVG(Table2[[#This Row],[Sharpe Ratio Z-Score]],Table2[Sharpe Ratio Z-Score])</f>
        <v>8</v>
      </c>
      <c r="AV82">
        <f>(Table2[[#This Row],[Rank 1Y]]+Table2[[#This Row],[Rank 6M]]+Table2[[#This Row],[Rank Sharpe]])/3</f>
        <v>113.66666666666667</v>
      </c>
    </row>
    <row r="83" spans="1:48" x14ac:dyDescent="0.3">
      <c r="A83" t="s">
        <v>356</v>
      </c>
      <c r="B83" t="s">
        <v>357</v>
      </c>
      <c r="C83" t="s">
        <v>10082</v>
      </c>
      <c r="D83" t="s">
        <v>358</v>
      </c>
      <c r="E83">
        <v>68200.340456474994</v>
      </c>
      <c r="F83">
        <v>11760.8</v>
      </c>
      <c r="G83">
        <v>140.066846996647</v>
      </c>
      <c r="H83">
        <f>(Table2[[#This Row],[1Y Return vs Nifty]]-AVERAGE(Table2[1Y Return vs Nifty]))/_xlfn.STDEV.P(Table2[1Y Return vs Nifty])</f>
        <v>1.1729264369102042</v>
      </c>
      <c r="I83">
        <v>17.073291842381099</v>
      </c>
      <c r="J83">
        <f>(Table2[[#This Row],[1M Return vs Nifty]]-AVERAGE(Table2[1M Return vs Nifty]))/_xlfn.STDEV.P(Table2[1M Return vs Nifty])</f>
        <v>1.3907938530521669</v>
      </c>
      <c r="K83">
        <v>70.908791663107493</v>
      </c>
      <c r="L83">
        <f>(Table2[[#This Row],[6M Return vs Nifty]]-AVERAGE(Table2[6M Return vs Nifty]))/_xlfn.STDEV.P(Table2[6M Return vs Nifty])</f>
        <v>1.7954038996492996</v>
      </c>
      <c r="M83">
        <v>-1.6032326181885499</v>
      </c>
      <c r="N83">
        <f>(Table2[[#This Row],[1W Return vs Nifty]]-AVERAGE(Table2[1W Return vs Nifty]))/_xlfn.STDEV.P(Table2[1W Return vs Nifty])</f>
        <v>-8.5953188498765834E-2</v>
      </c>
      <c r="O83">
        <v>10735</v>
      </c>
      <c r="P83">
        <v>9595.8284283332305</v>
      </c>
      <c r="Q83">
        <v>7288.6609424951803</v>
      </c>
      <c r="R83">
        <v>66.171043804757403</v>
      </c>
      <c r="S83" s="5">
        <f>(Table2[[#This Row],[Close Price]]-Table2[[#This Row],[20D EMA]])/Table2[[#This Row],[20D EMA]]</f>
        <v>9.5556590591522994E-2</v>
      </c>
      <c r="T83" s="5">
        <f>(Table2[[#This Row],[Close Price]]-Table2[[#This Row],[50D EMA]])/Table2[[#This Row],[50D EMA]]</f>
        <v>0.22561591089669145</v>
      </c>
      <c r="U83" s="5">
        <f>(Table2[[#This Row],[Close Price]]-Table2[[#This Row],[200D EMA]])/Table2[[#This Row],[200D EMA]]</f>
        <v>0.61357485178530458</v>
      </c>
      <c r="V83">
        <v>1.13014156188351</v>
      </c>
      <c r="W83">
        <v>11372.15</v>
      </c>
      <c r="X83">
        <v>11948.5</v>
      </c>
      <c r="Y83">
        <v>11372.15</v>
      </c>
      <c r="Z83">
        <v>11948.5</v>
      </c>
      <c r="AA83">
        <v>8453</v>
      </c>
      <c r="AB83">
        <v>11948.5</v>
      </c>
      <c r="AC83" s="5">
        <f>(Table2[[#This Row],[Close Price]]/Table2[[#This Row],[Day Low]])-1</f>
        <v>3.4175595643743728E-2</v>
      </c>
      <c r="AD83" s="5">
        <f>(Table2[[#This Row],[Day High]]/Table2[[#This Row],[Close Price]])-1</f>
        <v>1.5959798653153001E-2</v>
      </c>
      <c r="AE83" s="5">
        <f>(Table2[[#This Row],[Close Price]]/Table2[[#This Row],[Current Week Low]])-1</f>
        <v>3.4175595643743728E-2</v>
      </c>
      <c r="AF83" s="5">
        <f>(Table2[[#This Row],[Current Week High]]/Table2[[#This Row],[Close Price]])-1</f>
        <v>1.5959798653153001E-2</v>
      </c>
      <c r="AG83" s="5">
        <f>(Table2[[#This Row],[Close Price]]/Table2[[#This Row],[Current Month Low]])-1</f>
        <v>0.39131669229859223</v>
      </c>
      <c r="AH83" s="5">
        <f>(Table2[[#This Row],[Current Month High]]/Table2[[#This Row],[Close Price]])-1</f>
        <v>1.5959798653153001E-2</v>
      </c>
      <c r="AI83">
        <v>1.5959798653152999</v>
      </c>
      <c r="AJ83">
        <v>197.51581077662499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0.4</v>
      </c>
      <c r="AM83" t="s">
        <v>10116</v>
      </c>
      <c r="AN83">
        <v>16.61</v>
      </c>
      <c r="AO83" t="s">
        <v>10116</v>
      </c>
      <c r="AP83">
        <v>9.6655266905311996E-2</v>
      </c>
      <c r="AQ83">
        <f>(Table2[[#This Row],[Sharpe Ratio]]-AVERAGE(Table2[Sharpe Ratio]))/_xlfn.STDEV.P(Table2[Sharpe Ratio])</f>
        <v>0.45822559825600973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4.7313965993689147</v>
      </c>
      <c r="AS83">
        <f>_xlfn.RANK.AVG(Table2[[#This Row],[1Y Return vs Nifty Z-Score]],Table2[1Y Return vs Nifty Z-Score])</f>
        <v>76</v>
      </c>
      <c r="AT83">
        <f>_xlfn.RANK.AVG(Table2[[#This Row],[6M Return vs Nifty Z-Score]],Table2[6M Return vs Nifty Z-Score])</f>
        <v>42</v>
      </c>
      <c r="AU83">
        <f>_xlfn.RANK.AVG(Table2[[#This Row],[Sharpe Ratio Z-Score]],Table2[Sharpe Ratio Z-Score])</f>
        <v>223</v>
      </c>
      <c r="AV83">
        <f>(Table2[[#This Row],[Rank 1Y]]+Table2[[#This Row],[Rank 6M]]+Table2[[#This Row],[Rank Sharpe]])/3</f>
        <v>113.66666666666667</v>
      </c>
    </row>
    <row r="84" spans="1:48" x14ac:dyDescent="0.3">
      <c r="A84" t="s">
        <v>189</v>
      </c>
      <c r="B84" t="s">
        <v>190</v>
      </c>
      <c r="C84" t="s">
        <v>10070</v>
      </c>
      <c r="D84" t="s">
        <v>124</v>
      </c>
      <c r="E84">
        <v>135769.02944000001</v>
      </c>
      <c r="F84">
        <v>524.85</v>
      </c>
      <c r="G84">
        <v>198.21577485407801</v>
      </c>
      <c r="H84">
        <f>(Table2[[#This Row],[1Y Return vs Nifty]]-AVERAGE(Table2[1Y Return vs Nifty]))/_xlfn.STDEV.P(Table2[1Y Return vs Nifty])</f>
        <v>1.8756150710431208</v>
      </c>
      <c r="I84">
        <v>-12.613106055889199</v>
      </c>
      <c r="J84">
        <f>(Table2[[#This Row],[1M Return vs Nifty]]-AVERAGE(Table2[1M Return vs Nifty]))/_xlfn.STDEV.P(Table2[1M Return vs Nifty])</f>
        <v>-1.3589574075812987</v>
      </c>
      <c r="K84">
        <v>16.820587826630799</v>
      </c>
      <c r="L84">
        <f>(Table2[[#This Row],[6M Return vs Nifty]]-AVERAGE(Table2[6M Return vs Nifty]))/_xlfn.STDEV.P(Table2[6M Return vs Nifty])</f>
        <v>0.15058566689347</v>
      </c>
      <c r="M84">
        <v>-2.0067396020599002</v>
      </c>
      <c r="N84">
        <f>(Table2[[#This Row],[1W Return vs Nifty]]-AVERAGE(Table2[1W Return vs Nifty]))/_xlfn.STDEV.P(Table2[1W Return vs Nifty])</f>
        <v>-0.17408017530417261</v>
      </c>
      <c r="O84">
        <v>519.32000000000005</v>
      </c>
      <c r="P84">
        <v>509.68799751940901</v>
      </c>
      <c r="Q84">
        <v>419.72579779325599</v>
      </c>
      <c r="R84">
        <v>48.161007671083802</v>
      </c>
      <c r="S84" s="5">
        <f>(Table2[[#This Row],[Close Price]]-Table2[[#This Row],[20D EMA]])/Table2[[#This Row],[20D EMA]]</f>
        <v>1.0648540398983232E-2</v>
      </c>
      <c r="T84" s="5">
        <f>(Table2[[#This Row],[Close Price]]-Table2[[#This Row],[50D EMA]])/Table2[[#This Row],[50D EMA]]</f>
        <v>2.9747615314432908E-2</v>
      </c>
      <c r="U84" s="5">
        <f>(Table2[[#This Row],[Close Price]]-Table2[[#This Row],[200D EMA]])/Table2[[#This Row],[200D EMA]]</f>
        <v>0.25045923495635353</v>
      </c>
      <c r="V84">
        <v>0.64885273470709903</v>
      </c>
      <c r="W84">
        <v>513.5</v>
      </c>
      <c r="X84">
        <v>533</v>
      </c>
      <c r="Y84">
        <v>500</v>
      </c>
      <c r="Z84">
        <v>533</v>
      </c>
      <c r="AA84">
        <v>408.3</v>
      </c>
      <c r="AB84">
        <v>607.79999999999995</v>
      </c>
      <c r="AC84" s="5">
        <f>(Table2[[#This Row],[Close Price]]/Table2[[#This Row],[Day Low]])-1</f>
        <v>2.2103213242453901E-2</v>
      </c>
      <c r="AD84" s="5">
        <f>(Table2[[#This Row],[Day High]]/Table2[[#This Row],[Close Price]])-1</f>
        <v>1.5528246165571025E-2</v>
      </c>
      <c r="AE84" s="5">
        <f>(Table2[[#This Row],[Close Price]]/Table2[[#This Row],[Current Week Low]])-1</f>
        <v>4.9700000000000077E-2</v>
      </c>
      <c r="AF84" s="5">
        <f>(Table2[[#This Row],[Current Week High]]/Table2[[#This Row],[Close Price]])-1</f>
        <v>1.5528246165571025E-2</v>
      </c>
      <c r="AG84" s="5">
        <f>(Table2[[#This Row],[Close Price]]/Table2[[#This Row],[Current Month Low]])-1</f>
        <v>0.28545187362233659</v>
      </c>
      <c r="AH84" s="5">
        <f>(Table2[[#This Row],[Current Month High]]/Table2[[#This Row],[Close Price]])-1</f>
        <v>0.15804515575878808</v>
      </c>
      <c r="AI84">
        <v>15.804515575878799</v>
      </c>
      <c r="AJ84">
        <v>235.15325670498001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0.02</v>
      </c>
      <c r="AM84" t="s">
        <v>10116</v>
      </c>
      <c r="AN84">
        <v>2.67</v>
      </c>
      <c r="AO84" t="s">
        <v>10116</v>
      </c>
      <c r="AP84">
        <v>0.18187423534115699</v>
      </c>
      <c r="AQ84">
        <f>(Table2[[#This Row],[Sharpe Ratio]]-AVERAGE(Table2[Sharpe Ratio]))/_xlfn.STDEV.P(Table2[Sharpe Ratio])</f>
        <v>1.42157564889943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1.9147388039505495</v>
      </c>
      <c r="AS84">
        <f>_xlfn.RANK.AVG(Table2[[#This Row],[1Y Return vs Nifty Z-Score]],Table2[1Y Return vs Nifty Z-Score])</f>
        <v>30</v>
      </c>
      <c r="AT84">
        <f>_xlfn.RANK.AVG(Table2[[#This Row],[6M Return vs Nifty Z-Score]],Table2[6M Return vs Nifty Z-Score])</f>
        <v>255</v>
      </c>
      <c r="AU84">
        <f>_xlfn.RANK.AVG(Table2[[#This Row],[Sharpe Ratio Z-Score]],Table2[Sharpe Ratio Z-Score])</f>
        <v>60</v>
      </c>
      <c r="AV84">
        <f>(Table2[[#This Row],[Rank 1Y]]+Table2[[#This Row],[Rank 6M]]+Table2[[#This Row],[Rank Sharpe]])/3</f>
        <v>115</v>
      </c>
    </row>
    <row r="85" spans="1:48" x14ac:dyDescent="0.3">
      <c r="A85" t="s">
        <v>792</v>
      </c>
      <c r="B85" t="s">
        <v>793</v>
      </c>
      <c r="C85" t="s">
        <v>10073</v>
      </c>
      <c r="D85" t="s">
        <v>227</v>
      </c>
      <c r="E85">
        <v>19321.345318879899</v>
      </c>
      <c r="F85">
        <v>1182.7</v>
      </c>
      <c r="G85">
        <v>92.054699788849206</v>
      </c>
      <c r="H85">
        <f>(Table2[[#This Row],[1Y Return vs Nifty]]-AVERAGE(Table2[1Y Return vs Nifty]))/_xlfn.STDEV.P(Table2[1Y Return vs Nifty])</f>
        <v>0.59273362190330581</v>
      </c>
      <c r="I85">
        <v>-8.6155756025019308</v>
      </c>
      <c r="J85">
        <f>(Table2[[#This Row],[1M Return vs Nifty]]-AVERAGE(Table2[1M Return vs Nifty]))/_xlfn.STDEV.P(Table2[1M Return vs Nifty])</f>
        <v>-0.9886795974781476</v>
      </c>
      <c r="K85">
        <v>71.156412346712003</v>
      </c>
      <c r="L85">
        <f>(Table2[[#This Row],[6M Return vs Nifty]]-AVERAGE(Table2[6M Return vs Nifty]))/_xlfn.STDEV.P(Table2[6M Return vs Nifty])</f>
        <v>1.8029340261151645</v>
      </c>
      <c r="M85">
        <v>0.84978616011783903</v>
      </c>
      <c r="N85">
        <f>(Table2[[#This Row],[1W Return vs Nifty]]-AVERAGE(Table2[1W Return vs Nifty]))/_xlfn.STDEV.P(Table2[1W Return vs Nifty])</f>
        <v>0.4497925659740879</v>
      </c>
      <c r="O85">
        <v>1189.27</v>
      </c>
      <c r="P85">
        <v>1169.7820854455399</v>
      </c>
      <c r="Q85">
        <v>947.15138286504305</v>
      </c>
      <c r="R85">
        <v>50.746912107763698</v>
      </c>
      <c r="S85" s="5">
        <f>(Table2[[#This Row],[Close Price]]-Table2[[#This Row],[20D EMA]])/Table2[[#This Row],[20D EMA]]</f>
        <v>-5.5243973193639263E-3</v>
      </c>
      <c r="T85" s="5">
        <f>(Table2[[#This Row],[Close Price]]-Table2[[#This Row],[50D EMA]])/Table2[[#This Row],[50D EMA]]</f>
        <v>1.1043009390539638E-2</v>
      </c>
      <c r="U85" s="5">
        <f>(Table2[[#This Row],[Close Price]]-Table2[[#This Row],[200D EMA]])/Table2[[#This Row],[200D EMA]]</f>
        <v>0.24869162564324701</v>
      </c>
      <c r="V85">
        <v>2.3240858267156201</v>
      </c>
      <c r="W85">
        <v>1158.05</v>
      </c>
      <c r="X85">
        <v>1194</v>
      </c>
      <c r="Y85">
        <v>1150.25</v>
      </c>
      <c r="Z85">
        <v>1213</v>
      </c>
      <c r="AA85">
        <v>978.35</v>
      </c>
      <c r="AB85">
        <v>1309.1500000000001</v>
      </c>
      <c r="AC85" s="5">
        <f>(Table2[[#This Row],[Close Price]]/Table2[[#This Row],[Day Low]])-1</f>
        <v>2.1285782133759312E-2</v>
      </c>
      <c r="AD85" s="5">
        <f>(Table2[[#This Row],[Day High]]/Table2[[#This Row],[Close Price]])-1</f>
        <v>9.5544094022153025E-3</v>
      </c>
      <c r="AE85" s="5">
        <f>(Table2[[#This Row],[Close Price]]/Table2[[#This Row],[Current Week Low]])-1</f>
        <v>2.8211258422082164E-2</v>
      </c>
      <c r="AF85" s="5">
        <f>(Table2[[#This Row],[Current Week High]]/Table2[[#This Row],[Close Price]])-1</f>
        <v>2.5619345565232043E-2</v>
      </c>
      <c r="AG85" s="5">
        <f>(Table2[[#This Row],[Close Price]]/Table2[[#This Row],[Current Month Low]])-1</f>
        <v>0.20887208054377271</v>
      </c>
      <c r="AH85" s="5">
        <f>(Table2[[#This Row],[Current Month High]]/Table2[[#This Row],[Close Price]])-1</f>
        <v>0.10691637777965668</v>
      </c>
      <c r="AI85">
        <v>13.5199120656125</v>
      </c>
      <c r="AJ85">
        <v>125.663041404312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-0.06</v>
      </c>
      <c r="AM85" t="s">
        <v>10117</v>
      </c>
      <c r="AN85">
        <v>-7.46</v>
      </c>
      <c r="AO85" t="s">
        <v>10117</v>
      </c>
      <c r="AP85">
        <v>0.121608763810741</v>
      </c>
      <c r="AQ85">
        <f>(Table2[[#This Row],[Sharpe Ratio]]-AVERAGE(Table2[Sharpe Ratio]))/_xlfn.STDEV.P(Table2[Sharpe Ratio])</f>
        <v>0.74031012648721684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2.5970907430016275</v>
      </c>
      <c r="AS85">
        <f>_xlfn.RANK.AVG(Table2[[#This Row],[1Y Return vs Nifty Z-Score]],Table2[1Y Return vs Nifty Z-Score])</f>
        <v>137</v>
      </c>
      <c r="AT85">
        <f>_xlfn.RANK.AVG(Table2[[#This Row],[6M Return vs Nifty Z-Score]],Table2[6M Return vs Nifty Z-Score])</f>
        <v>41</v>
      </c>
      <c r="AU85">
        <f>_xlfn.RANK.AVG(Table2[[#This Row],[Sharpe Ratio Z-Score]],Table2[Sharpe Ratio Z-Score])</f>
        <v>167</v>
      </c>
      <c r="AV85">
        <f>(Table2[[#This Row],[Rank 1Y]]+Table2[[#This Row],[Rank 6M]]+Table2[[#This Row],[Rank Sharpe]])/3</f>
        <v>115</v>
      </c>
    </row>
    <row r="86" spans="1:48" x14ac:dyDescent="0.3">
      <c r="A86" t="s">
        <v>1120</v>
      </c>
      <c r="B86" t="s">
        <v>1121</v>
      </c>
      <c r="C86" t="s">
        <v>10076</v>
      </c>
      <c r="D86" t="s">
        <v>1122</v>
      </c>
      <c r="E86">
        <v>10407.251116595</v>
      </c>
      <c r="F86">
        <v>511.4</v>
      </c>
      <c r="G86">
        <v>188.48667372746101</v>
      </c>
      <c r="H86">
        <f>(Table2[[#This Row],[1Y Return vs Nifty]]-AVERAGE(Table2[1Y Return vs Nifty]))/_xlfn.STDEV.P(Table2[1Y Return vs Nifty])</f>
        <v>1.7580457703886829</v>
      </c>
      <c r="I86">
        <v>-4.3382859355259402</v>
      </c>
      <c r="J86">
        <f>(Table2[[#This Row],[1M Return vs Nifty]]-AVERAGE(Table2[1M Return vs Nifty]))/_xlfn.STDEV.P(Table2[1M Return vs Nifty])</f>
        <v>-0.59248863169758659</v>
      </c>
      <c r="K86">
        <v>54.922452259438003</v>
      </c>
      <c r="L86">
        <f>(Table2[[#This Row],[6M Return vs Nifty]]-AVERAGE(Table2[6M Return vs Nifty]))/_xlfn.STDEV.P(Table2[6M Return vs Nifty])</f>
        <v>1.3092605141955265</v>
      </c>
      <c r="M86">
        <v>-1.5151821667254699</v>
      </c>
      <c r="N86">
        <f>(Table2[[#This Row],[1W Return vs Nifty]]-AVERAGE(Table2[1W Return vs Nifty]))/_xlfn.STDEV.P(Table2[1W Return vs Nifty])</f>
        <v>-6.6722738260088052E-2</v>
      </c>
      <c r="O86">
        <v>509.56</v>
      </c>
      <c r="P86">
        <v>465.71662968405099</v>
      </c>
      <c r="Q86">
        <v>347.645295293027</v>
      </c>
      <c r="R86">
        <v>47.0248637481752</v>
      </c>
      <c r="S86" s="5">
        <f>(Table2[[#This Row],[Close Price]]-Table2[[#This Row],[20D EMA]])/Table2[[#This Row],[20D EMA]]</f>
        <v>3.6109584739775001E-3</v>
      </c>
      <c r="T86" s="5">
        <f>(Table2[[#This Row],[Close Price]]-Table2[[#This Row],[50D EMA]])/Table2[[#This Row],[50D EMA]]</f>
        <v>9.8092632738799257E-2</v>
      </c>
      <c r="U86" s="5">
        <f>(Table2[[#This Row],[Close Price]]-Table2[[#This Row],[200D EMA]])/Table2[[#This Row],[200D EMA]]</f>
        <v>0.47103961113279458</v>
      </c>
      <c r="V86">
        <v>0.72205751619876701</v>
      </c>
      <c r="W86">
        <v>505</v>
      </c>
      <c r="X86">
        <v>524.9</v>
      </c>
      <c r="Y86">
        <v>505</v>
      </c>
      <c r="Z86">
        <v>566</v>
      </c>
      <c r="AA86">
        <v>420.2</v>
      </c>
      <c r="AB86">
        <v>566</v>
      </c>
      <c r="AC86" s="5">
        <f>(Table2[[#This Row],[Close Price]]/Table2[[#This Row],[Day Low]])-1</f>
        <v>1.2673267326732685E-2</v>
      </c>
      <c r="AD86" s="5">
        <f>(Table2[[#This Row],[Day High]]/Table2[[#This Row],[Close Price]])-1</f>
        <v>2.6398122800156409E-2</v>
      </c>
      <c r="AE86" s="5">
        <f>(Table2[[#This Row],[Close Price]]/Table2[[#This Row],[Current Week Low]])-1</f>
        <v>1.2673267326732685E-2</v>
      </c>
      <c r="AF86" s="5">
        <f>(Table2[[#This Row],[Current Week High]]/Table2[[#This Row],[Close Price]])-1</f>
        <v>0.10676574110285486</v>
      </c>
      <c r="AG86" s="5">
        <f>(Table2[[#This Row],[Close Price]]/Table2[[#This Row],[Current Month Low]])-1</f>
        <v>0.21703950499762015</v>
      </c>
      <c r="AH86" s="5">
        <f>(Table2[[#This Row],[Current Month High]]/Table2[[#This Row],[Close Price]])-1</f>
        <v>0.10676574110285486</v>
      </c>
      <c r="AI86">
        <v>10.676574110285401</v>
      </c>
      <c r="AJ86">
        <v>218.530052943008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0.43</v>
      </c>
      <c r="AM86" t="s">
        <v>10116</v>
      </c>
      <c r="AN86">
        <v>4.1500000000000004</v>
      </c>
      <c r="AO86" t="s">
        <v>10116</v>
      </c>
      <c r="AP86">
        <v>9.1978258973501995E-2</v>
      </c>
      <c r="AQ86">
        <f>(Table2[[#This Row],[Sharpe Ratio]]-AVERAGE(Table2[Sharpe Ratio]))/_xlfn.STDEV.P(Table2[Sharpe Ratio])</f>
        <v>0.40535478896710392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2.8134497035936388</v>
      </c>
      <c r="AS86">
        <f>_xlfn.RANK.AVG(Table2[[#This Row],[1Y Return vs Nifty Z-Score]],Table2[1Y Return vs Nifty Z-Score])</f>
        <v>38</v>
      </c>
      <c r="AT86">
        <f>_xlfn.RANK.AVG(Table2[[#This Row],[6M Return vs Nifty Z-Score]],Table2[6M Return vs Nifty Z-Score])</f>
        <v>68</v>
      </c>
      <c r="AU86">
        <f>_xlfn.RANK.AVG(Table2[[#This Row],[Sharpe Ratio Z-Score]],Table2[Sharpe Ratio Z-Score])</f>
        <v>239</v>
      </c>
      <c r="AV86">
        <f>(Table2[[#This Row],[Rank 1Y]]+Table2[[#This Row],[Rank 6M]]+Table2[[#This Row],[Rank Sharpe]])/3</f>
        <v>115</v>
      </c>
    </row>
    <row r="87" spans="1:48" x14ac:dyDescent="0.3">
      <c r="A87" t="s">
        <v>256</v>
      </c>
      <c r="B87" t="s">
        <v>257</v>
      </c>
      <c r="C87" t="s">
        <v>10077</v>
      </c>
      <c r="D87" t="s">
        <v>98</v>
      </c>
      <c r="E87">
        <v>100148.99700585</v>
      </c>
      <c r="F87">
        <v>98.58</v>
      </c>
      <c r="G87">
        <v>86.993227864267695</v>
      </c>
      <c r="H87">
        <f>(Table2[[#This Row],[1Y Return vs Nifty]]-AVERAGE(Table2[1Y Return vs Nifty]))/_xlfn.STDEV.P(Table2[1Y Return vs Nifty])</f>
        <v>0.53156931631014992</v>
      </c>
      <c r="I87">
        <v>-9.0759471042138298</v>
      </c>
      <c r="J87">
        <f>(Table2[[#This Row],[1M Return vs Nifty]]-AVERAGE(Table2[1M Return vs Nifty]))/_xlfn.STDEV.P(Table2[1M Return vs Nifty])</f>
        <v>-1.0313222623622484</v>
      </c>
      <c r="K87">
        <v>42.515716857787197</v>
      </c>
      <c r="L87">
        <f>(Table2[[#This Row],[6M Return vs Nifty]]-AVERAGE(Table2[6M Return vs Nifty]))/_xlfn.STDEV.P(Table2[6M Return vs Nifty])</f>
        <v>0.93197261868123238</v>
      </c>
      <c r="M87">
        <v>-2.7233493995334501</v>
      </c>
      <c r="N87">
        <f>(Table2[[#This Row],[1W Return vs Nifty]]-AVERAGE(Table2[1W Return vs Nifty]))/_xlfn.STDEV.P(Table2[1W Return vs Nifty])</f>
        <v>-0.33058964029700566</v>
      </c>
      <c r="O87">
        <v>100.7</v>
      </c>
      <c r="P87">
        <v>98.419456410341695</v>
      </c>
      <c r="Q87">
        <v>80.9379116516279</v>
      </c>
      <c r="R87">
        <v>41.514792218344098</v>
      </c>
      <c r="S87" s="5">
        <f>(Table2[[#This Row],[Close Price]]-Table2[[#This Row],[20D EMA]])/Table2[[#This Row],[20D EMA]]</f>
        <v>-2.1052631578947413E-2</v>
      </c>
      <c r="T87" s="5">
        <f>(Table2[[#This Row],[Close Price]]-Table2[[#This Row],[50D EMA]])/Table2[[#This Row],[50D EMA]]</f>
        <v>1.6312180082457112E-3</v>
      </c>
      <c r="U87" s="5">
        <f>(Table2[[#This Row],[Close Price]]-Table2[[#This Row],[200D EMA]])/Table2[[#This Row],[200D EMA]]</f>
        <v>0.21797063932544972</v>
      </c>
      <c r="V87">
        <v>0.44563696109891299</v>
      </c>
      <c r="W87">
        <v>98.01</v>
      </c>
      <c r="X87">
        <v>100.3</v>
      </c>
      <c r="Y87">
        <v>98.01</v>
      </c>
      <c r="Z87">
        <v>101.2</v>
      </c>
      <c r="AA87">
        <v>91.1</v>
      </c>
      <c r="AB87">
        <v>118</v>
      </c>
      <c r="AC87" s="5">
        <f>(Table2[[#This Row],[Close Price]]/Table2[[#This Row],[Day Low]])-1</f>
        <v>5.8157330884602843E-3</v>
      </c>
      <c r="AD87" s="5">
        <f>(Table2[[#This Row],[Day High]]/Table2[[#This Row],[Close Price]])-1</f>
        <v>1.7447758165956673E-2</v>
      </c>
      <c r="AE87" s="5">
        <f>(Table2[[#This Row],[Close Price]]/Table2[[#This Row],[Current Week Low]])-1</f>
        <v>5.8157330884602843E-3</v>
      </c>
      <c r="AF87" s="5">
        <f>(Table2[[#This Row],[Current Week High]]/Table2[[#This Row],[Close Price]])-1</f>
        <v>2.6577399066747942E-2</v>
      </c>
      <c r="AG87" s="5">
        <f>(Table2[[#This Row],[Close Price]]/Table2[[#This Row],[Current Month Low]])-1</f>
        <v>8.2107574094401725E-2</v>
      </c>
      <c r="AH87" s="5">
        <f>(Table2[[#This Row],[Current Month High]]/Table2[[#This Row],[Close Price]])-1</f>
        <v>0.19699736254818423</v>
      </c>
      <c r="AI87">
        <v>19.699736254818401</v>
      </c>
      <c r="AJ87">
        <v>119.799331103678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</v>
      </c>
      <c r="AM87" t="s">
        <v>10115</v>
      </c>
      <c r="AN87">
        <v>-3.33</v>
      </c>
      <c r="AO87" t="s">
        <v>10117</v>
      </c>
      <c r="AP87">
        <v>0.155910199460296</v>
      </c>
      <c r="AQ87">
        <f>(Table2[[#This Row],[Sharpe Ratio]]-AVERAGE(Table2[Sharpe Ratio]))/_xlfn.STDEV.P(Table2[Sharpe Ratio])</f>
        <v>1.1280675750535816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1.2296976073857098</v>
      </c>
      <c r="AS87">
        <f>_xlfn.RANK.AVG(Table2[[#This Row],[1Y Return vs Nifty Z-Score]],Table2[1Y Return vs Nifty Z-Score])</f>
        <v>148</v>
      </c>
      <c r="AT87">
        <f>_xlfn.RANK.AVG(Table2[[#This Row],[6M Return vs Nifty Z-Score]],Table2[6M Return vs Nifty Z-Score])</f>
        <v>106</v>
      </c>
      <c r="AU87">
        <f>_xlfn.RANK.AVG(Table2[[#This Row],[Sharpe Ratio Z-Score]],Table2[Sharpe Ratio Z-Score])</f>
        <v>98</v>
      </c>
      <c r="AV87">
        <f>(Table2[[#This Row],[Rank 1Y]]+Table2[[#This Row],[Rank 6M]]+Table2[[#This Row],[Rank Sharpe]])/3</f>
        <v>117.33333333333333</v>
      </c>
    </row>
    <row r="88" spans="1:48" x14ac:dyDescent="0.3">
      <c r="A88" t="s">
        <v>178</v>
      </c>
      <c r="B88" t="s">
        <v>179</v>
      </c>
      <c r="C88" t="s">
        <v>10083</v>
      </c>
      <c r="D88" t="s">
        <v>140</v>
      </c>
      <c r="E88">
        <v>142739.78152504499</v>
      </c>
      <c r="F88">
        <v>1538.5</v>
      </c>
      <c r="G88">
        <v>103.26268283552299</v>
      </c>
      <c r="H88">
        <f>(Table2[[#This Row],[1Y Return vs Nifty]]-AVERAGE(Table2[1Y Return vs Nifty]))/_xlfn.STDEV.P(Table2[1Y Return vs Nifty])</f>
        <v>0.72817416377815702</v>
      </c>
      <c r="I88">
        <v>2.2291161959997701</v>
      </c>
      <c r="J88">
        <f>(Table2[[#This Row],[1M Return vs Nifty]]-AVERAGE(Table2[1M Return vs Nifty]))/_xlfn.STDEV.P(Table2[1M Return vs Nifty])</f>
        <v>1.5827754552223017E-2</v>
      </c>
      <c r="K88">
        <v>47.892056324303098</v>
      </c>
      <c r="L88">
        <f>(Table2[[#This Row],[6M Return vs Nifty]]-AVERAGE(Table2[6M Return vs Nifty]))/_xlfn.STDEV.P(Table2[6M Return vs Nifty])</f>
        <v>1.0954666996964793</v>
      </c>
      <c r="M88">
        <v>-9.8299035850275391</v>
      </c>
      <c r="N88">
        <f>(Table2[[#This Row],[1W Return vs Nifty]]-AVERAGE(Table2[1W Return vs Nifty]))/_xlfn.STDEV.P(Table2[1W Return vs Nifty])</f>
        <v>-1.8826797700099076</v>
      </c>
      <c r="O88">
        <v>1467.02</v>
      </c>
      <c r="P88">
        <v>1355.6823750052399</v>
      </c>
      <c r="Q88">
        <v>1092.57771661537</v>
      </c>
      <c r="R88">
        <v>40.035329989231499</v>
      </c>
      <c r="S88" s="5">
        <f>(Table2[[#This Row],[Close Price]]-Table2[[#This Row],[20D EMA]])/Table2[[#This Row],[20D EMA]]</f>
        <v>4.8724625431146147E-2</v>
      </c>
      <c r="T88" s="5">
        <f>(Table2[[#This Row],[Close Price]]-Table2[[#This Row],[50D EMA]])/Table2[[#This Row],[50D EMA]]</f>
        <v>0.13485284485907215</v>
      </c>
      <c r="U88" s="5">
        <f>(Table2[[#This Row],[Close Price]]-Table2[[#This Row],[200D EMA]])/Table2[[#This Row],[200D EMA]]</f>
        <v>0.40813781628827783</v>
      </c>
      <c r="V88">
        <v>1.20441522398487</v>
      </c>
      <c r="W88">
        <v>1438.55</v>
      </c>
      <c r="X88">
        <v>1550</v>
      </c>
      <c r="Y88">
        <v>1430.3</v>
      </c>
      <c r="Z88">
        <v>1589.7</v>
      </c>
      <c r="AA88">
        <v>1176.7</v>
      </c>
      <c r="AB88">
        <v>1649.95</v>
      </c>
      <c r="AC88" s="5">
        <f>(Table2[[#This Row],[Close Price]]/Table2[[#This Row],[Day Low]])-1</f>
        <v>6.9479684404434972E-2</v>
      </c>
      <c r="AD88" s="5">
        <f>(Table2[[#This Row],[Day High]]/Table2[[#This Row],[Close Price]])-1</f>
        <v>7.4748131296717979E-3</v>
      </c>
      <c r="AE88" s="5">
        <f>(Table2[[#This Row],[Close Price]]/Table2[[#This Row],[Current Week Low]])-1</f>
        <v>7.5648465356918271E-2</v>
      </c>
      <c r="AF88" s="5">
        <f>(Table2[[#This Row],[Current Week High]]/Table2[[#This Row],[Close Price]])-1</f>
        <v>3.3279168020799554E-2</v>
      </c>
      <c r="AG88" s="5">
        <f>(Table2[[#This Row],[Close Price]]/Table2[[#This Row],[Current Month Low]])-1</f>
        <v>0.30747004334154826</v>
      </c>
      <c r="AH88" s="5">
        <f>(Table2[[#This Row],[Current Month High]]/Table2[[#This Row],[Close Price]])-1</f>
        <v>7.2440688982775558E-2</v>
      </c>
      <c r="AI88">
        <v>7.2440688982775496</v>
      </c>
      <c r="AJ88">
        <v>139.996880118555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0.13</v>
      </c>
      <c r="AM88" t="s">
        <v>10116</v>
      </c>
      <c r="AN88">
        <v>4.3099999999999996</v>
      </c>
      <c r="AO88" t="s">
        <v>10116</v>
      </c>
      <c r="AP88">
        <v>0.133286089876722</v>
      </c>
      <c r="AQ88">
        <f>(Table2[[#This Row],[Sharpe Ratio]]-AVERAGE(Table2[Sharpe Ratio]))/_xlfn.STDEV.P(Table2[Sharpe Ratio])</f>
        <v>0.87231539319625151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0.82910424121320303</v>
      </c>
      <c r="AS88">
        <f>_xlfn.RANK.AVG(Table2[[#This Row],[1Y Return vs Nifty Z-Score]],Table2[1Y Return vs Nifty Z-Score])</f>
        <v>121</v>
      </c>
      <c r="AT88">
        <f>_xlfn.RANK.AVG(Table2[[#This Row],[6M Return vs Nifty Z-Score]],Table2[6M Return vs Nifty Z-Score])</f>
        <v>86</v>
      </c>
      <c r="AU88">
        <f>_xlfn.RANK.AVG(Table2[[#This Row],[Sharpe Ratio Z-Score]],Table2[Sharpe Ratio Z-Score])</f>
        <v>145</v>
      </c>
      <c r="AV88">
        <f>(Table2[[#This Row],[Rank 1Y]]+Table2[[#This Row],[Rank 6M]]+Table2[[#This Row],[Rank Sharpe]])/3</f>
        <v>117.33333333333333</v>
      </c>
    </row>
    <row r="89" spans="1:48" x14ac:dyDescent="0.3">
      <c r="A89" t="s">
        <v>245</v>
      </c>
      <c r="B89" t="s">
        <v>246</v>
      </c>
      <c r="C89" t="s">
        <v>10078</v>
      </c>
      <c r="D89" t="s">
        <v>146</v>
      </c>
      <c r="E89">
        <v>104672.64072342</v>
      </c>
      <c r="F89">
        <v>697.75</v>
      </c>
      <c r="G89">
        <v>59.135996213682702</v>
      </c>
      <c r="H89">
        <f>(Table2[[#This Row],[1Y Return vs Nifty]]-AVERAGE(Table2[1Y Return vs Nifty]))/_xlfn.STDEV.P(Table2[1Y Return vs Nifty])</f>
        <v>0.19493438974250069</v>
      </c>
      <c r="I89">
        <v>0.484296259408522</v>
      </c>
      <c r="J89">
        <f>(Table2[[#This Row],[1M Return vs Nifty]]-AVERAGE(Table2[1M Return vs Nifty]))/_xlfn.STDEV.P(Table2[1M Return vs Nifty])</f>
        <v>-0.14578905179327625</v>
      </c>
      <c r="K89">
        <v>41.261597538011699</v>
      </c>
      <c r="L89">
        <f>(Table2[[#This Row],[6M Return vs Nifty]]-AVERAGE(Table2[6M Return vs Nifty]))/_xlfn.STDEV.P(Table2[6M Return vs Nifty])</f>
        <v>0.89383494397762275</v>
      </c>
      <c r="M89">
        <v>-0.52276862258938706</v>
      </c>
      <c r="N89">
        <f>(Table2[[#This Row],[1W Return vs Nifty]]-AVERAGE(Table2[1W Return vs Nifty]))/_xlfn.STDEV.P(Table2[1W Return vs Nifty])</f>
        <v>0.15002299057585156</v>
      </c>
      <c r="O89">
        <v>669.79</v>
      </c>
      <c r="P89">
        <v>625.04030909307505</v>
      </c>
      <c r="Q89">
        <v>508.25009634095198</v>
      </c>
      <c r="R89">
        <v>57.271152012220902</v>
      </c>
      <c r="S89" s="5">
        <f>(Table2[[#This Row],[Close Price]]-Table2[[#This Row],[20D EMA]])/Table2[[#This Row],[20D EMA]]</f>
        <v>4.1744427357828628E-2</v>
      </c>
      <c r="T89" s="5">
        <f>(Table2[[#This Row],[Close Price]]-Table2[[#This Row],[50D EMA]])/Table2[[#This Row],[50D EMA]]</f>
        <v>0.11632800292900423</v>
      </c>
      <c r="U89" s="5">
        <f>(Table2[[#This Row],[Close Price]]-Table2[[#This Row],[200D EMA]])/Table2[[#This Row],[200D EMA]]</f>
        <v>0.37284774764100553</v>
      </c>
      <c r="V89">
        <v>0.82278507727830996</v>
      </c>
      <c r="W89">
        <v>680.3</v>
      </c>
      <c r="X89">
        <v>701</v>
      </c>
      <c r="Y89">
        <v>671.7</v>
      </c>
      <c r="Z89">
        <v>735</v>
      </c>
      <c r="AA89">
        <v>549</v>
      </c>
      <c r="AB89">
        <v>735</v>
      </c>
      <c r="AC89" s="5">
        <f>(Table2[[#This Row],[Close Price]]/Table2[[#This Row],[Day Low]])-1</f>
        <v>2.5650448331618447E-2</v>
      </c>
      <c r="AD89" s="5">
        <f>(Table2[[#This Row],[Day High]]/Table2[[#This Row],[Close Price]])-1</f>
        <v>4.6578287352203596E-3</v>
      </c>
      <c r="AE89" s="5">
        <f>(Table2[[#This Row],[Close Price]]/Table2[[#This Row],[Current Week Low]])-1</f>
        <v>3.878219443203812E-2</v>
      </c>
      <c r="AF89" s="5">
        <f>(Table2[[#This Row],[Current Week High]]/Table2[[#This Row],[Close Price]])-1</f>
        <v>5.3385883195987027E-2</v>
      </c>
      <c r="AG89" s="5">
        <f>(Table2[[#This Row],[Close Price]]/Table2[[#This Row],[Current Month Low]])-1</f>
        <v>0.27094717668488166</v>
      </c>
      <c r="AH89" s="5">
        <f>(Table2[[#This Row],[Current Month High]]/Table2[[#This Row],[Close Price]])-1</f>
        <v>5.3385883195987027E-2</v>
      </c>
      <c r="AI89">
        <v>5.3385883195987001</v>
      </c>
      <c r="AJ89">
        <v>94.251113585746097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0.25</v>
      </c>
      <c r="AM89" t="s">
        <v>10116</v>
      </c>
      <c r="AN89">
        <v>6.57</v>
      </c>
      <c r="AO89" t="s">
        <v>10116</v>
      </c>
      <c r="AP89">
        <v>0.23997545591435801</v>
      </c>
      <c r="AQ89">
        <f>(Table2[[#This Row],[Sharpe Ratio]]-AVERAGE(Table2[Sharpe Ratio]))/_xlfn.STDEV.P(Table2[Sharpe Ratio])</f>
        <v>2.0783755938996418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3.1713788664023408</v>
      </c>
      <c r="AS89">
        <f>_xlfn.RANK.AVG(Table2[[#This Row],[1Y Return vs Nifty Z-Score]],Table2[1Y Return vs Nifty Z-Score])</f>
        <v>228</v>
      </c>
      <c r="AT89">
        <f>_xlfn.RANK.AVG(Table2[[#This Row],[6M Return vs Nifty Z-Score]],Table2[6M Return vs Nifty Z-Score])</f>
        <v>113</v>
      </c>
      <c r="AU89">
        <f>_xlfn.RANK.AVG(Table2[[#This Row],[Sharpe Ratio Z-Score]],Table2[Sharpe Ratio Z-Score])</f>
        <v>12</v>
      </c>
      <c r="AV89">
        <f>(Table2[[#This Row],[Rank 1Y]]+Table2[[#This Row],[Rank 6M]]+Table2[[#This Row],[Rank Sharpe]])/3</f>
        <v>117.66666666666667</v>
      </c>
    </row>
    <row r="90" spans="1:48" x14ac:dyDescent="0.3">
      <c r="A90" t="s">
        <v>774</v>
      </c>
      <c r="B90" t="s">
        <v>775</v>
      </c>
      <c r="C90" t="s">
        <v>609</v>
      </c>
      <c r="D90" t="s">
        <v>477</v>
      </c>
      <c r="E90">
        <v>19932.486341655</v>
      </c>
      <c r="F90">
        <v>2967.5</v>
      </c>
      <c r="G90">
        <v>48.538791833198196</v>
      </c>
      <c r="H90">
        <f>(Table2[[#This Row],[1Y Return vs Nifty]]-AVERAGE(Table2[1Y Return vs Nifty]))/_xlfn.STDEV.P(Table2[1Y Return vs Nifty])</f>
        <v>6.6874675726666E-2</v>
      </c>
      <c r="I90">
        <v>29.6902095064839</v>
      </c>
      <c r="J90">
        <f>(Table2[[#This Row],[1M Return vs Nifty]]-AVERAGE(Table2[1M Return vs Nifty]))/_xlfn.STDEV.P(Table2[1M Return vs Nifty])</f>
        <v>2.5594565305202459</v>
      </c>
      <c r="K90">
        <v>60.451500402826902</v>
      </c>
      <c r="L90">
        <f>(Table2[[#This Row],[6M Return vs Nifty]]-AVERAGE(Table2[6M Return vs Nifty]))/_xlfn.STDEV.P(Table2[6M Return vs Nifty])</f>
        <v>1.4773984546515508</v>
      </c>
      <c r="M90">
        <v>20.300687437923099</v>
      </c>
      <c r="N90">
        <f>(Table2[[#This Row],[1W Return vs Nifty]]-AVERAGE(Table2[1W Return vs Nifty]))/_xlfn.STDEV.P(Table2[1W Return vs Nifty])</f>
        <v>4.6979205755971742</v>
      </c>
      <c r="O90">
        <v>2535.7399999999998</v>
      </c>
      <c r="P90">
        <v>2313.7153060635001</v>
      </c>
      <c r="Q90">
        <v>1958.1456345154099</v>
      </c>
      <c r="R90">
        <v>86.243678367762399</v>
      </c>
      <c r="S90" s="5">
        <f>(Table2[[#This Row],[Close Price]]-Table2[[#This Row],[20D EMA]])/Table2[[#This Row],[20D EMA]]</f>
        <v>0.17026982261588344</v>
      </c>
      <c r="T90" s="5">
        <f>(Table2[[#This Row],[Close Price]]-Table2[[#This Row],[50D EMA]])/Table2[[#This Row],[50D EMA]]</f>
        <v>0.28256920469996527</v>
      </c>
      <c r="U90" s="5">
        <f>(Table2[[#This Row],[Close Price]]-Table2[[#This Row],[200D EMA]])/Table2[[#This Row],[200D EMA]]</f>
        <v>0.51546440044760966</v>
      </c>
      <c r="V90">
        <v>1.9968372911357</v>
      </c>
      <c r="W90">
        <v>2875.7</v>
      </c>
      <c r="X90">
        <v>3007.85</v>
      </c>
      <c r="Y90">
        <v>2501.1</v>
      </c>
      <c r="Z90">
        <v>3030</v>
      </c>
      <c r="AA90">
        <v>1889.85</v>
      </c>
      <c r="AB90">
        <v>3030</v>
      </c>
      <c r="AC90" s="5">
        <f>(Table2[[#This Row],[Close Price]]/Table2[[#This Row],[Day Low]])-1</f>
        <v>3.1922662308307537E-2</v>
      </c>
      <c r="AD90" s="5">
        <f>(Table2[[#This Row],[Day High]]/Table2[[#This Row],[Close Price]])-1</f>
        <v>1.3597304128053933E-2</v>
      </c>
      <c r="AE90" s="5">
        <f>(Table2[[#This Row],[Close Price]]/Table2[[#This Row],[Current Week Low]])-1</f>
        <v>0.18647794970213116</v>
      </c>
      <c r="AF90" s="5">
        <f>(Table2[[#This Row],[Current Week High]]/Table2[[#This Row],[Close Price]])-1</f>
        <v>2.1061499578769904E-2</v>
      </c>
      <c r="AG90" s="5">
        <f>(Table2[[#This Row],[Close Price]]/Table2[[#This Row],[Current Month Low]])-1</f>
        <v>0.57023044156943681</v>
      </c>
      <c r="AH90" s="5">
        <f>(Table2[[#This Row],[Current Month High]]/Table2[[#This Row],[Close Price]])-1</f>
        <v>2.1061499578769904E-2</v>
      </c>
      <c r="AI90">
        <v>2.10614995787699</v>
      </c>
      <c r="AJ90">
        <v>99.482387738639403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0.41</v>
      </c>
      <c r="AM90" t="s">
        <v>10116</v>
      </c>
      <c r="AN90">
        <v>16.100000000000001</v>
      </c>
      <c r="AO90" t="s">
        <v>10116</v>
      </c>
      <c r="AP90">
        <v>0.204864330804374</v>
      </c>
      <c r="AQ90">
        <f>(Table2[[#This Row],[Sharpe Ratio]]-AVERAGE(Table2[Sharpe Ratio]))/_xlfn.STDEV.P(Table2[Sharpe Ratio])</f>
        <v>1.6814650847292052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10.483115321224844</v>
      </c>
      <c r="AS90">
        <f>_xlfn.RANK.AVG(Table2[[#This Row],[1Y Return vs Nifty Z-Score]],Table2[1Y Return vs Nifty Z-Score])</f>
        <v>260</v>
      </c>
      <c r="AT90">
        <f>_xlfn.RANK.AVG(Table2[[#This Row],[6M Return vs Nifty Z-Score]],Table2[6M Return vs Nifty Z-Score])</f>
        <v>61</v>
      </c>
      <c r="AU90">
        <f>_xlfn.RANK.AVG(Table2[[#This Row],[Sharpe Ratio Z-Score]],Table2[Sharpe Ratio Z-Score])</f>
        <v>35</v>
      </c>
      <c r="AV90">
        <f>(Table2[[#This Row],[Rank 1Y]]+Table2[[#This Row],[Rank 6M]]+Table2[[#This Row],[Rank Sharpe]])/3</f>
        <v>118.66666666666667</v>
      </c>
    </row>
    <row r="91" spans="1:48" x14ac:dyDescent="0.3">
      <c r="A91" t="s">
        <v>969</v>
      </c>
      <c r="B91" t="s">
        <v>970</v>
      </c>
      <c r="C91" t="s">
        <v>10068</v>
      </c>
      <c r="D91" t="s">
        <v>18</v>
      </c>
      <c r="E91">
        <v>14128.713632000001</v>
      </c>
      <c r="F91">
        <v>956.05</v>
      </c>
      <c r="G91">
        <v>117.83534505796599</v>
      </c>
      <c r="H91">
        <f>(Table2[[#This Row],[1Y Return vs Nifty]]-AVERAGE(Table2[1Y Return vs Nifty]))/_xlfn.STDEV.P(Table2[1Y Return vs Nifty])</f>
        <v>0.90427447190207078</v>
      </c>
      <c r="I91">
        <v>-7.4665056894411199</v>
      </c>
      <c r="J91">
        <f>(Table2[[#This Row],[1M Return vs Nifty]]-AVERAGE(Table2[1M Return vs Nifty]))/_xlfn.STDEV.P(Table2[1M Return vs Nifty])</f>
        <v>-0.88224511348239643</v>
      </c>
      <c r="K91">
        <v>29.0346395069786</v>
      </c>
      <c r="L91">
        <f>(Table2[[#This Row],[6M Return vs Nifty]]-AVERAGE(Table2[6M Return vs Nifty]))/_xlfn.STDEV.P(Table2[6M Return vs Nifty])</f>
        <v>0.52201406485608748</v>
      </c>
      <c r="M91">
        <v>-4.0247954770217698</v>
      </c>
      <c r="N91">
        <f>(Table2[[#This Row],[1W Return vs Nifty]]-AVERAGE(Table2[1W Return vs Nifty]))/_xlfn.STDEV.P(Table2[1W Return vs Nifty])</f>
        <v>-0.61482888740587072</v>
      </c>
      <c r="O91">
        <v>956.62</v>
      </c>
      <c r="P91">
        <v>941.00747589736102</v>
      </c>
      <c r="Q91">
        <v>788.32110003713797</v>
      </c>
      <c r="R91">
        <v>41.572858681866201</v>
      </c>
      <c r="S91" s="5">
        <f>(Table2[[#This Row],[Close Price]]-Table2[[#This Row],[20D EMA]])/Table2[[#This Row],[20D EMA]]</f>
        <v>-5.9584788108135939E-4</v>
      </c>
      <c r="T91" s="5">
        <f>(Table2[[#This Row],[Close Price]]-Table2[[#This Row],[50D EMA]])/Table2[[#This Row],[50D EMA]]</f>
        <v>1.598555217459258E-2</v>
      </c>
      <c r="U91" s="5">
        <f>(Table2[[#This Row],[Close Price]]-Table2[[#This Row],[200D EMA]])/Table2[[#This Row],[200D EMA]]</f>
        <v>0.2127672340052299</v>
      </c>
      <c r="V91">
        <v>0.44159488343040798</v>
      </c>
      <c r="W91">
        <v>945</v>
      </c>
      <c r="X91">
        <v>966.4</v>
      </c>
      <c r="Y91">
        <v>945</v>
      </c>
      <c r="Z91">
        <v>1008.9</v>
      </c>
      <c r="AA91">
        <v>794.3</v>
      </c>
      <c r="AB91">
        <v>1015</v>
      </c>
      <c r="AC91" s="5">
        <f>(Table2[[#This Row],[Close Price]]/Table2[[#This Row],[Day Low]])-1</f>
        <v>1.1693121693121755E-2</v>
      </c>
      <c r="AD91" s="5">
        <f>(Table2[[#This Row],[Day High]]/Table2[[#This Row],[Close Price]])-1</f>
        <v>1.0825793630040215E-2</v>
      </c>
      <c r="AE91" s="5">
        <f>(Table2[[#This Row],[Close Price]]/Table2[[#This Row],[Current Week Low]])-1</f>
        <v>1.1693121693121755E-2</v>
      </c>
      <c r="AF91" s="5">
        <f>(Table2[[#This Row],[Current Week High]]/Table2[[#This Row],[Close Price]])-1</f>
        <v>5.5279535589142892E-2</v>
      </c>
      <c r="AG91" s="5">
        <f>(Table2[[#This Row],[Close Price]]/Table2[[#This Row],[Current Month Low]])-1</f>
        <v>0.2036384237693567</v>
      </c>
      <c r="AH91" s="5">
        <f>(Table2[[#This Row],[Current Month High]]/Table2[[#This Row],[Close Price]])-1</f>
        <v>6.1659955023272817E-2</v>
      </c>
      <c r="AI91">
        <v>17.410177291982599</v>
      </c>
      <c r="AJ91">
        <v>174.80597872951901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-0.03</v>
      </c>
      <c r="AM91" t="s">
        <v>10117</v>
      </c>
      <c r="AN91">
        <v>7.0000000000000007E-2</v>
      </c>
      <c r="AO91" t="s">
        <v>10116</v>
      </c>
      <c r="AP91">
        <v>0.16554193714412699</v>
      </c>
      <c r="AQ91">
        <f>(Table2[[#This Row],[Sharpe Ratio]]-AVERAGE(Table2[Sharpe Ratio]))/_xlfn.STDEV.P(Table2[Sharpe Ratio])</f>
        <v>1.2369486745999578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1.1661632104698487</v>
      </c>
      <c r="AS91">
        <f>_xlfn.RANK.AVG(Table2[[#This Row],[1Y Return vs Nifty Z-Score]],Table2[1Y Return vs Nifty Z-Score])</f>
        <v>101</v>
      </c>
      <c r="AT91">
        <f>_xlfn.RANK.AVG(Table2[[#This Row],[6M Return vs Nifty Z-Score]],Table2[6M Return vs Nifty Z-Score])</f>
        <v>178</v>
      </c>
      <c r="AU91">
        <f>_xlfn.RANK.AVG(Table2[[#This Row],[Sharpe Ratio Z-Score]],Table2[Sharpe Ratio Z-Score])</f>
        <v>77</v>
      </c>
      <c r="AV91">
        <f>(Table2[[#This Row],[Rank 1Y]]+Table2[[#This Row],[Rank 6M]]+Table2[[#This Row],[Rank Sharpe]])/3</f>
        <v>118.66666666666667</v>
      </c>
    </row>
    <row r="92" spans="1:48" x14ac:dyDescent="0.3">
      <c r="A92" t="s">
        <v>510</v>
      </c>
      <c r="B92" t="s">
        <v>511</v>
      </c>
      <c r="C92" t="s">
        <v>10073</v>
      </c>
      <c r="D92" t="s">
        <v>46</v>
      </c>
      <c r="E92">
        <v>39670.190999999999</v>
      </c>
      <c r="F92">
        <v>64.87</v>
      </c>
      <c r="G92">
        <v>110.277031905762</v>
      </c>
      <c r="H92">
        <f>(Table2[[#This Row],[1Y Return vs Nifty]]-AVERAGE(Table2[1Y Return vs Nifty]))/_xlfn.STDEV.P(Table2[1Y Return vs Nifty])</f>
        <v>0.81293760738940268</v>
      </c>
      <c r="I92">
        <v>-16.437398136777698</v>
      </c>
      <c r="J92">
        <f>(Table2[[#This Row],[1M Return vs Nifty]]-AVERAGE(Table2[1M Return vs Nifty]))/_xlfn.STDEV.P(Table2[1M Return vs Nifty])</f>
        <v>-1.7131887294981432</v>
      </c>
      <c r="K92">
        <v>44.341560497610402</v>
      </c>
      <c r="L92">
        <f>(Table2[[#This Row],[6M Return vs Nifty]]-AVERAGE(Table2[6M Return vs Nifty]))/_xlfn.STDEV.P(Table2[6M Return vs Nifty])</f>
        <v>0.98749638719131094</v>
      </c>
      <c r="M92">
        <v>-0.79328264236732604</v>
      </c>
      <c r="N92">
        <f>(Table2[[#This Row],[1W Return vs Nifty]]-AVERAGE(Table2[1W Return vs Nifty]))/_xlfn.STDEV.P(Table2[1W Return vs Nifty])</f>
        <v>9.0942017000314332E-2</v>
      </c>
      <c r="O92">
        <v>67.03</v>
      </c>
      <c r="P92">
        <v>66.733338935063202</v>
      </c>
      <c r="Q92">
        <v>54.725257173493198</v>
      </c>
      <c r="R92">
        <v>43.7468077127564</v>
      </c>
      <c r="S92" s="5">
        <f>(Table2[[#This Row],[Close Price]]-Table2[[#This Row],[20D EMA]])/Table2[[#This Row],[20D EMA]]</f>
        <v>-3.2224377144562083E-2</v>
      </c>
      <c r="T92" s="5">
        <f>(Table2[[#This Row],[Close Price]]-Table2[[#This Row],[50D EMA]])/Table2[[#This Row],[50D EMA]]</f>
        <v>-2.7922159520241793E-2</v>
      </c>
      <c r="U92" s="5">
        <f>(Table2[[#This Row],[Close Price]]-Table2[[#This Row],[200D EMA]])/Table2[[#This Row],[200D EMA]]</f>
        <v>0.18537588218809739</v>
      </c>
      <c r="V92">
        <v>0.82272385277672</v>
      </c>
      <c r="W92">
        <v>64</v>
      </c>
      <c r="X92">
        <v>66.239999999999995</v>
      </c>
      <c r="Y92">
        <v>64</v>
      </c>
      <c r="Z92">
        <v>67.3</v>
      </c>
      <c r="AA92">
        <v>58.25</v>
      </c>
      <c r="AB92">
        <v>78.150000000000006</v>
      </c>
      <c r="AC92" s="5">
        <f>(Table2[[#This Row],[Close Price]]/Table2[[#This Row],[Day Low]])-1</f>
        <v>1.3593750000000071E-2</v>
      </c>
      <c r="AD92" s="5">
        <f>(Table2[[#This Row],[Day High]]/Table2[[#This Row],[Close Price]])-1</f>
        <v>2.1119161399722364E-2</v>
      </c>
      <c r="AE92" s="5">
        <f>(Table2[[#This Row],[Close Price]]/Table2[[#This Row],[Current Week Low]])-1</f>
        <v>1.3593750000000071E-2</v>
      </c>
      <c r="AF92" s="5">
        <f>(Table2[[#This Row],[Current Week High]]/Table2[[#This Row],[Close Price]])-1</f>
        <v>3.7459534453522236E-2</v>
      </c>
      <c r="AG92" s="5">
        <f>(Table2[[#This Row],[Close Price]]/Table2[[#This Row],[Current Month Low]])-1</f>
        <v>0.11364806866952804</v>
      </c>
      <c r="AH92" s="5">
        <f>(Table2[[#This Row],[Current Month High]]/Table2[[#This Row],[Close Price]])-1</f>
        <v>0.20471712656081387</v>
      </c>
      <c r="AI92">
        <v>20.471712656081301</v>
      </c>
      <c r="AJ92">
        <v>160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-0.11</v>
      </c>
      <c r="AM92" t="s">
        <v>10117</v>
      </c>
      <c r="AN92">
        <v>-7.54</v>
      </c>
      <c r="AO92" t="s">
        <v>10117</v>
      </c>
      <c r="AP92">
        <v>0.13087636563010299</v>
      </c>
      <c r="AQ92">
        <f>(Table2[[#This Row],[Sharpe Ratio]]-AVERAGE(Table2[Sharpe Ratio]))/_xlfn.STDEV.P(Table2[Sharpe Ratio])</f>
        <v>0.84507488538882936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1.0232621674717142</v>
      </c>
      <c r="AS92">
        <f>_xlfn.RANK.AVG(Table2[[#This Row],[1Y Return vs Nifty Z-Score]],Table2[1Y Return vs Nifty Z-Score])</f>
        <v>112</v>
      </c>
      <c r="AT92">
        <f>_xlfn.RANK.AVG(Table2[[#This Row],[6M Return vs Nifty Z-Score]],Table2[6M Return vs Nifty Z-Score])</f>
        <v>98</v>
      </c>
      <c r="AU92">
        <f>_xlfn.RANK.AVG(Table2[[#This Row],[Sharpe Ratio Z-Score]],Table2[Sharpe Ratio Z-Score])</f>
        <v>149</v>
      </c>
      <c r="AV92">
        <f>(Table2[[#This Row],[Rank 1Y]]+Table2[[#This Row],[Rank 6M]]+Table2[[#This Row],[Rank Sharpe]])/3</f>
        <v>119.66666666666667</v>
      </c>
    </row>
    <row r="93" spans="1:48" x14ac:dyDescent="0.3">
      <c r="A93" t="s">
        <v>1268</v>
      </c>
      <c r="B93" t="s">
        <v>1269</v>
      </c>
      <c r="C93" t="s">
        <v>10073</v>
      </c>
      <c r="D93" t="s">
        <v>46</v>
      </c>
      <c r="E93">
        <v>8499.2562445999993</v>
      </c>
      <c r="F93">
        <v>48.18</v>
      </c>
      <c r="G93">
        <v>111.218287613615</v>
      </c>
      <c r="H93">
        <f>(Table2[[#This Row],[1Y Return vs Nifty]]-AVERAGE(Table2[1Y Return vs Nifty]))/_xlfn.STDEV.P(Table2[1Y Return vs Nifty])</f>
        <v>0.82431201637838147</v>
      </c>
      <c r="I93">
        <v>25.563129121065099</v>
      </c>
      <c r="J93">
        <f>(Table2[[#This Row],[1M Return vs Nifty]]-AVERAGE(Table2[1M Return vs Nifty]))/_xlfn.STDEV.P(Table2[1M Return vs Nifty])</f>
        <v>2.1771789456333903</v>
      </c>
      <c r="K93">
        <v>63.5355265770689</v>
      </c>
      <c r="L93">
        <f>(Table2[[#This Row],[6M Return vs Nifty]]-AVERAGE(Table2[6M Return vs Nifty]))/_xlfn.STDEV.P(Table2[6M Return vs Nifty])</f>
        <v>1.5711834599186048</v>
      </c>
      <c r="M93">
        <v>4.0090671204720296</v>
      </c>
      <c r="N93">
        <f>(Table2[[#This Row],[1W Return vs Nifty]]-AVERAGE(Table2[1W Return vs Nifty]))/_xlfn.STDEV.P(Table2[1W Return vs Nifty])</f>
        <v>1.1397878390087532</v>
      </c>
      <c r="O93">
        <v>45.73</v>
      </c>
      <c r="P93">
        <v>41.647563864015403</v>
      </c>
      <c r="Q93">
        <v>34.235865715469302</v>
      </c>
      <c r="R93">
        <v>72.995098944868801</v>
      </c>
      <c r="S93" s="5">
        <f>(Table2[[#This Row],[Close Price]]-Table2[[#This Row],[20D EMA]])/Table2[[#This Row],[20D EMA]]</f>
        <v>5.3575333479116617E-2</v>
      </c>
      <c r="T93" s="5">
        <f>(Table2[[#This Row],[Close Price]]-Table2[[#This Row],[50D EMA]])/Table2[[#This Row],[50D EMA]]</f>
        <v>0.15685037802724386</v>
      </c>
      <c r="U93" s="5">
        <f>(Table2[[#This Row],[Close Price]]-Table2[[#This Row],[200D EMA]])/Table2[[#This Row],[200D EMA]]</f>
        <v>0.40729609119333915</v>
      </c>
      <c r="V93">
        <v>1.61906902899063</v>
      </c>
      <c r="W93">
        <v>46.23</v>
      </c>
      <c r="X93">
        <v>50.66</v>
      </c>
      <c r="Y93">
        <v>46.23</v>
      </c>
      <c r="Z93">
        <v>53.4</v>
      </c>
      <c r="AA93">
        <v>31.3</v>
      </c>
      <c r="AB93">
        <v>53.4</v>
      </c>
      <c r="AC93" s="5">
        <f>(Table2[[#This Row],[Close Price]]/Table2[[#This Row],[Day Low]])-1</f>
        <v>4.2180402336145395E-2</v>
      </c>
      <c r="AD93" s="5">
        <f>(Table2[[#This Row],[Day High]]/Table2[[#This Row],[Close Price]])-1</f>
        <v>5.1473640514736241E-2</v>
      </c>
      <c r="AE93" s="5">
        <f>(Table2[[#This Row],[Close Price]]/Table2[[#This Row],[Current Week Low]])-1</f>
        <v>4.2180402336145395E-2</v>
      </c>
      <c r="AF93" s="5">
        <f>(Table2[[#This Row],[Current Week High]]/Table2[[#This Row],[Close Price]])-1</f>
        <v>0.1083437110834371</v>
      </c>
      <c r="AG93" s="5">
        <f>(Table2[[#This Row],[Close Price]]/Table2[[#This Row],[Current Month Low]])-1</f>
        <v>0.53929712460063883</v>
      </c>
      <c r="AH93" s="5">
        <f>(Table2[[#This Row],[Current Month High]]/Table2[[#This Row],[Close Price]])-1</f>
        <v>0.1083437110834371</v>
      </c>
      <c r="AI93">
        <v>10.834371108343699</v>
      </c>
      <c r="AJ93">
        <v>170.56185084461799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0.12</v>
      </c>
      <c r="AM93" t="s">
        <v>10116</v>
      </c>
      <c r="AN93">
        <v>21.06</v>
      </c>
      <c r="AO93" t="s">
        <v>10116</v>
      </c>
      <c r="AP93">
        <v>0.107008396322806</v>
      </c>
      <c r="AQ93">
        <f>(Table2[[#This Row],[Sharpe Ratio]]-AVERAGE(Table2[Sharpe Ratio]))/_xlfn.STDEV.P(Table2[Sharpe Ratio])</f>
        <v>0.5752616048132726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6.2877238657524028</v>
      </c>
      <c r="AS93">
        <f>_xlfn.RANK.AVG(Table2[[#This Row],[1Y Return vs Nifty Z-Score]],Table2[1Y Return vs Nifty Z-Score])</f>
        <v>110</v>
      </c>
      <c r="AT93">
        <f>_xlfn.RANK.AVG(Table2[[#This Row],[6M Return vs Nifty Z-Score]],Table2[6M Return vs Nifty Z-Score])</f>
        <v>57</v>
      </c>
      <c r="AU93">
        <f>_xlfn.RANK.AVG(Table2[[#This Row],[Sharpe Ratio Z-Score]],Table2[Sharpe Ratio Z-Score])</f>
        <v>196</v>
      </c>
      <c r="AV93">
        <f>(Table2[[#This Row],[Rank 1Y]]+Table2[[#This Row],[Rank 6M]]+Table2[[#This Row],[Rank Sharpe]])/3</f>
        <v>121</v>
      </c>
    </row>
    <row r="94" spans="1:48" x14ac:dyDescent="0.3">
      <c r="A94" t="s">
        <v>1472</v>
      </c>
      <c r="B94" t="s">
        <v>1473</v>
      </c>
      <c r="C94" t="s">
        <v>10073</v>
      </c>
      <c r="D94" t="s">
        <v>46</v>
      </c>
      <c r="E94">
        <v>6445.9444561399996</v>
      </c>
      <c r="F94">
        <v>838.6</v>
      </c>
      <c r="G94">
        <v>150.134164990291</v>
      </c>
      <c r="H94">
        <f>(Table2[[#This Row],[1Y Return vs Nifty]]-AVERAGE(Table2[1Y Return vs Nifty]))/_xlfn.STDEV.P(Table2[1Y Return vs Nifty])</f>
        <v>1.2945828490057094</v>
      </c>
      <c r="I94">
        <v>22.766666907724598</v>
      </c>
      <c r="J94">
        <f>(Table2[[#This Row],[1M Return vs Nifty]]-AVERAGE(Table2[1M Return vs Nifty]))/_xlfn.STDEV.P(Table2[1M Return vs Nifty])</f>
        <v>1.9181520497870967</v>
      </c>
      <c r="K94">
        <v>23.3338070572071</v>
      </c>
      <c r="L94">
        <f>(Table2[[#This Row],[6M Return vs Nifty]]-AVERAGE(Table2[6M Return vs Nifty]))/_xlfn.STDEV.P(Table2[6M Return vs Nifty])</f>
        <v>0.34865217649279567</v>
      </c>
      <c r="M94">
        <v>-4.6661382441549604</v>
      </c>
      <c r="N94">
        <f>(Table2[[#This Row],[1W Return vs Nifty]]-AVERAGE(Table2[1W Return vs Nifty]))/_xlfn.STDEV.P(Table2[1W Return vs Nifty])</f>
        <v>-0.75489983496327373</v>
      </c>
      <c r="O94">
        <v>805.97</v>
      </c>
      <c r="P94">
        <v>736.91587698277306</v>
      </c>
      <c r="Q94">
        <v>590.88400919050605</v>
      </c>
      <c r="R94">
        <v>60.962951559944599</v>
      </c>
      <c r="S94" s="5">
        <f>(Table2[[#This Row],[Close Price]]-Table2[[#This Row],[20D EMA]])/Table2[[#This Row],[20D EMA]]</f>
        <v>4.0485377867662563E-2</v>
      </c>
      <c r="T94" s="5">
        <f>(Table2[[#This Row],[Close Price]]-Table2[[#This Row],[50D EMA]])/Table2[[#This Row],[50D EMA]]</f>
        <v>0.13798606624349341</v>
      </c>
      <c r="U94" s="5">
        <f>(Table2[[#This Row],[Close Price]]-Table2[[#This Row],[200D EMA]])/Table2[[#This Row],[200D EMA]]</f>
        <v>0.41922947136250599</v>
      </c>
      <c r="V94">
        <v>0.92890811170217802</v>
      </c>
      <c r="W94">
        <v>824.3</v>
      </c>
      <c r="X94">
        <v>865.85</v>
      </c>
      <c r="Y94">
        <v>824.3</v>
      </c>
      <c r="Z94">
        <v>878</v>
      </c>
      <c r="AA94">
        <v>630</v>
      </c>
      <c r="AB94">
        <v>915</v>
      </c>
      <c r="AC94" s="5">
        <f>(Table2[[#This Row],[Close Price]]/Table2[[#This Row],[Day Low]])-1</f>
        <v>1.7348052893364052E-2</v>
      </c>
      <c r="AD94" s="5">
        <f>(Table2[[#This Row],[Day High]]/Table2[[#This Row],[Close Price]])-1</f>
        <v>3.2494633913665583E-2</v>
      </c>
      <c r="AE94" s="5">
        <f>(Table2[[#This Row],[Close Price]]/Table2[[#This Row],[Current Week Low]])-1</f>
        <v>1.7348052893364052E-2</v>
      </c>
      <c r="AF94" s="5">
        <f>(Table2[[#This Row],[Current Week High]]/Table2[[#This Row],[Close Price]])-1</f>
        <v>4.6983067016455937E-2</v>
      </c>
      <c r="AG94" s="5">
        <f>(Table2[[#This Row],[Close Price]]/Table2[[#This Row],[Current Month Low]])-1</f>
        <v>0.33111111111111113</v>
      </c>
      <c r="AH94" s="5">
        <f>(Table2[[#This Row],[Current Month High]]/Table2[[#This Row],[Close Price]])-1</f>
        <v>9.1104221321249623E-2</v>
      </c>
      <c r="AI94">
        <v>9.1104221321249597</v>
      </c>
      <c r="AJ94">
        <v>183.550295857988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0.23</v>
      </c>
      <c r="AM94" t="s">
        <v>10116</v>
      </c>
      <c r="AN94">
        <v>6.02</v>
      </c>
      <c r="AO94" t="s">
        <v>10116</v>
      </c>
      <c r="AP94">
        <v>0.163690220962141</v>
      </c>
      <c r="AQ94">
        <f>(Table2[[#This Row],[Sharpe Ratio]]-AVERAGE(Table2[Sharpe Ratio]))/_xlfn.STDEV.P(Table2[Sharpe Ratio])</f>
        <v>1.2160161180291003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4.022503358351428</v>
      </c>
      <c r="AS94">
        <f>_xlfn.RANK.AVG(Table2[[#This Row],[1Y Return vs Nifty Z-Score]],Table2[1Y Return vs Nifty Z-Score])</f>
        <v>67</v>
      </c>
      <c r="AT94">
        <f>_xlfn.RANK.AVG(Table2[[#This Row],[6M Return vs Nifty Z-Score]],Table2[6M Return vs Nifty Z-Score])</f>
        <v>214</v>
      </c>
      <c r="AU94">
        <f>_xlfn.RANK.AVG(Table2[[#This Row],[Sharpe Ratio Z-Score]],Table2[Sharpe Ratio Z-Score])</f>
        <v>83</v>
      </c>
      <c r="AV94">
        <f>(Table2[[#This Row],[Rank 1Y]]+Table2[[#This Row],[Rank 6M]]+Table2[[#This Row],[Rank Sharpe]])/3</f>
        <v>121.33333333333333</v>
      </c>
    </row>
    <row r="95" spans="1:48" x14ac:dyDescent="0.3">
      <c r="A95" t="s">
        <v>668</v>
      </c>
      <c r="B95" t="s">
        <v>669</v>
      </c>
      <c r="C95" t="s">
        <v>10074</v>
      </c>
      <c r="D95" t="s">
        <v>193</v>
      </c>
      <c r="E95">
        <v>25097.953766999999</v>
      </c>
      <c r="F95">
        <v>2068.85</v>
      </c>
      <c r="G95">
        <v>63.463435470327298</v>
      </c>
      <c r="H95">
        <f>(Table2[[#This Row],[1Y Return vs Nifty]]-AVERAGE(Table2[1Y Return vs Nifty]))/_xlfn.STDEV.P(Table2[1Y Return vs Nifty])</f>
        <v>0.24722843010727341</v>
      </c>
      <c r="I95">
        <v>1.91635154841277</v>
      </c>
      <c r="J95">
        <f>(Table2[[#This Row],[1M Return vs Nifty]]-AVERAGE(Table2[1M Return vs Nifty]))/_xlfn.STDEV.P(Table2[1M Return vs Nifty])</f>
        <v>-1.3142583544405579E-2</v>
      </c>
      <c r="K95">
        <v>34.673368761914197</v>
      </c>
      <c r="L95">
        <f>(Table2[[#This Row],[6M Return vs Nifty]]-AVERAGE(Table2[6M Return vs Nifty]))/_xlfn.STDEV.P(Table2[6M Return vs Nifty])</f>
        <v>0.69348739970986917</v>
      </c>
      <c r="M95">
        <v>2.13286065168603</v>
      </c>
      <c r="N95">
        <f>(Table2[[#This Row],[1W Return vs Nifty]]-AVERAGE(Table2[1W Return vs Nifty]))/_xlfn.STDEV.P(Table2[1W Return vs Nifty])</f>
        <v>0.73001941038686036</v>
      </c>
      <c r="O95">
        <v>2048.5</v>
      </c>
      <c r="P95">
        <v>1981.8751513689199</v>
      </c>
      <c r="Q95">
        <v>1706.3690975341101</v>
      </c>
      <c r="R95">
        <v>61.758936181836802</v>
      </c>
      <c r="S95" s="5">
        <f>(Table2[[#This Row],[Close Price]]-Table2[[#This Row],[20D EMA]])/Table2[[#This Row],[20D EMA]]</f>
        <v>9.9340981205759873E-3</v>
      </c>
      <c r="T95" s="5">
        <f>(Table2[[#This Row],[Close Price]]-Table2[[#This Row],[50D EMA]])/Table2[[#This Row],[50D EMA]]</f>
        <v>4.3885129984603116E-2</v>
      </c>
      <c r="U95" s="5">
        <f>(Table2[[#This Row],[Close Price]]-Table2[[#This Row],[200D EMA]])/Table2[[#This Row],[200D EMA]]</f>
        <v>0.21242819211254724</v>
      </c>
      <c r="V95">
        <v>0.85500092595569599</v>
      </c>
      <c r="W95">
        <v>2043.85</v>
      </c>
      <c r="X95">
        <v>2126.9499999999998</v>
      </c>
      <c r="Y95">
        <v>2014.95</v>
      </c>
      <c r="Z95">
        <v>2206.8000000000002</v>
      </c>
      <c r="AA95">
        <v>1800.05</v>
      </c>
      <c r="AB95">
        <v>2255</v>
      </c>
      <c r="AC95" s="5">
        <f>(Table2[[#This Row],[Close Price]]/Table2[[#This Row],[Day Low]])-1</f>
        <v>1.2231817403429712E-2</v>
      </c>
      <c r="AD95" s="5">
        <f>(Table2[[#This Row],[Day High]]/Table2[[#This Row],[Close Price]])-1</f>
        <v>2.8083234647267696E-2</v>
      </c>
      <c r="AE95" s="5">
        <f>(Table2[[#This Row],[Close Price]]/Table2[[#This Row],[Current Week Low]])-1</f>
        <v>2.6750043425395109E-2</v>
      </c>
      <c r="AF95" s="5">
        <f>(Table2[[#This Row],[Current Week High]]/Table2[[#This Row],[Close Price]])-1</f>
        <v>6.6679556275225593E-2</v>
      </c>
      <c r="AG95" s="5">
        <f>(Table2[[#This Row],[Close Price]]/Table2[[#This Row],[Current Month Low]])-1</f>
        <v>0.1493291853004084</v>
      </c>
      <c r="AH95" s="5">
        <f>(Table2[[#This Row],[Current Month High]]/Table2[[#This Row],[Close Price]])-1</f>
        <v>8.9977523745075727E-2</v>
      </c>
      <c r="AI95">
        <v>17.3768035381975</v>
      </c>
      <c r="AJ95">
        <v>95.663687520688498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</v>
      </c>
      <c r="AM95" t="s">
        <v>10115</v>
      </c>
      <c r="AN95">
        <v>1.23</v>
      </c>
      <c r="AO95" t="s">
        <v>10116</v>
      </c>
      <c r="AP95">
        <v>0.22876178913675099</v>
      </c>
      <c r="AQ95">
        <f>(Table2[[#This Row],[Sharpe Ratio]]-AVERAGE(Table2[Sharpe Ratio]))/_xlfn.STDEV.P(Table2[Sharpe Ratio])</f>
        <v>1.9516117212972794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3.609204377956877</v>
      </c>
      <c r="AS95">
        <f>_xlfn.RANK.AVG(Table2[[#This Row],[1Y Return vs Nifty Z-Score]],Table2[1Y Return vs Nifty Z-Score])</f>
        <v>213</v>
      </c>
      <c r="AT95">
        <f>_xlfn.RANK.AVG(Table2[[#This Row],[6M Return vs Nifty Z-Score]],Table2[6M Return vs Nifty Z-Score])</f>
        <v>138</v>
      </c>
      <c r="AU95">
        <f>_xlfn.RANK.AVG(Table2[[#This Row],[Sharpe Ratio Z-Score]],Table2[Sharpe Ratio Z-Score])</f>
        <v>16</v>
      </c>
      <c r="AV95">
        <f>(Table2[[#This Row],[Rank 1Y]]+Table2[[#This Row],[Rank 6M]]+Table2[[#This Row],[Rank Sharpe]])/3</f>
        <v>122.33333333333333</v>
      </c>
    </row>
    <row r="96" spans="1:48" x14ac:dyDescent="0.3">
      <c r="A96" t="s">
        <v>1611</v>
      </c>
      <c r="B96" t="s">
        <v>1612</v>
      </c>
      <c r="C96" t="s">
        <v>10078</v>
      </c>
      <c r="D96" t="s">
        <v>281</v>
      </c>
      <c r="E96">
        <v>5234.6068541099903</v>
      </c>
      <c r="F96">
        <v>2228.1</v>
      </c>
      <c r="G96">
        <v>128.590643265821</v>
      </c>
      <c r="H96">
        <f>(Table2[[#This Row],[1Y Return vs Nifty]]-AVERAGE(Table2[1Y Return vs Nifty]))/_xlfn.STDEV.P(Table2[1Y Return vs Nifty])</f>
        <v>1.0342446379195689</v>
      </c>
      <c r="I96">
        <v>30.878597509950499</v>
      </c>
      <c r="J96">
        <f>(Table2[[#This Row],[1M Return vs Nifty]]-AVERAGE(Table2[1M Return vs Nifty]))/_xlfn.STDEV.P(Table2[1M Return vs Nifty])</f>
        <v>2.6695329170812565</v>
      </c>
      <c r="K96">
        <v>44.254250868193402</v>
      </c>
      <c r="L96">
        <f>(Table2[[#This Row],[6M Return vs Nifty]]-AVERAGE(Table2[6M Return vs Nifty]))/_xlfn.STDEV.P(Table2[6M Return vs Nifty])</f>
        <v>0.98484130789168389</v>
      </c>
      <c r="M96">
        <v>7.60019367819213</v>
      </c>
      <c r="N96">
        <f>(Table2[[#This Row],[1W Return vs Nifty]]-AVERAGE(Table2[1W Return vs Nifty]))/_xlfn.STDEV.P(Table2[1W Return vs Nifty])</f>
        <v>1.9240993265879784</v>
      </c>
      <c r="O96">
        <v>2022.96</v>
      </c>
      <c r="P96">
        <v>1886.166016138</v>
      </c>
      <c r="Q96">
        <v>1603.3992363907801</v>
      </c>
      <c r="R96">
        <v>71.310188315692201</v>
      </c>
      <c r="S96" s="5">
        <f>(Table2[[#This Row],[Close Price]]-Table2[[#This Row],[20D EMA]])/Table2[[#This Row],[20D EMA]]</f>
        <v>0.10140586071894643</v>
      </c>
      <c r="T96" s="5">
        <f>(Table2[[#This Row],[Close Price]]-Table2[[#This Row],[50D EMA]])/Table2[[#This Row],[50D EMA]]</f>
        <v>0.18128520020847544</v>
      </c>
      <c r="U96" s="5">
        <f>(Table2[[#This Row],[Close Price]]-Table2[[#This Row],[200D EMA]])/Table2[[#This Row],[200D EMA]]</f>
        <v>0.38961024143644279</v>
      </c>
      <c r="V96">
        <v>2.21472448532315</v>
      </c>
      <c r="W96">
        <v>2198.25</v>
      </c>
      <c r="X96">
        <v>2399.9</v>
      </c>
      <c r="Y96">
        <v>1957.5</v>
      </c>
      <c r="Z96">
        <v>2399.9</v>
      </c>
      <c r="AA96">
        <v>1551</v>
      </c>
      <c r="AB96">
        <v>2399.9</v>
      </c>
      <c r="AC96" s="5">
        <f>(Table2[[#This Row],[Close Price]]/Table2[[#This Row],[Day Low]])-1</f>
        <v>1.3578983282156232E-2</v>
      </c>
      <c r="AD96" s="5">
        <f>(Table2[[#This Row],[Day High]]/Table2[[#This Row],[Close Price]])-1</f>
        <v>7.7106054485884812E-2</v>
      </c>
      <c r="AE96" s="5">
        <f>(Table2[[#This Row],[Close Price]]/Table2[[#This Row],[Current Week Low]])-1</f>
        <v>0.13823754789272025</v>
      </c>
      <c r="AF96" s="5">
        <f>(Table2[[#This Row],[Current Week High]]/Table2[[#This Row],[Close Price]])-1</f>
        <v>7.7106054485884812E-2</v>
      </c>
      <c r="AG96" s="5">
        <f>(Table2[[#This Row],[Close Price]]/Table2[[#This Row],[Current Month Low]])-1</f>
        <v>0.43655705996131533</v>
      </c>
      <c r="AH96" s="5">
        <f>(Table2[[#This Row],[Current Month High]]/Table2[[#This Row],[Close Price]])-1</f>
        <v>7.7106054485884812E-2</v>
      </c>
      <c r="AI96">
        <v>7.7106054485884803</v>
      </c>
      <c r="AJ96">
        <v>172.467135432589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0.12</v>
      </c>
      <c r="AM96" t="s">
        <v>10116</v>
      </c>
      <c r="AN96">
        <v>12.26</v>
      </c>
      <c r="AO96" t="s">
        <v>10116</v>
      </c>
      <c r="AP96">
        <v>0.10996075254642</v>
      </c>
      <c r="AQ96">
        <f>(Table2[[#This Row],[Sharpe Ratio]]-AVERAGE(Table2[Sharpe Ratio]))/_xlfn.STDEV.P(Table2[Sharpe Ratio])</f>
        <v>0.60863624627794977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7.2213544357584372</v>
      </c>
      <c r="AS96">
        <f>_xlfn.RANK.AVG(Table2[[#This Row],[1Y Return vs Nifty Z-Score]],Table2[1Y Return vs Nifty Z-Score])</f>
        <v>88</v>
      </c>
      <c r="AT96">
        <f>_xlfn.RANK.AVG(Table2[[#This Row],[6M Return vs Nifty Z-Score]],Table2[6M Return vs Nifty Z-Score])</f>
        <v>99</v>
      </c>
      <c r="AU96">
        <f>_xlfn.RANK.AVG(Table2[[#This Row],[Sharpe Ratio Z-Score]],Table2[Sharpe Ratio Z-Score])</f>
        <v>185</v>
      </c>
      <c r="AV96">
        <f>(Table2[[#This Row],[Rank 1Y]]+Table2[[#This Row],[Rank 6M]]+Table2[[#This Row],[Rank Sharpe]])/3</f>
        <v>124</v>
      </c>
    </row>
    <row r="97" spans="1:48" x14ac:dyDescent="0.3">
      <c r="A97" t="s">
        <v>1420</v>
      </c>
      <c r="B97" t="s">
        <v>1421</v>
      </c>
      <c r="C97" t="s">
        <v>10070</v>
      </c>
      <c r="D97" t="s">
        <v>49</v>
      </c>
      <c r="E97">
        <v>6977.8017245999999</v>
      </c>
      <c r="F97">
        <v>75.52</v>
      </c>
      <c r="G97">
        <v>178.90218907988699</v>
      </c>
      <c r="H97">
        <f>(Table2[[#This Row],[1Y Return vs Nifty]]-AVERAGE(Table2[1Y Return vs Nifty]))/_xlfn.STDEV.P(Table2[1Y Return vs Nifty])</f>
        <v>1.642224057520919</v>
      </c>
      <c r="I97">
        <v>16.5570079870445</v>
      </c>
      <c r="J97">
        <f>(Table2[[#This Row],[1M Return vs Nifty]]-AVERAGE(Table2[1M Return vs Nifty]))/_xlfn.STDEV.P(Table2[1M Return vs Nifty])</f>
        <v>1.3429722147745491</v>
      </c>
      <c r="K97">
        <v>51.460280561516903</v>
      </c>
      <c r="L97">
        <f>(Table2[[#This Row],[6M Return vs Nifty]]-AVERAGE(Table2[6M Return vs Nifty]))/_xlfn.STDEV.P(Table2[6M Return vs Nifty])</f>
        <v>1.2039761318394719</v>
      </c>
      <c r="M97">
        <v>6.20620609349651</v>
      </c>
      <c r="N97">
        <f>(Table2[[#This Row],[1W Return vs Nifty]]-AVERAGE(Table2[1W Return vs Nifty]))/_xlfn.STDEV.P(Table2[1W Return vs Nifty])</f>
        <v>1.6196487708510314</v>
      </c>
      <c r="O97">
        <v>71.290000000000006</v>
      </c>
      <c r="P97">
        <v>69.536408994769204</v>
      </c>
      <c r="Q97">
        <v>59.111904600052902</v>
      </c>
      <c r="R97">
        <v>72.971270644104905</v>
      </c>
      <c r="S97" s="5">
        <f>(Table2[[#This Row],[Close Price]]-Table2[[#This Row],[20D EMA]])/Table2[[#This Row],[20D EMA]]</f>
        <v>5.9335110113620276E-2</v>
      </c>
      <c r="T97" s="5">
        <f>(Table2[[#This Row],[Close Price]]-Table2[[#This Row],[50D EMA]])/Table2[[#This Row],[50D EMA]]</f>
        <v>8.6049755685268431E-2</v>
      </c>
      <c r="U97" s="5">
        <f>(Table2[[#This Row],[Close Price]]-Table2[[#This Row],[200D EMA]])/Table2[[#This Row],[200D EMA]]</f>
        <v>0.27757683517327253</v>
      </c>
      <c r="V97">
        <v>2.4008459569123</v>
      </c>
      <c r="W97">
        <v>75</v>
      </c>
      <c r="X97">
        <v>79.41</v>
      </c>
      <c r="Y97">
        <v>72.8</v>
      </c>
      <c r="Z97">
        <v>79.41</v>
      </c>
      <c r="AA97">
        <v>59.2</v>
      </c>
      <c r="AB97">
        <v>79.41</v>
      </c>
      <c r="AC97" s="5">
        <f>(Table2[[#This Row],[Close Price]]/Table2[[#This Row],[Day Low]])-1</f>
        <v>6.9333333333332359E-3</v>
      </c>
      <c r="AD97" s="5">
        <f>(Table2[[#This Row],[Day High]]/Table2[[#This Row],[Close Price]])-1</f>
        <v>5.1509533898305149E-2</v>
      </c>
      <c r="AE97" s="5">
        <f>(Table2[[#This Row],[Close Price]]/Table2[[#This Row],[Current Week Low]])-1</f>
        <v>3.7362637362637452E-2</v>
      </c>
      <c r="AF97" s="5">
        <f>(Table2[[#This Row],[Current Week High]]/Table2[[#This Row],[Close Price]])-1</f>
        <v>5.1509533898305149E-2</v>
      </c>
      <c r="AG97" s="5">
        <f>(Table2[[#This Row],[Close Price]]/Table2[[#This Row],[Current Month Low]])-1</f>
        <v>0.27567567567567552</v>
      </c>
      <c r="AH97" s="5">
        <f>(Table2[[#This Row],[Current Month High]]/Table2[[#This Row],[Close Price]])-1</f>
        <v>5.1509533898305149E-2</v>
      </c>
      <c r="AI97">
        <v>31.925317796610098</v>
      </c>
      <c r="AJ97">
        <v>216.64570230607899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-0.06</v>
      </c>
      <c r="AM97" t="s">
        <v>10117</v>
      </c>
      <c r="AN97">
        <v>16.760000000000002</v>
      </c>
      <c r="AO97" t="s">
        <v>10116</v>
      </c>
      <c r="AP97">
        <v>8.4226552436364996E-2</v>
      </c>
      <c r="AQ97">
        <f>(Table2[[#This Row],[Sharpe Ratio]]-AVERAGE(Table2[Sharpe Ratio]))/_xlfn.STDEV.P(Table2[Sharpe Ratio])</f>
        <v>0.31772632992578537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6.1265475049117573</v>
      </c>
      <c r="AS97">
        <f>_xlfn.RANK.AVG(Table2[[#This Row],[1Y Return vs Nifty Z-Score]],Table2[1Y Return vs Nifty Z-Score])</f>
        <v>42</v>
      </c>
      <c r="AT97">
        <f>_xlfn.RANK.AVG(Table2[[#This Row],[6M Return vs Nifty Z-Score]],Table2[6M Return vs Nifty Z-Score])</f>
        <v>78</v>
      </c>
      <c r="AU97">
        <f>_xlfn.RANK.AVG(Table2[[#This Row],[Sharpe Ratio Z-Score]],Table2[Sharpe Ratio Z-Score])</f>
        <v>252</v>
      </c>
      <c r="AV97">
        <f>(Table2[[#This Row],[Rank 1Y]]+Table2[[#This Row],[Rank 6M]]+Table2[[#This Row],[Rank Sharpe]])/3</f>
        <v>124</v>
      </c>
    </row>
    <row r="98" spans="1:48" x14ac:dyDescent="0.3">
      <c r="A98" t="s">
        <v>600</v>
      </c>
      <c r="B98" t="s">
        <v>601</v>
      </c>
      <c r="C98" t="s">
        <v>10074</v>
      </c>
      <c r="D98" t="s">
        <v>454</v>
      </c>
      <c r="E98">
        <v>30553.339139340002</v>
      </c>
      <c r="F98">
        <v>1609.55</v>
      </c>
      <c r="G98">
        <v>118.858516834079</v>
      </c>
      <c r="H98">
        <f>(Table2[[#This Row],[1Y Return vs Nifty]]-AVERAGE(Table2[1Y Return vs Nifty]))/_xlfn.STDEV.P(Table2[1Y Return vs Nifty])</f>
        <v>0.91663877859406961</v>
      </c>
      <c r="I98">
        <v>30.556525111998901</v>
      </c>
      <c r="J98">
        <f>(Table2[[#This Row],[1M Return vs Nifty]]-AVERAGE(Table2[1M Return vs Nifty]))/_xlfn.STDEV.P(Table2[1M Return vs Nifty])</f>
        <v>2.6397004333519236</v>
      </c>
      <c r="K98">
        <v>87.233593135955203</v>
      </c>
      <c r="L98">
        <f>(Table2[[#This Row],[6M Return vs Nifty]]-AVERAGE(Table2[6M Return vs Nifty]))/_xlfn.STDEV.P(Table2[6M Return vs Nifty])</f>
        <v>2.2918398913091074</v>
      </c>
      <c r="M98">
        <v>16.7423153860965</v>
      </c>
      <c r="N98">
        <f>(Table2[[#This Row],[1W Return vs Nifty]]-AVERAGE(Table2[1W Return vs Nifty]))/_xlfn.STDEV.P(Table2[1W Return vs Nifty])</f>
        <v>3.9207627582741607</v>
      </c>
      <c r="O98">
        <v>1394.12</v>
      </c>
      <c r="P98">
        <v>1233.13097197355</v>
      </c>
      <c r="Q98">
        <v>937.09764981994499</v>
      </c>
      <c r="R98">
        <v>85.562729886030894</v>
      </c>
      <c r="S98" s="5">
        <f>(Table2[[#This Row],[Close Price]]-Table2[[#This Row],[20D EMA]])/Table2[[#This Row],[20D EMA]]</f>
        <v>0.15452758729521138</v>
      </c>
      <c r="T98" s="5">
        <f>(Table2[[#This Row],[Close Price]]-Table2[[#This Row],[50D EMA]])/Table2[[#This Row],[50D EMA]]</f>
        <v>0.30525470252686504</v>
      </c>
      <c r="U98" s="5">
        <f>(Table2[[#This Row],[Close Price]]-Table2[[#This Row],[200D EMA]])/Table2[[#This Row],[200D EMA]]</f>
        <v>0.71759047769382489</v>
      </c>
      <c r="V98">
        <v>1.6018240711686</v>
      </c>
      <c r="W98">
        <v>1600</v>
      </c>
      <c r="X98">
        <v>1674</v>
      </c>
      <c r="Y98">
        <v>1372</v>
      </c>
      <c r="Z98">
        <v>1775.95</v>
      </c>
      <c r="AA98">
        <v>1000</v>
      </c>
      <c r="AB98">
        <v>1775.95</v>
      </c>
      <c r="AC98" s="5">
        <f>(Table2[[#This Row],[Close Price]]/Table2[[#This Row],[Day Low]])-1</f>
        <v>5.9687500000000782E-3</v>
      </c>
      <c r="AD98" s="5">
        <f>(Table2[[#This Row],[Day High]]/Table2[[#This Row],[Close Price]])-1</f>
        <v>4.0042247833245392E-2</v>
      </c>
      <c r="AE98" s="5">
        <f>(Table2[[#This Row],[Close Price]]/Table2[[#This Row],[Current Week Low]])-1</f>
        <v>0.17314139941690954</v>
      </c>
      <c r="AF98" s="5">
        <f>(Table2[[#This Row],[Current Week High]]/Table2[[#This Row],[Close Price]])-1</f>
        <v>0.10338293311795232</v>
      </c>
      <c r="AG98" s="5">
        <f>(Table2[[#This Row],[Close Price]]/Table2[[#This Row],[Current Month Low]])-1</f>
        <v>0.60955000000000004</v>
      </c>
      <c r="AH98" s="5">
        <f>(Table2[[#This Row],[Current Month High]]/Table2[[#This Row],[Close Price]])-1</f>
        <v>0.10338293311795232</v>
      </c>
      <c r="AI98">
        <v>10.3382933117952</v>
      </c>
      <c r="AJ98">
        <v>168.70617696160201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0.7</v>
      </c>
      <c r="AM98" t="s">
        <v>10116</v>
      </c>
      <c r="AN98">
        <v>14.95</v>
      </c>
      <c r="AO98" t="s">
        <v>10116</v>
      </c>
      <c r="AP98">
        <v>8.5238958678665003E-2</v>
      </c>
      <c r="AQ98">
        <f>(Table2[[#This Row],[Sharpe Ratio]]-AVERAGE(Table2[Sharpe Ratio]))/_xlfn.STDEV.P(Table2[Sharpe Ratio])</f>
        <v>0.32917098388830851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10.098112845417571</v>
      </c>
      <c r="AS98">
        <f>_xlfn.RANK.AVG(Table2[[#This Row],[1Y Return vs Nifty Z-Score]],Table2[1Y Return vs Nifty Z-Score])</f>
        <v>100</v>
      </c>
      <c r="AT98">
        <f>_xlfn.RANK.AVG(Table2[[#This Row],[6M Return vs Nifty Z-Score]],Table2[6M Return vs Nifty Z-Score])</f>
        <v>26</v>
      </c>
      <c r="AU98">
        <f>_xlfn.RANK.AVG(Table2[[#This Row],[Sharpe Ratio Z-Score]],Table2[Sharpe Ratio Z-Score])</f>
        <v>247</v>
      </c>
      <c r="AV98">
        <f>(Table2[[#This Row],[Rank 1Y]]+Table2[[#This Row],[Rank 6M]]+Table2[[#This Row],[Rank Sharpe]])/3</f>
        <v>124.33333333333333</v>
      </c>
    </row>
    <row r="99" spans="1:48" x14ac:dyDescent="0.3">
      <c r="A99" t="s">
        <v>786</v>
      </c>
      <c r="B99" t="s">
        <v>787</v>
      </c>
      <c r="C99" t="s">
        <v>10084</v>
      </c>
      <c r="D99" t="s">
        <v>281</v>
      </c>
      <c r="E99">
        <v>19414.885371560002</v>
      </c>
      <c r="F99">
        <v>389.6</v>
      </c>
      <c r="G99">
        <v>165.92722538587901</v>
      </c>
      <c r="H99">
        <f>(Table2[[#This Row],[1Y Return vs Nifty]]-AVERAGE(Table2[1Y Return vs Nifty]))/_xlfn.STDEV.P(Table2[1Y Return vs Nifty])</f>
        <v>1.4854308052287959</v>
      </c>
      <c r="I99">
        <v>6.8803802534461296</v>
      </c>
      <c r="J99">
        <f>(Table2[[#This Row],[1M Return vs Nifty]]-AVERAGE(Table2[1M Return vs Nifty]))/_xlfn.STDEV.P(Table2[1M Return vs Nifty])</f>
        <v>0.44665871118531003</v>
      </c>
      <c r="K99">
        <v>15.4783594763698</v>
      </c>
      <c r="L99">
        <f>(Table2[[#This Row],[6M Return vs Nifty]]-AVERAGE(Table2[6M Return vs Nifty]))/_xlfn.STDEV.P(Table2[6M Return vs Nifty])</f>
        <v>0.10976860316353712</v>
      </c>
      <c r="M99">
        <v>-1.28350060010887</v>
      </c>
      <c r="N99">
        <f>(Table2[[#This Row],[1W Return vs Nifty]]-AVERAGE(Table2[1W Return vs Nifty]))/_xlfn.STDEV.P(Table2[1W Return vs Nifty])</f>
        <v>-1.6122874613646854E-2</v>
      </c>
      <c r="O99">
        <v>372.1</v>
      </c>
      <c r="P99">
        <v>358.37796622912299</v>
      </c>
      <c r="Q99">
        <v>308.51823830691302</v>
      </c>
      <c r="R99">
        <v>66.704924059871203</v>
      </c>
      <c r="S99" s="5">
        <f>(Table2[[#This Row],[Close Price]]-Table2[[#This Row],[20D EMA]])/Table2[[#This Row],[20D EMA]]</f>
        <v>4.703036818059661E-2</v>
      </c>
      <c r="T99" s="5">
        <f>(Table2[[#This Row],[Close Price]]-Table2[[#This Row],[50D EMA]])/Table2[[#This Row],[50D EMA]]</f>
        <v>8.7120405585748947E-2</v>
      </c>
      <c r="U99" s="5">
        <f>(Table2[[#This Row],[Close Price]]-Table2[[#This Row],[200D EMA]])/Table2[[#This Row],[200D EMA]]</f>
        <v>0.26281027059550077</v>
      </c>
      <c r="V99">
        <v>1.9241232894725799</v>
      </c>
      <c r="W99">
        <v>382.2</v>
      </c>
      <c r="X99">
        <v>396.95</v>
      </c>
      <c r="Y99">
        <v>382</v>
      </c>
      <c r="Z99">
        <v>405</v>
      </c>
      <c r="AA99">
        <v>307.7</v>
      </c>
      <c r="AB99">
        <v>418.5</v>
      </c>
      <c r="AC99" s="5">
        <f>(Table2[[#This Row],[Close Price]]/Table2[[#This Row],[Day Low]])-1</f>
        <v>1.9361590790162309E-2</v>
      </c>
      <c r="AD99" s="5">
        <f>(Table2[[#This Row],[Day High]]/Table2[[#This Row],[Close Price]])-1</f>
        <v>1.8865503080081947E-2</v>
      </c>
      <c r="AE99" s="5">
        <f>(Table2[[#This Row],[Close Price]]/Table2[[#This Row],[Current Week Low]])-1</f>
        <v>1.9895287958115349E-2</v>
      </c>
      <c r="AF99" s="5">
        <f>(Table2[[#This Row],[Current Week High]]/Table2[[#This Row],[Close Price]])-1</f>
        <v>3.9527720739219729E-2</v>
      </c>
      <c r="AG99" s="5">
        <f>(Table2[[#This Row],[Close Price]]/Table2[[#This Row],[Current Month Low]])-1</f>
        <v>0.26616834579135529</v>
      </c>
      <c r="AH99" s="5">
        <f>(Table2[[#This Row],[Current Month High]]/Table2[[#This Row],[Close Price]])-1</f>
        <v>7.417864476386038E-2</v>
      </c>
      <c r="AI99">
        <v>7.41786447638603</v>
      </c>
      <c r="AJ99">
        <v>210.438247011952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0.08</v>
      </c>
      <c r="AM99" t="s">
        <v>10116</v>
      </c>
      <c r="AN99">
        <v>8.4600000000000009</v>
      </c>
      <c r="AO99" t="s">
        <v>10116</v>
      </c>
      <c r="AP99">
        <v>0.183861308907834</v>
      </c>
      <c r="AQ99">
        <f>(Table2[[#This Row],[Sharpe Ratio]]-AVERAGE(Table2[Sharpe Ratio]))/_xlfn.STDEV.P(Table2[Sharpe Ratio])</f>
        <v>1.4440383406712931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3.4697735856352891</v>
      </c>
      <c r="AS99">
        <f>_xlfn.RANK.AVG(Table2[[#This Row],[1Y Return vs Nifty Z-Score]],Table2[1Y Return vs Nifty Z-Score])</f>
        <v>50</v>
      </c>
      <c r="AT99">
        <f>_xlfn.RANK.AVG(Table2[[#This Row],[6M Return vs Nifty Z-Score]],Table2[6M Return vs Nifty Z-Score])</f>
        <v>268</v>
      </c>
      <c r="AU99">
        <f>_xlfn.RANK.AVG(Table2[[#This Row],[Sharpe Ratio Z-Score]],Table2[Sharpe Ratio Z-Score])</f>
        <v>57</v>
      </c>
      <c r="AV99">
        <f>(Table2[[#This Row],[Rank 1Y]]+Table2[[#This Row],[Rank 6M]]+Table2[[#This Row],[Rank Sharpe]])/3</f>
        <v>125</v>
      </c>
    </row>
    <row r="100" spans="1:48" x14ac:dyDescent="0.3">
      <c r="A100" t="s">
        <v>908</v>
      </c>
      <c r="B100" t="s">
        <v>909</v>
      </c>
      <c r="C100" t="s">
        <v>10076</v>
      </c>
      <c r="D100" t="s">
        <v>132</v>
      </c>
      <c r="E100">
        <v>15645.79171662</v>
      </c>
      <c r="F100">
        <v>872.15</v>
      </c>
      <c r="G100">
        <v>976.90849648385404</v>
      </c>
      <c r="H100">
        <f>(Table2[[#This Row],[1Y Return vs Nifty]]-AVERAGE(Table2[1Y Return vs Nifty]))/_xlfn.STDEV.P(Table2[1Y Return vs Nifty])</f>
        <v>11.285565436986889</v>
      </c>
      <c r="I100">
        <v>-9.5303230940365093</v>
      </c>
      <c r="J100">
        <f>(Table2[[#This Row],[1M Return vs Nifty]]-AVERAGE(Table2[1M Return vs Nifty]))/_xlfn.STDEV.P(Table2[1M Return vs Nifty])</f>
        <v>-1.0734095831311077</v>
      </c>
      <c r="K100">
        <v>6.5443621743378202</v>
      </c>
      <c r="L100">
        <f>(Table2[[#This Row],[6M Return vs Nifty]]-AVERAGE(Table2[6M Return vs Nifty]))/_xlfn.STDEV.P(Table2[6M Return vs Nifty])</f>
        <v>-0.16191358650946364</v>
      </c>
      <c r="M100">
        <v>-3.5121717637080301</v>
      </c>
      <c r="N100">
        <f>(Table2[[#This Row],[1W Return vs Nifty]]-AVERAGE(Table2[1W Return vs Nifty]))/_xlfn.STDEV.P(Table2[1W Return vs Nifty])</f>
        <v>-0.5028705198308947</v>
      </c>
      <c r="O100">
        <v>897.33</v>
      </c>
      <c r="P100">
        <v>928.27249757673701</v>
      </c>
      <c r="Q100">
        <v>795.31445704436703</v>
      </c>
      <c r="R100">
        <v>42.4906257582278</v>
      </c>
      <c r="S100" s="5">
        <f>(Table2[[#This Row],[Close Price]]-Table2[[#This Row],[20D EMA]])/Table2[[#This Row],[20D EMA]]</f>
        <v>-2.8061025486721788E-2</v>
      </c>
      <c r="T100" s="5">
        <f>(Table2[[#This Row],[Close Price]]-Table2[[#This Row],[50D EMA]])/Table2[[#This Row],[50D EMA]]</f>
        <v>-6.0459076104533174E-2</v>
      </c>
      <c r="U100" s="5">
        <f>(Table2[[#This Row],[Close Price]]-Table2[[#This Row],[200D EMA]])/Table2[[#This Row],[200D EMA]]</f>
        <v>9.6610268146234177E-2</v>
      </c>
      <c r="V100">
        <v>0.58358295670213101</v>
      </c>
      <c r="W100">
        <v>861.7</v>
      </c>
      <c r="X100">
        <v>888.75</v>
      </c>
      <c r="Y100">
        <v>861.7</v>
      </c>
      <c r="Z100">
        <v>909.75</v>
      </c>
      <c r="AA100">
        <v>813.05</v>
      </c>
      <c r="AB100">
        <v>949</v>
      </c>
      <c r="AC100" s="5">
        <f>(Table2[[#This Row],[Close Price]]/Table2[[#This Row],[Day Low]])-1</f>
        <v>1.2127190437507096E-2</v>
      </c>
      <c r="AD100" s="5">
        <f>(Table2[[#This Row],[Day High]]/Table2[[#This Row],[Close Price]])-1</f>
        <v>1.9033423149687589E-2</v>
      </c>
      <c r="AE100" s="5">
        <f>(Table2[[#This Row],[Close Price]]/Table2[[#This Row],[Current Week Low]])-1</f>
        <v>1.2127190437507096E-2</v>
      </c>
      <c r="AF100" s="5">
        <f>(Table2[[#This Row],[Current Week High]]/Table2[[#This Row],[Close Price]])-1</f>
        <v>4.3111850025798315E-2</v>
      </c>
      <c r="AG100" s="5">
        <f>(Table2[[#This Row],[Close Price]]/Table2[[#This Row],[Current Month Low]])-1</f>
        <v>7.2689256503290167E-2</v>
      </c>
      <c r="AH100" s="5">
        <f>(Table2[[#This Row],[Current Month High]]/Table2[[#This Row],[Close Price]])-1</f>
        <v>8.8115576449005362E-2</v>
      </c>
      <c r="AI100">
        <v>50.662156739093</v>
      </c>
      <c r="AJ100">
        <v>1070.67114093959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-0.22</v>
      </c>
      <c r="AM100" t="s">
        <v>10117</v>
      </c>
      <c r="AN100">
        <v>1.32</v>
      </c>
      <c r="AO100" t="s">
        <v>10116</v>
      </c>
      <c r="AP100">
        <v>0.224789829460255</v>
      </c>
      <c r="AQ100">
        <f>(Table2[[#This Row],[Sharpe Ratio]]-AVERAGE(Table2[Sharpe Ratio]))/_xlfn.STDEV.P(Table2[Sharpe Ratio])</f>
        <v>1.9067110656599533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</v>
      </c>
      <c r="AT100">
        <f>_xlfn.RANK.AVG(Table2[[#This Row],[6M Return vs Nifty Z-Score]],Table2[6M Return vs Nifty Z-Score])</f>
        <v>358</v>
      </c>
      <c r="AU100">
        <f>_xlfn.RANK.AVG(Table2[[#This Row],[Sharpe Ratio Z-Score]],Table2[Sharpe Ratio Z-Score])</f>
        <v>17</v>
      </c>
      <c r="AV100">
        <f>(Table2[[#This Row],[Rank 1Y]]+Table2[[#This Row],[Rank 6M]]+Table2[[#This Row],[Rank Sharpe]])/3</f>
        <v>125.33333333333333</v>
      </c>
    </row>
    <row r="101" spans="1:48" x14ac:dyDescent="0.3">
      <c r="A101" t="s">
        <v>1191</v>
      </c>
      <c r="B101" t="s">
        <v>1192</v>
      </c>
      <c r="C101" t="s">
        <v>10077</v>
      </c>
      <c r="D101" t="s">
        <v>67</v>
      </c>
      <c r="E101">
        <v>9451.3863136</v>
      </c>
      <c r="F101">
        <v>16.98</v>
      </c>
      <c r="G101">
        <v>208.45960979657801</v>
      </c>
      <c r="H101">
        <f>(Table2[[#This Row],[1Y Return vs Nifty]]-AVERAGE(Table2[1Y Return vs Nifty]))/_xlfn.STDEV.P(Table2[1Y Return vs Nifty])</f>
        <v>1.9994045655231723</v>
      </c>
      <c r="I101">
        <v>6.19176745076697</v>
      </c>
      <c r="J101">
        <f>(Table2[[#This Row],[1M Return vs Nifty]]-AVERAGE(Table2[1M Return vs Nifty]))/_xlfn.STDEV.P(Table2[1M Return vs Nifty])</f>
        <v>0.3828748217170061</v>
      </c>
      <c r="K101">
        <v>75.557721582034901</v>
      </c>
      <c r="L101">
        <f>(Table2[[#This Row],[6M Return vs Nifty]]-AVERAGE(Table2[6M Return vs Nifty]))/_xlfn.STDEV.P(Table2[6M Return vs Nifty])</f>
        <v>1.9367775107341445</v>
      </c>
      <c r="M101">
        <v>-4.6810055007921099</v>
      </c>
      <c r="N101">
        <f>(Table2[[#This Row],[1W Return vs Nifty]]-AVERAGE(Table2[1W Return vs Nifty]))/_xlfn.STDEV.P(Table2[1W Return vs Nifty])</f>
        <v>-0.75814688292493282</v>
      </c>
      <c r="O101">
        <v>17.37</v>
      </c>
      <c r="P101">
        <v>15.1035420228206</v>
      </c>
      <c r="Q101">
        <v>10.703046264931899</v>
      </c>
      <c r="R101">
        <v>46.259675294184298</v>
      </c>
      <c r="S101" s="5">
        <f>(Table2[[#This Row],[Close Price]]-Table2[[#This Row],[20D EMA]])/Table2[[#This Row],[20D EMA]]</f>
        <v>-2.2452504317789324E-2</v>
      </c>
      <c r="T101" s="5">
        <f>(Table2[[#This Row],[Close Price]]-Table2[[#This Row],[50D EMA]])/Table2[[#This Row],[50D EMA]]</f>
        <v>0.12423959719807305</v>
      </c>
      <c r="U101" s="5">
        <f>(Table2[[#This Row],[Close Price]]-Table2[[#This Row],[200D EMA]])/Table2[[#This Row],[200D EMA]]</f>
        <v>0.58646422520234154</v>
      </c>
      <c r="V101">
        <v>0.80136727835199195</v>
      </c>
      <c r="W101">
        <v>16.77</v>
      </c>
      <c r="X101">
        <v>18.07</v>
      </c>
      <c r="Y101">
        <v>16.77</v>
      </c>
      <c r="Z101">
        <v>18.489999999999998</v>
      </c>
      <c r="AA101">
        <v>15.65</v>
      </c>
      <c r="AB101">
        <v>21.1</v>
      </c>
      <c r="AC101" s="5">
        <f>(Table2[[#This Row],[Close Price]]/Table2[[#This Row],[Day Low]])-1</f>
        <v>1.2522361359570633E-2</v>
      </c>
      <c r="AD101" s="5">
        <f>(Table2[[#This Row],[Day High]]/Table2[[#This Row],[Close Price]])-1</f>
        <v>6.4193168433451131E-2</v>
      </c>
      <c r="AE101" s="5">
        <f>(Table2[[#This Row],[Close Price]]/Table2[[#This Row],[Current Week Low]])-1</f>
        <v>1.2522361359570633E-2</v>
      </c>
      <c r="AF101" s="5">
        <f>(Table2[[#This Row],[Current Week High]]/Table2[[#This Row],[Close Price]])-1</f>
        <v>8.8928150765606562E-2</v>
      </c>
      <c r="AG101" s="5">
        <f>(Table2[[#This Row],[Close Price]]/Table2[[#This Row],[Current Month Low]])-1</f>
        <v>8.4984025559105447E-2</v>
      </c>
      <c r="AH101" s="5">
        <f>(Table2[[#This Row],[Current Month High]]/Table2[[#This Row],[Close Price]])-1</f>
        <v>0.24263839811542987</v>
      </c>
      <c r="AI101">
        <v>24.263839811542901</v>
      </c>
      <c r="AJ101">
        <v>294.88372093023202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0.75</v>
      </c>
      <c r="AM101" t="s">
        <v>10116</v>
      </c>
      <c r="AN101">
        <v>-0.7</v>
      </c>
      <c r="AO101" t="s">
        <v>10117</v>
      </c>
      <c r="AP101">
        <v>6.1115794660192999E-2</v>
      </c>
      <c r="AQ101">
        <f>(Table2[[#This Row],[Sharpe Ratio]]-AVERAGE(Table2[Sharpe Ratio]))/_xlfn.STDEV.P(Table2[Sharpe Ratio])</f>
        <v>5.647287799220755E-2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3.6173828930415977</v>
      </c>
      <c r="AS101">
        <f>_xlfn.RANK.AVG(Table2[[#This Row],[1Y Return vs Nifty Z-Score]],Table2[1Y Return vs Nifty Z-Score])</f>
        <v>25</v>
      </c>
      <c r="AT101">
        <f>_xlfn.RANK.AVG(Table2[[#This Row],[6M Return vs Nifty Z-Score]],Table2[6M Return vs Nifty Z-Score])</f>
        <v>36</v>
      </c>
      <c r="AU101">
        <f>_xlfn.RANK.AVG(Table2[[#This Row],[Sharpe Ratio Z-Score]],Table2[Sharpe Ratio Z-Score])</f>
        <v>315</v>
      </c>
      <c r="AV101">
        <f>(Table2[[#This Row],[Rank 1Y]]+Table2[[#This Row],[Rank 6M]]+Table2[[#This Row],[Rank Sharpe]])/3</f>
        <v>125.33333333333333</v>
      </c>
    </row>
    <row r="102" spans="1:48" x14ac:dyDescent="0.3">
      <c r="A102" t="s">
        <v>505</v>
      </c>
      <c r="B102" t="s">
        <v>506</v>
      </c>
      <c r="C102" t="s">
        <v>10078</v>
      </c>
      <c r="D102" t="s">
        <v>507</v>
      </c>
      <c r="E102">
        <v>39890.325253520001</v>
      </c>
      <c r="F102">
        <v>4491.8999999999996</v>
      </c>
      <c r="G102">
        <v>63.7293084106172</v>
      </c>
      <c r="H102">
        <f>(Table2[[#This Row],[1Y Return vs Nifty]]-AVERAGE(Table2[1Y Return vs Nifty]))/_xlfn.STDEV.P(Table2[1Y Return vs Nifty])</f>
        <v>0.25044131640026357</v>
      </c>
      <c r="I102">
        <v>-1.2153507014723399</v>
      </c>
      <c r="J102">
        <f>(Table2[[#This Row],[1M Return vs Nifty]]-AVERAGE(Table2[1M Return vs Nifty]))/_xlfn.STDEV.P(Table2[1M Return vs Nifty])</f>
        <v>-0.30322163722615902</v>
      </c>
      <c r="K102">
        <v>32.783352545059003</v>
      </c>
      <c r="L102">
        <f>(Table2[[#This Row],[6M Return vs Nifty]]-AVERAGE(Table2[6M Return vs Nifty]))/_xlfn.STDEV.P(Table2[6M Return vs Nifty])</f>
        <v>0.6360121479324915</v>
      </c>
      <c r="M102">
        <v>-1.9094970573592001</v>
      </c>
      <c r="N102">
        <f>(Table2[[#This Row],[1W Return vs Nifty]]-AVERAGE(Table2[1W Return vs Nifty]))/_xlfn.STDEV.P(Table2[1W Return vs Nifty])</f>
        <v>-0.15284214772025587</v>
      </c>
      <c r="O102">
        <v>4421.6499999999996</v>
      </c>
      <c r="P102">
        <v>4176.9975575905801</v>
      </c>
      <c r="Q102">
        <v>3402.3278840602902</v>
      </c>
      <c r="R102">
        <v>46.571281150330698</v>
      </c>
      <c r="S102" s="5">
        <f>(Table2[[#This Row],[Close Price]]-Table2[[#This Row],[20D EMA]])/Table2[[#This Row],[20D EMA]]</f>
        <v>1.5887734216864745E-2</v>
      </c>
      <c r="T102" s="5">
        <f>(Table2[[#This Row],[Close Price]]-Table2[[#This Row],[50D EMA]])/Table2[[#This Row],[50D EMA]]</f>
        <v>7.5389664003314608E-2</v>
      </c>
      <c r="U102" s="5">
        <f>(Table2[[#This Row],[Close Price]]-Table2[[#This Row],[200D EMA]])/Table2[[#This Row],[200D EMA]]</f>
        <v>0.32024312560946638</v>
      </c>
      <c r="V102">
        <v>1.3511023757557401</v>
      </c>
      <c r="W102">
        <v>4434.8500000000004</v>
      </c>
      <c r="X102">
        <v>4505</v>
      </c>
      <c r="Y102">
        <v>4409.8500000000004</v>
      </c>
      <c r="Z102">
        <v>4621.25</v>
      </c>
      <c r="AA102">
        <v>3375.6</v>
      </c>
      <c r="AB102">
        <v>5039.7</v>
      </c>
      <c r="AC102" s="5">
        <f>(Table2[[#This Row],[Close Price]]/Table2[[#This Row],[Day Low]])-1</f>
        <v>1.2864020203614324E-2</v>
      </c>
      <c r="AD102" s="5">
        <f>(Table2[[#This Row],[Day High]]/Table2[[#This Row],[Close Price]])-1</f>
        <v>2.9163605601194575E-3</v>
      </c>
      <c r="AE102" s="5">
        <f>(Table2[[#This Row],[Close Price]]/Table2[[#This Row],[Current Week Low]])-1</f>
        <v>1.860607503656575E-2</v>
      </c>
      <c r="AF102" s="5">
        <f>(Table2[[#This Row],[Current Week High]]/Table2[[#This Row],[Close Price]])-1</f>
        <v>2.8796277744384424E-2</v>
      </c>
      <c r="AG102" s="5">
        <f>(Table2[[#This Row],[Close Price]]/Table2[[#This Row],[Current Month Low]])-1</f>
        <v>0.33069676501955203</v>
      </c>
      <c r="AH102" s="5">
        <f>(Table2[[#This Row],[Current Month High]]/Table2[[#This Row],[Close Price]])-1</f>
        <v>0.12195284846056231</v>
      </c>
      <c r="AI102">
        <v>12.1952848460562</v>
      </c>
      <c r="AJ102">
        <v>102.064777327935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0.15</v>
      </c>
      <c r="AM102" t="s">
        <v>10116</v>
      </c>
      <c r="AN102">
        <v>-1.62</v>
      </c>
      <c r="AO102" t="s">
        <v>10117</v>
      </c>
      <c r="AP102">
        <v>0.23824325486397599</v>
      </c>
      <c r="AQ102">
        <f>(Table2[[#This Row],[Sharpe Ratio]]-AVERAGE(Table2[Sharpe Ratio]))/_xlfn.STDEV.P(Table2[Sharpe Ratio])</f>
        <v>2.0587940852257089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2.4891837646120494</v>
      </c>
      <c r="AS102">
        <f>_xlfn.RANK.AVG(Table2[[#This Row],[1Y Return vs Nifty Z-Score]],Table2[1Y Return vs Nifty Z-Score])</f>
        <v>212</v>
      </c>
      <c r="AT102">
        <f>_xlfn.RANK.AVG(Table2[[#This Row],[6M Return vs Nifty Z-Score]],Table2[6M Return vs Nifty Z-Score])</f>
        <v>153</v>
      </c>
      <c r="AU102">
        <f>_xlfn.RANK.AVG(Table2[[#This Row],[Sharpe Ratio Z-Score]],Table2[Sharpe Ratio Z-Score])</f>
        <v>14</v>
      </c>
      <c r="AV102">
        <f>(Table2[[#This Row],[Rank 1Y]]+Table2[[#This Row],[Rank 6M]]+Table2[[#This Row],[Rank Sharpe]])/3</f>
        <v>126.33333333333333</v>
      </c>
    </row>
    <row r="103" spans="1:48" x14ac:dyDescent="0.3">
      <c r="A103" t="s">
        <v>163</v>
      </c>
      <c r="B103" t="s">
        <v>164</v>
      </c>
      <c r="C103" t="s">
        <v>10070</v>
      </c>
      <c r="D103" t="s">
        <v>124</v>
      </c>
      <c r="E103">
        <v>158421.38498880001</v>
      </c>
      <c r="F103">
        <v>479.75</v>
      </c>
      <c r="G103">
        <v>160.70665229998701</v>
      </c>
      <c r="H103">
        <f>(Table2[[#This Row],[1Y Return vs Nifty]]-AVERAGE(Table2[1Y Return vs Nifty]))/_xlfn.STDEV.P(Table2[1Y Return vs Nifty])</f>
        <v>1.4223438747163235</v>
      </c>
      <c r="I103">
        <v>-8.5213600023203409</v>
      </c>
      <c r="J103">
        <f>(Table2[[#This Row],[1M Return vs Nifty]]-AVERAGE(Table2[1M Return vs Nifty]))/_xlfn.STDEV.P(Table2[1M Return vs Nifty])</f>
        <v>-0.97995272309418069</v>
      </c>
      <c r="K103">
        <v>13.6394709137842</v>
      </c>
      <c r="L103">
        <f>(Table2[[#This Row],[6M Return vs Nifty]]-AVERAGE(Table2[6M Return vs Nifty]))/_xlfn.STDEV.P(Table2[6M Return vs Nifty])</f>
        <v>5.3848139528041787E-2</v>
      </c>
      <c r="M103">
        <v>-4.8303496229765797</v>
      </c>
      <c r="N103">
        <f>(Table2[[#This Row],[1W Return vs Nifty]]-AVERAGE(Table2[1W Return vs Nifty]))/_xlfn.STDEV.P(Table2[1W Return vs Nifty])</f>
        <v>-0.7907640320977759</v>
      </c>
      <c r="O103">
        <v>484.18</v>
      </c>
      <c r="P103">
        <v>465.19066679953801</v>
      </c>
      <c r="Q103">
        <v>380.81948669011598</v>
      </c>
      <c r="R103">
        <v>44.306841947993902</v>
      </c>
      <c r="S103" s="5">
        <f>(Table2[[#This Row],[Close Price]]-Table2[[#This Row],[20D EMA]])/Table2[[#This Row],[20D EMA]]</f>
        <v>-9.1494898591433071E-3</v>
      </c>
      <c r="T103" s="5">
        <f>(Table2[[#This Row],[Close Price]]-Table2[[#This Row],[50D EMA]])/Table2[[#This Row],[50D EMA]]</f>
        <v>3.1297560848820648E-2</v>
      </c>
      <c r="U103" s="5">
        <f>(Table2[[#This Row],[Close Price]]-Table2[[#This Row],[200D EMA]])/Table2[[#This Row],[200D EMA]]</f>
        <v>0.25978322215004374</v>
      </c>
      <c r="V103">
        <v>0.72639726448623698</v>
      </c>
      <c r="W103">
        <v>0</v>
      </c>
      <c r="X103">
        <v>0</v>
      </c>
      <c r="Y103">
        <v>472.6</v>
      </c>
      <c r="Z103">
        <v>491.75</v>
      </c>
      <c r="AA103">
        <v>395.2</v>
      </c>
      <c r="AB103">
        <v>559</v>
      </c>
      <c r="AC103" s="5" t="e">
        <f>(Table2[[#This Row],[Close Price]]/Table2[[#This Row],[Day Low]])-1</f>
        <v>#DIV/0!</v>
      </c>
      <c r="AD103" s="5">
        <f>(Table2[[#This Row],[Day High]]/Table2[[#This Row],[Close Price]])-1</f>
        <v>-1</v>
      </c>
      <c r="AE103" s="5">
        <f>(Table2[[#This Row],[Close Price]]/Table2[[#This Row],[Current Week Low]])-1</f>
        <v>1.5129073212018618E-2</v>
      </c>
      <c r="AF103" s="5">
        <f>(Table2[[#This Row],[Current Week High]]/Table2[[#This Row],[Close Price]])-1</f>
        <v>2.5013027618551398E-2</v>
      </c>
      <c r="AG103" s="5">
        <f>(Table2[[#This Row],[Close Price]]/Table2[[#This Row],[Current Month Low]])-1</f>
        <v>0.21394230769230771</v>
      </c>
      <c r="AH103" s="5">
        <f>(Table2[[#This Row],[Current Month High]]/Table2[[#This Row],[Close Price]])-1</f>
        <v>0.16519020323084943</v>
      </c>
      <c r="AI103">
        <v>16.519020323084899</v>
      </c>
      <c r="AJ103">
        <v>198.53764779091401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0.05</v>
      </c>
      <c r="AM103" t="s">
        <v>10116</v>
      </c>
      <c r="AN103">
        <v>-1.25</v>
      </c>
      <c r="AO103" t="s">
        <v>10117</v>
      </c>
      <c r="AP103">
        <v>0.191711538546599</v>
      </c>
      <c r="AQ103">
        <f>(Table2[[#This Row],[Sharpe Ratio]]-AVERAGE(Table2[Sharpe Ratio]))/_xlfn.STDEV.P(Table2[Sharpe Ratio])</f>
        <v>1.5327805451226411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1.2382558041750498</v>
      </c>
      <c r="AS103">
        <f>_xlfn.RANK.AVG(Table2[[#This Row],[1Y Return vs Nifty Z-Score]],Table2[1Y Return vs Nifty Z-Score])</f>
        <v>53</v>
      </c>
      <c r="AT103">
        <f>_xlfn.RANK.AVG(Table2[[#This Row],[6M Return vs Nifty Z-Score]],Table2[6M Return vs Nifty Z-Score])</f>
        <v>281</v>
      </c>
      <c r="AU103">
        <f>_xlfn.RANK.AVG(Table2[[#This Row],[Sharpe Ratio Z-Score]],Table2[Sharpe Ratio Z-Score])</f>
        <v>50</v>
      </c>
      <c r="AV103">
        <f>(Table2[[#This Row],[Rank 1Y]]+Table2[[#This Row],[Rank 6M]]+Table2[[#This Row],[Rank Sharpe]])/3</f>
        <v>128</v>
      </c>
    </row>
    <row r="104" spans="1:48" x14ac:dyDescent="0.3">
      <c r="A104" t="s">
        <v>1599</v>
      </c>
      <c r="B104" t="s">
        <v>1600</v>
      </c>
      <c r="C104" t="s">
        <v>10072</v>
      </c>
      <c r="D104" t="s">
        <v>119</v>
      </c>
      <c r="E104">
        <v>5351.0813399999997</v>
      </c>
      <c r="F104">
        <v>564.95000000000005</v>
      </c>
      <c r="G104">
        <v>141.502252955079</v>
      </c>
      <c r="H104">
        <f>(Table2[[#This Row],[1Y Return vs Nifty]]-AVERAGE(Table2[1Y Return vs Nifty]))/_xlfn.STDEV.P(Table2[1Y Return vs Nifty])</f>
        <v>1.1902723019075747</v>
      </c>
      <c r="I104">
        <v>51.764011653530098</v>
      </c>
      <c r="J104">
        <f>(Table2[[#This Row],[1M Return vs Nifty]]-AVERAGE(Table2[1M Return vs Nifty]))/_xlfn.STDEV.P(Table2[1M Return vs Nifty])</f>
        <v>4.6040786328316408</v>
      </c>
      <c r="K104">
        <v>77.030227105805494</v>
      </c>
      <c r="L104">
        <f>(Table2[[#This Row],[6M Return vs Nifty]]-AVERAGE(Table2[6M Return vs Nifty]))/_xlfn.STDEV.P(Table2[6M Return vs Nifty])</f>
        <v>1.9815562935654976</v>
      </c>
      <c r="M104">
        <v>-1.6693683172492899</v>
      </c>
      <c r="N104">
        <f>(Table2[[#This Row],[1W Return vs Nifty]]-AVERAGE(Table2[1W Return vs Nifty]))/_xlfn.STDEV.P(Table2[1W Return vs Nifty])</f>
        <v>-0.10039739916043416</v>
      </c>
      <c r="O104">
        <v>543.96</v>
      </c>
      <c r="P104">
        <v>465.82147973477998</v>
      </c>
      <c r="Q104">
        <v>341.94229506228203</v>
      </c>
      <c r="R104">
        <v>55.580321643449302</v>
      </c>
      <c r="S104" s="5">
        <f>(Table2[[#This Row],[Close Price]]-Table2[[#This Row],[20D EMA]])/Table2[[#This Row],[20D EMA]]</f>
        <v>3.8587396132068547E-2</v>
      </c>
      <c r="T104" s="5">
        <f>(Table2[[#This Row],[Close Price]]-Table2[[#This Row],[50D EMA]])/Table2[[#This Row],[50D EMA]]</f>
        <v>0.21280366959818997</v>
      </c>
      <c r="U104" s="5">
        <f>(Table2[[#This Row],[Close Price]]-Table2[[#This Row],[200D EMA]])/Table2[[#This Row],[200D EMA]]</f>
        <v>0.652179353528346</v>
      </c>
      <c r="V104">
        <v>1.2821764804307101</v>
      </c>
      <c r="W104">
        <v>561.5</v>
      </c>
      <c r="X104">
        <v>580</v>
      </c>
      <c r="Y104">
        <v>552.25</v>
      </c>
      <c r="Z104">
        <v>595.70000000000005</v>
      </c>
      <c r="AA104">
        <v>405</v>
      </c>
      <c r="AB104">
        <v>727.35</v>
      </c>
      <c r="AC104" s="5">
        <f>(Table2[[#This Row],[Close Price]]/Table2[[#This Row],[Day Low]])-1</f>
        <v>6.1442564559217594E-3</v>
      </c>
      <c r="AD104" s="5">
        <f>(Table2[[#This Row],[Day High]]/Table2[[#This Row],[Close Price]])-1</f>
        <v>2.6639525621736437E-2</v>
      </c>
      <c r="AE104" s="5">
        <f>(Table2[[#This Row],[Close Price]]/Table2[[#This Row],[Current Week Low]])-1</f>
        <v>2.2996831145314811E-2</v>
      </c>
      <c r="AF104" s="5">
        <f>(Table2[[#This Row],[Current Week High]]/Table2[[#This Row],[Close Price]])-1</f>
        <v>5.4429595539428277E-2</v>
      </c>
      <c r="AG104" s="5">
        <f>(Table2[[#This Row],[Close Price]]/Table2[[#This Row],[Current Month Low]])-1</f>
        <v>0.39493827160493833</v>
      </c>
      <c r="AH104" s="5">
        <f>(Table2[[#This Row],[Current Month High]]/Table2[[#This Row],[Close Price]])-1</f>
        <v>0.2874590671740862</v>
      </c>
      <c r="AI104">
        <v>28.745906717408602</v>
      </c>
      <c r="AJ104">
        <v>171.34966378482201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0.66</v>
      </c>
      <c r="AM104" t="s">
        <v>10116</v>
      </c>
      <c r="AN104">
        <v>-18.72</v>
      </c>
      <c r="AO104" t="s">
        <v>10117</v>
      </c>
      <c r="AP104">
        <v>7.3448646649617005E-2</v>
      </c>
      <c r="AQ104">
        <f>(Table2[[#This Row],[Sharpe Ratio]]-AVERAGE(Table2[Sharpe Ratio]))/_xlfn.STDEV.P(Table2[Sharpe Ratio])</f>
        <v>0.19588847767215009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7.8713983068164284</v>
      </c>
      <c r="AS104">
        <f>_xlfn.RANK.AVG(Table2[[#This Row],[1Y Return vs Nifty Z-Score]],Table2[1Y Return vs Nifty Z-Score])</f>
        <v>74</v>
      </c>
      <c r="AT104">
        <f>_xlfn.RANK.AVG(Table2[[#This Row],[6M Return vs Nifty Z-Score]],Table2[6M Return vs Nifty Z-Score])</f>
        <v>34</v>
      </c>
      <c r="AU104">
        <f>_xlfn.RANK.AVG(Table2[[#This Row],[Sharpe Ratio Z-Score]],Table2[Sharpe Ratio Z-Score])</f>
        <v>281</v>
      </c>
      <c r="AV104">
        <f>(Table2[[#This Row],[Rank 1Y]]+Table2[[#This Row],[Rank 6M]]+Table2[[#This Row],[Rank Sharpe]])/3</f>
        <v>129.66666666666666</v>
      </c>
    </row>
    <row r="105" spans="1:48" x14ac:dyDescent="0.3">
      <c r="A105" t="s">
        <v>1577</v>
      </c>
      <c r="B105" t="s">
        <v>1578</v>
      </c>
      <c r="C105" t="s">
        <v>10078</v>
      </c>
      <c r="D105" t="s">
        <v>70</v>
      </c>
      <c r="E105">
        <v>5499.2036013050001</v>
      </c>
      <c r="F105">
        <v>1424.05</v>
      </c>
      <c r="G105">
        <v>101.537606001996</v>
      </c>
      <c r="H105">
        <f>(Table2[[#This Row],[1Y Return vs Nifty]]-AVERAGE(Table2[1Y Return vs Nifty]))/_xlfn.STDEV.P(Table2[1Y Return vs Nifty])</f>
        <v>0.70732783129035159</v>
      </c>
      <c r="I105">
        <v>58.341545557208299</v>
      </c>
      <c r="J105">
        <f>(Table2[[#This Row],[1M Return vs Nifty]]-AVERAGE(Table2[1M Return vs Nifty]))/_xlfn.STDEV.P(Table2[1M Return vs Nifty])</f>
        <v>5.2133334910828104</v>
      </c>
      <c r="K105">
        <v>82.383669827337997</v>
      </c>
      <c r="L105">
        <f>(Table2[[#This Row],[6M Return vs Nifty]]-AVERAGE(Table2[6M Return vs Nifty]))/_xlfn.STDEV.P(Table2[6M Return vs Nifty])</f>
        <v>2.1443540862785238</v>
      </c>
      <c r="M105">
        <v>-2.68136775061918</v>
      </c>
      <c r="N105">
        <f>(Table2[[#This Row],[1W Return vs Nifty]]-AVERAGE(Table2[1W Return vs Nifty]))/_xlfn.STDEV.P(Table2[1W Return vs Nifty])</f>
        <v>-0.32142073773070789</v>
      </c>
      <c r="O105">
        <v>1177.3399999999999</v>
      </c>
      <c r="P105">
        <v>977.16638778091499</v>
      </c>
      <c r="Q105">
        <v>785.61874549750405</v>
      </c>
      <c r="R105">
        <v>78.369265589775296</v>
      </c>
      <c r="S105" s="5">
        <f>(Table2[[#This Row],[Close Price]]-Table2[[#This Row],[20D EMA]])/Table2[[#This Row],[20D EMA]]</f>
        <v>0.20954864355241481</v>
      </c>
      <c r="T105" s="5">
        <f>(Table2[[#This Row],[Close Price]]-Table2[[#This Row],[50D EMA]])/Table2[[#This Row],[50D EMA]]</f>
        <v>0.45732601715244248</v>
      </c>
      <c r="U105" s="5">
        <f>(Table2[[#This Row],[Close Price]]-Table2[[#This Row],[200D EMA]])/Table2[[#This Row],[200D EMA]]</f>
        <v>0.81264768459438985</v>
      </c>
      <c r="V105">
        <v>2.9454496942169901</v>
      </c>
      <c r="W105">
        <v>1386.5</v>
      </c>
      <c r="X105">
        <v>1445</v>
      </c>
      <c r="Y105">
        <v>1351.4</v>
      </c>
      <c r="Z105">
        <v>1453.95</v>
      </c>
      <c r="AA105">
        <v>750</v>
      </c>
      <c r="AB105">
        <v>1527.05</v>
      </c>
      <c r="AC105" s="5">
        <f>(Table2[[#This Row],[Close Price]]/Table2[[#This Row],[Day Low]])-1</f>
        <v>2.7082582041110692E-2</v>
      </c>
      <c r="AD105" s="5">
        <f>(Table2[[#This Row],[Day High]]/Table2[[#This Row],[Close Price]])-1</f>
        <v>1.4711562094027686E-2</v>
      </c>
      <c r="AE105" s="5">
        <f>(Table2[[#This Row],[Close Price]]/Table2[[#This Row],[Current Week Low]])-1</f>
        <v>5.3759064673671642E-2</v>
      </c>
      <c r="AF105" s="5">
        <f>(Table2[[#This Row],[Current Week High]]/Table2[[#This Row],[Close Price]])-1</f>
        <v>2.099645377620174E-2</v>
      </c>
      <c r="AG105" s="5">
        <f>(Table2[[#This Row],[Close Price]]/Table2[[#This Row],[Current Month Low]])-1</f>
        <v>0.89873333333333316</v>
      </c>
      <c r="AH105" s="5">
        <f>(Table2[[#This Row],[Current Month High]]/Table2[[#This Row],[Close Price]])-1</f>
        <v>7.2328921035075933E-2</v>
      </c>
      <c r="AI105">
        <v>7.2328921035075897</v>
      </c>
      <c r="AJ105">
        <v>135.59434196376799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</v>
      </c>
      <c r="AM105">
        <v>0</v>
      </c>
      <c r="AN105">
        <v>61.91</v>
      </c>
      <c r="AO105" t="s">
        <v>10116</v>
      </c>
      <c r="AP105">
        <v>9.2194820113417994E-2</v>
      </c>
      <c r="AQ105">
        <f>(Table2[[#This Row],[Sharpe Ratio]]-AVERAGE(Table2[Sharpe Ratio]))/_xlfn.STDEV.P(Table2[Sharpe Ratio])</f>
        <v>0.40780288460748393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8.1513975555284617</v>
      </c>
      <c r="AS105">
        <f>_xlfn.RANK.AVG(Table2[[#This Row],[1Y Return vs Nifty Z-Score]],Table2[1Y Return vs Nifty Z-Score])</f>
        <v>124</v>
      </c>
      <c r="AT105">
        <f>_xlfn.RANK.AVG(Table2[[#This Row],[6M Return vs Nifty Z-Score]],Table2[6M Return vs Nifty Z-Score])</f>
        <v>30</v>
      </c>
      <c r="AU105">
        <f>_xlfn.RANK.AVG(Table2[[#This Row],[Sharpe Ratio Z-Score]],Table2[Sharpe Ratio Z-Score])</f>
        <v>237</v>
      </c>
      <c r="AV105">
        <f>(Table2[[#This Row],[Rank 1Y]]+Table2[[#This Row],[Rank 6M]]+Table2[[#This Row],[Rank Sharpe]])/3</f>
        <v>130.33333333333334</v>
      </c>
    </row>
    <row r="106" spans="1:48" x14ac:dyDescent="0.3">
      <c r="A106" t="s">
        <v>986</v>
      </c>
      <c r="B106" t="s">
        <v>987</v>
      </c>
      <c r="C106" t="s">
        <v>10077</v>
      </c>
      <c r="D106" t="s">
        <v>98</v>
      </c>
      <c r="E106">
        <v>13494.460430363</v>
      </c>
      <c r="F106">
        <v>19.670000000000002</v>
      </c>
      <c r="G106">
        <v>200.05531936753499</v>
      </c>
      <c r="H106">
        <f>(Table2[[#This Row],[1Y Return vs Nifty]]-AVERAGE(Table2[1Y Return vs Nifty]))/_xlfn.STDEV.P(Table2[1Y Return vs Nifty])</f>
        <v>1.8978446644202684</v>
      </c>
      <c r="I106">
        <v>-10.6387156971659</v>
      </c>
      <c r="J106">
        <f>(Table2[[#This Row],[1M Return vs Nifty]]-AVERAGE(Table2[1M Return vs Nifty]))/_xlfn.STDEV.P(Table2[1M Return vs Nifty])</f>
        <v>-1.1760762646253093</v>
      </c>
      <c r="K106">
        <v>31.5005468726863</v>
      </c>
      <c r="L106">
        <f>(Table2[[#This Row],[6M Return vs Nifty]]-AVERAGE(Table2[6M Return vs Nifty]))/_xlfn.STDEV.P(Table2[6M Return vs Nifty])</f>
        <v>0.59700212339220049</v>
      </c>
      <c r="M106">
        <v>1.6054407032134601</v>
      </c>
      <c r="N106">
        <f>(Table2[[#This Row],[1W Return vs Nifty]]-AVERAGE(Table2[1W Return vs Nifty]))/_xlfn.STDEV.P(Table2[1W Return vs Nifty])</f>
        <v>0.6148295061279303</v>
      </c>
      <c r="O106">
        <v>19.3</v>
      </c>
      <c r="P106">
        <v>18.883729077004901</v>
      </c>
      <c r="Q106">
        <v>15.831219455505799</v>
      </c>
      <c r="R106">
        <v>56.263442416682501</v>
      </c>
      <c r="S106" s="5">
        <f>(Table2[[#This Row],[Close Price]]-Table2[[#This Row],[20D EMA]])/Table2[[#This Row],[20D EMA]]</f>
        <v>1.9170984455958599E-2</v>
      </c>
      <c r="T106" s="5">
        <f>(Table2[[#This Row],[Close Price]]-Table2[[#This Row],[50D EMA]])/Table2[[#This Row],[50D EMA]]</f>
        <v>4.1637481653587098E-2</v>
      </c>
      <c r="U106" s="5">
        <f>(Table2[[#This Row],[Close Price]]-Table2[[#This Row],[200D EMA]])/Table2[[#This Row],[200D EMA]]</f>
        <v>0.24248167080768671</v>
      </c>
      <c r="V106">
        <v>1.2978999127731601</v>
      </c>
      <c r="W106">
        <v>18.899999999999999</v>
      </c>
      <c r="X106">
        <v>20.100000000000001</v>
      </c>
      <c r="Y106">
        <v>18.899999999999999</v>
      </c>
      <c r="Z106">
        <v>20.54</v>
      </c>
      <c r="AA106">
        <v>17.399999999999999</v>
      </c>
      <c r="AB106">
        <v>20.54</v>
      </c>
      <c r="AC106" s="5">
        <f>(Table2[[#This Row],[Close Price]]/Table2[[#This Row],[Day Low]])-1</f>
        <v>4.0740740740740966E-2</v>
      </c>
      <c r="AD106" s="5">
        <f>(Table2[[#This Row],[Day High]]/Table2[[#This Row],[Close Price]])-1</f>
        <v>2.1860701576003949E-2</v>
      </c>
      <c r="AE106" s="5">
        <f>(Table2[[#This Row],[Close Price]]/Table2[[#This Row],[Current Week Low]])-1</f>
        <v>4.0740740740740966E-2</v>
      </c>
      <c r="AF106" s="5">
        <f>(Table2[[#This Row],[Current Week High]]/Table2[[#This Row],[Close Price]])-1</f>
        <v>4.4229791560752352E-2</v>
      </c>
      <c r="AG106" s="5">
        <f>(Table2[[#This Row],[Close Price]]/Table2[[#This Row],[Current Month Low]])-1</f>
        <v>0.13045977011494281</v>
      </c>
      <c r="AH106" s="5">
        <f>(Table2[[#This Row],[Current Month High]]/Table2[[#This Row],[Close Price]])-1</f>
        <v>4.4229791560752352E-2</v>
      </c>
      <c r="AI106">
        <v>22.013218098627299</v>
      </c>
      <c r="AJ106">
        <v>233.38983050847401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-0.03</v>
      </c>
      <c r="AM106" t="s">
        <v>10117</v>
      </c>
      <c r="AN106">
        <v>10.01</v>
      </c>
      <c r="AO106" t="s">
        <v>10116</v>
      </c>
      <c r="AP106">
        <v>0.106099225848603</v>
      </c>
      <c r="AQ106">
        <f>(Table2[[#This Row],[Sharpe Ratio]]-AVERAGE(Table2[Sharpe Ratio]))/_xlfn.STDEV.P(Table2[Sharpe Ratio])</f>
        <v>0.56498397016874713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2.498583999483837</v>
      </c>
      <c r="AS106">
        <f>_xlfn.RANK.AVG(Table2[[#This Row],[1Y Return vs Nifty Z-Score]],Table2[1Y Return vs Nifty Z-Score])</f>
        <v>28</v>
      </c>
      <c r="AT106">
        <f>_xlfn.RANK.AVG(Table2[[#This Row],[6M Return vs Nifty Z-Score]],Table2[6M Return vs Nifty Z-Score])</f>
        <v>166</v>
      </c>
      <c r="AU106">
        <f>_xlfn.RANK.AVG(Table2[[#This Row],[Sharpe Ratio Z-Score]],Table2[Sharpe Ratio Z-Score])</f>
        <v>198</v>
      </c>
      <c r="AV106">
        <f>(Table2[[#This Row],[Rank 1Y]]+Table2[[#This Row],[Rank 6M]]+Table2[[#This Row],[Rank Sharpe]])/3</f>
        <v>130.66666666666666</v>
      </c>
    </row>
    <row r="107" spans="1:48" x14ac:dyDescent="0.3">
      <c r="A107" t="s">
        <v>880</v>
      </c>
      <c r="B107" t="s">
        <v>881</v>
      </c>
      <c r="C107" t="s">
        <v>10078</v>
      </c>
      <c r="D107" t="s">
        <v>230</v>
      </c>
      <c r="E107">
        <v>16540.687468799999</v>
      </c>
      <c r="F107">
        <v>4690.1000000000004</v>
      </c>
      <c r="G107">
        <v>89.885288041395796</v>
      </c>
      <c r="H107">
        <f>(Table2[[#This Row],[1Y Return vs Nifty]]-AVERAGE(Table2[1Y Return vs Nifty]))/_xlfn.STDEV.P(Table2[1Y Return vs Nifty])</f>
        <v>0.56651781649022059</v>
      </c>
      <c r="I107">
        <v>-1.2453437854716201</v>
      </c>
      <c r="J107">
        <f>(Table2[[#This Row],[1M Return vs Nifty]]-AVERAGE(Table2[1M Return vs Nifty]))/_xlfn.STDEV.P(Table2[1M Return vs Nifty])</f>
        <v>-0.30599979578954978</v>
      </c>
      <c r="K107">
        <v>25.811641562411999</v>
      </c>
      <c r="L107">
        <f>(Table2[[#This Row],[6M Return vs Nifty]]-AVERAGE(Table2[6M Return vs Nifty]))/_xlfn.STDEV.P(Table2[6M Return vs Nifty])</f>
        <v>0.42400293844884329</v>
      </c>
      <c r="M107">
        <v>0.46496495869201199</v>
      </c>
      <c r="N107">
        <f>(Table2[[#This Row],[1W Return vs Nifty]]-AVERAGE(Table2[1W Return vs Nifty]))/_xlfn.STDEV.P(Table2[1W Return vs Nifty])</f>
        <v>0.36574660321249386</v>
      </c>
      <c r="O107">
        <v>4676.79</v>
      </c>
      <c r="P107">
        <v>4538.6448929651597</v>
      </c>
      <c r="Q107">
        <v>3794.6520720436101</v>
      </c>
      <c r="R107">
        <v>57.425735480551197</v>
      </c>
      <c r="S107" s="5">
        <f>(Table2[[#This Row],[Close Price]]-Table2[[#This Row],[20D EMA]])/Table2[[#This Row],[20D EMA]]</f>
        <v>2.8459691369508572E-3</v>
      </c>
      <c r="T107" s="5">
        <f>(Table2[[#This Row],[Close Price]]-Table2[[#This Row],[50D EMA]])/Table2[[#This Row],[50D EMA]]</f>
        <v>3.3370116104389246E-2</v>
      </c>
      <c r="U107" s="5">
        <f>(Table2[[#This Row],[Close Price]]-Table2[[#This Row],[200D EMA]])/Table2[[#This Row],[200D EMA]]</f>
        <v>0.23597629267606257</v>
      </c>
      <c r="V107">
        <v>0.847191719887463</v>
      </c>
      <c r="W107">
        <v>4680</v>
      </c>
      <c r="X107">
        <v>4791</v>
      </c>
      <c r="Y107">
        <v>4680</v>
      </c>
      <c r="Z107">
        <v>5090</v>
      </c>
      <c r="AA107">
        <v>4122.05</v>
      </c>
      <c r="AB107">
        <v>5090</v>
      </c>
      <c r="AC107" s="5">
        <f>(Table2[[#This Row],[Close Price]]/Table2[[#This Row],[Day Low]])-1</f>
        <v>2.1581196581197393E-3</v>
      </c>
      <c r="AD107" s="5">
        <f>(Table2[[#This Row],[Day High]]/Table2[[#This Row],[Close Price]])-1</f>
        <v>2.1513400567152008E-2</v>
      </c>
      <c r="AE107" s="5">
        <f>(Table2[[#This Row],[Close Price]]/Table2[[#This Row],[Current Week Low]])-1</f>
        <v>2.1581196581197393E-3</v>
      </c>
      <c r="AF107" s="5">
        <f>(Table2[[#This Row],[Current Week High]]/Table2[[#This Row],[Close Price]])-1</f>
        <v>8.5264706509456056E-2</v>
      </c>
      <c r="AG107" s="5">
        <f>(Table2[[#This Row],[Close Price]]/Table2[[#This Row],[Current Month Low]])-1</f>
        <v>0.13780764425467917</v>
      </c>
      <c r="AH107" s="5">
        <f>(Table2[[#This Row],[Current Month High]]/Table2[[#This Row],[Close Price]])-1</f>
        <v>8.5264706509456056E-2</v>
      </c>
      <c r="AI107">
        <v>10.6586213513571</v>
      </c>
      <c r="AJ107">
        <v>132.95005836044399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</v>
      </c>
      <c r="AM107" t="s">
        <v>10116</v>
      </c>
      <c r="AN107">
        <v>1.35</v>
      </c>
      <c r="AO107" t="s">
        <v>10116</v>
      </c>
      <c r="AP107">
        <v>0.180898100269997</v>
      </c>
      <c r="AQ107">
        <f>(Table2[[#This Row],[Sharpe Ratio]]-AVERAGE(Table2[Sharpe Ratio]))/_xlfn.STDEV.P(Table2[Sharpe Ratio])</f>
        <v>1.4105410190805452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2.4608085814425533</v>
      </c>
      <c r="AS107">
        <f>_xlfn.RANK.AVG(Table2[[#This Row],[1Y Return vs Nifty Z-Score]],Table2[1Y Return vs Nifty Z-Score])</f>
        <v>141</v>
      </c>
      <c r="AT107">
        <f>_xlfn.RANK.AVG(Table2[[#This Row],[6M Return vs Nifty Z-Score]],Table2[6M Return vs Nifty Z-Score])</f>
        <v>198</v>
      </c>
      <c r="AU107">
        <f>_xlfn.RANK.AVG(Table2[[#This Row],[Sharpe Ratio Z-Score]],Table2[Sharpe Ratio Z-Score])</f>
        <v>61</v>
      </c>
      <c r="AV107">
        <f>(Table2[[#This Row],[Rank 1Y]]+Table2[[#This Row],[Rank 6M]]+Table2[[#This Row],[Rank Sharpe]])/3</f>
        <v>133.33333333333334</v>
      </c>
    </row>
    <row r="108" spans="1:48" x14ac:dyDescent="0.3">
      <c r="A108" t="s">
        <v>1414</v>
      </c>
      <c r="B108" t="s">
        <v>1415</v>
      </c>
      <c r="C108" t="s">
        <v>10070</v>
      </c>
      <c r="D108" t="s">
        <v>384</v>
      </c>
      <c r="E108">
        <v>7034.267695255</v>
      </c>
      <c r="F108">
        <v>205.93</v>
      </c>
      <c r="G108">
        <v>198.57697811027199</v>
      </c>
      <c r="H108">
        <f>(Table2[[#This Row],[1Y Return vs Nifty]]-AVERAGE(Table2[1Y Return vs Nifty]))/_xlfn.STDEV.P(Table2[1Y Return vs Nifty])</f>
        <v>1.8799799567270254</v>
      </c>
      <c r="I108">
        <v>9.7254129431298697</v>
      </c>
      <c r="J108">
        <f>(Table2[[#This Row],[1M Return vs Nifty]]-AVERAGE(Table2[1M Return vs Nifty]))/_xlfn.STDEV.P(Table2[1M Return vs Nifty])</f>
        <v>0.71018452700876167</v>
      </c>
      <c r="K108">
        <v>31.3778696221</v>
      </c>
      <c r="L108">
        <f>(Table2[[#This Row],[6M Return vs Nifty]]-AVERAGE(Table2[6M Return vs Nifty]))/_xlfn.STDEV.P(Table2[6M Return vs Nifty])</f>
        <v>0.59327151737838746</v>
      </c>
      <c r="M108">
        <v>2.0258216464557801</v>
      </c>
      <c r="N108">
        <f>(Table2[[#This Row],[1W Return vs Nifty]]-AVERAGE(Table2[1W Return vs Nifty]))/_xlfn.STDEV.P(Table2[1W Return vs Nifty])</f>
        <v>0.70664181005120519</v>
      </c>
      <c r="O108">
        <v>209.51</v>
      </c>
      <c r="P108">
        <v>186.82696945127799</v>
      </c>
      <c r="Q108">
        <v>143.26016570495</v>
      </c>
      <c r="R108">
        <v>68.720379211140497</v>
      </c>
      <c r="S108" s="5">
        <f>(Table2[[#This Row],[Close Price]]-Table2[[#This Row],[20D EMA]])/Table2[[#This Row],[20D EMA]]</f>
        <v>-1.7087489857285972E-2</v>
      </c>
      <c r="T108" s="5">
        <f>(Table2[[#This Row],[Close Price]]-Table2[[#This Row],[50D EMA]])/Table2[[#This Row],[50D EMA]]</f>
        <v>0.10224985506551203</v>
      </c>
      <c r="U108" s="5">
        <f>(Table2[[#This Row],[Close Price]]-Table2[[#This Row],[200D EMA]])/Table2[[#This Row],[200D EMA]]</f>
        <v>0.43745471036324934</v>
      </c>
      <c r="V108">
        <v>0.77833344146374595</v>
      </c>
      <c r="W108">
        <v>203.55</v>
      </c>
      <c r="X108">
        <v>231.68</v>
      </c>
      <c r="Y108">
        <v>203.55</v>
      </c>
      <c r="Z108">
        <v>237.5</v>
      </c>
      <c r="AA108">
        <v>159</v>
      </c>
      <c r="AB108">
        <v>239.9</v>
      </c>
      <c r="AC108" s="5">
        <f>(Table2[[#This Row],[Close Price]]/Table2[[#This Row],[Day Low]])-1</f>
        <v>1.1692458855318E-2</v>
      </c>
      <c r="AD108" s="5">
        <f>(Table2[[#This Row],[Day High]]/Table2[[#This Row],[Close Price]])-1</f>
        <v>0.12504249016656144</v>
      </c>
      <c r="AE108" s="5">
        <f>(Table2[[#This Row],[Close Price]]/Table2[[#This Row],[Current Week Low]])-1</f>
        <v>1.1692458855318E-2</v>
      </c>
      <c r="AF108" s="5">
        <f>(Table2[[#This Row],[Current Week High]]/Table2[[#This Row],[Close Price]])-1</f>
        <v>0.15330452095372205</v>
      </c>
      <c r="AG108" s="5">
        <f>(Table2[[#This Row],[Close Price]]/Table2[[#This Row],[Current Month Low]])-1</f>
        <v>0.29515723270440253</v>
      </c>
      <c r="AH108" s="5">
        <f>(Table2[[#This Row],[Current Month High]]/Table2[[#This Row],[Close Price]])-1</f>
        <v>0.16495896663914911</v>
      </c>
      <c r="AI108">
        <v>16.495896663914898</v>
      </c>
      <c r="AJ108">
        <v>241.509121061359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0.31</v>
      </c>
      <c r="AM108" t="s">
        <v>10116</v>
      </c>
      <c r="AN108">
        <v>-6.24</v>
      </c>
      <c r="AO108" t="s">
        <v>10117</v>
      </c>
      <c r="AP108">
        <v>0.10540387065552401</v>
      </c>
      <c r="AQ108">
        <f>(Table2[[#This Row],[Sharpe Ratio]]-AVERAGE(Table2[Sharpe Ratio]))/_xlfn.STDEV.P(Table2[Sharpe Ratio])</f>
        <v>0.55712339085450546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4.4472012020198859</v>
      </c>
      <c r="AS108">
        <f>_xlfn.RANK.AVG(Table2[[#This Row],[1Y Return vs Nifty Z-Score]],Table2[1Y Return vs Nifty Z-Score])</f>
        <v>29</v>
      </c>
      <c r="AT108">
        <f>_xlfn.RANK.AVG(Table2[[#This Row],[6M Return vs Nifty Z-Score]],Table2[6M Return vs Nifty Z-Score])</f>
        <v>168</v>
      </c>
      <c r="AU108">
        <f>_xlfn.RANK.AVG(Table2[[#This Row],[Sharpe Ratio Z-Score]],Table2[Sharpe Ratio Z-Score])</f>
        <v>203</v>
      </c>
      <c r="AV108">
        <f>(Table2[[#This Row],[Rank 1Y]]+Table2[[#This Row],[Rank 6M]]+Table2[[#This Row],[Rank Sharpe]])/3</f>
        <v>133.33333333333334</v>
      </c>
    </row>
    <row r="109" spans="1:48" x14ac:dyDescent="0.3">
      <c r="A109" t="s">
        <v>1468</v>
      </c>
      <c r="B109" t="s">
        <v>1469</v>
      </c>
      <c r="C109" t="s">
        <v>10073</v>
      </c>
      <c r="D109" t="s">
        <v>46</v>
      </c>
      <c r="E109">
        <v>6480.3105606999998</v>
      </c>
      <c r="F109">
        <v>452.1</v>
      </c>
      <c r="G109">
        <v>103.895973345085</v>
      </c>
      <c r="H109">
        <f>(Table2[[#This Row],[1Y Return vs Nifty]]-AVERAGE(Table2[1Y Return vs Nifty]))/_xlfn.STDEV.P(Table2[1Y Return vs Nifty])</f>
        <v>0.73582703132998062</v>
      </c>
      <c r="I109">
        <v>6.7660883420880502</v>
      </c>
      <c r="J109">
        <f>(Table2[[#This Row],[1M Return vs Nifty]]-AVERAGE(Table2[1M Return vs Nifty]))/_xlfn.STDEV.P(Table2[1M Return vs Nifty])</f>
        <v>0.43607223557402003</v>
      </c>
      <c r="K109">
        <v>27.7730346693161</v>
      </c>
      <c r="L109">
        <f>(Table2[[#This Row],[6M Return vs Nifty]]-AVERAGE(Table2[6M Return vs Nifty]))/_xlfn.STDEV.P(Table2[6M Return vs Nifty])</f>
        <v>0.48364875611346664</v>
      </c>
      <c r="M109">
        <v>-0.159185454455394</v>
      </c>
      <c r="N109">
        <f>(Table2[[#This Row],[1W Return vs Nifty]]-AVERAGE(Table2[1W Return vs Nifty]))/_xlfn.STDEV.P(Table2[1W Return vs Nifty])</f>
        <v>0.22943051099445266</v>
      </c>
      <c r="O109">
        <v>446.79</v>
      </c>
      <c r="P109">
        <v>411.31056274962202</v>
      </c>
      <c r="Q109">
        <v>335.574795466436</v>
      </c>
      <c r="R109">
        <v>65.455283582502403</v>
      </c>
      <c r="S109" s="5">
        <f>(Table2[[#This Row],[Close Price]]-Table2[[#This Row],[20D EMA]])/Table2[[#This Row],[20D EMA]]</f>
        <v>1.1884778083663471E-2</v>
      </c>
      <c r="T109" s="5">
        <f>(Table2[[#This Row],[Close Price]]-Table2[[#This Row],[50D EMA]])/Table2[[#This Row],[50D EMA]]</f>
        <v>9.9169437754526732E-2</v>
      </c>
      <c r="U109" s="5">
        <f>(Table2[[#This Row],[Close Price]]-Table2[[#This Row],[200D EMA]])/Table2[[#This Row],[200D EMA]]</f>
        <v>0.34724063340811545</v>
      </c>
      <c r="V109">
        <v>0.73554439230135504</v>
      </c>
      <c r="W109">
        <v>448.7</v>
      </c>
      <c r="X109">
        <v>477.7</v>
      </c>
      <c r="Y109">
        <v>431.85</v>
      </c>
      <c r="Z109">
        <v>478.3</v>
      </c>
      <c r="AA109">
        <v>372.8</v>
      </c>
      <c r="AB109">
        <v>497</v>
      </c>
      <c r="AC109" s="5">
        <f>(Table2[[#This Row],[Close Price]]/Table2[[#This Row],[Day Low]])-1</f>
        <v>7.5774459549811102E-3</v>
      </c>
      <c r="AD109" s="5">
        <f>(Table2[[#This Row],[Day High]]/Table2[[#This Row],[Close Price]])-1</f>
        <v>5.6624640566246276E-2</v>
      </c>
      <c r="AE109" s="5">
        <f>(Table2[[#This Row],[Close Price]]/Table2[[#This Row],[Current Week Low]])-1</f>
        <v>4.6891281695033094E-2</v>
      </c>
      <c r="AF109" s="5">
        <f>(Table2[[#This Row],[Current Week High]]/Table2[[#This Row],[Close Price]])-1</f>
        <v>5.7951780579517775E-2</v>
      </c>
      <c r="AG109" s="5">
        <f>(Table2[[#This Row],[Close Price]]/Table2[[#This Row],[Current Month Low]])-1</f>
        <v>0.21271459227467804</v>
      </c>
      <c r="AH109" s="5">
        <f>(Table2[[#This Row],[Current Month High]]/Table2[[#This Row],[Close Price]])-1</f>
        <v>9.931431099314314E-2</v>
      </c>
      <c r="AI109">
        <v>9.9314310993143096</v>
      </c>
      <c r="AJ109">
        <v>131.667947732513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0.18</v>
      </c>
      <c r="AM109" t="s">
        <v>10116</v>
      </c>
      <c r="AN109">
        <v>-1.79</v>
      </c>
      <c r="AO109" t="s">
        <v>10117</v>
      </c>
      <c r="AP109">
        <v>0.154888487097328</v>
      </c>
      <c r="AQ109">
        <f>(Table2[[#This Row],[Sharpe Ratio]]-AVERAGE(Table2[Sharpe Ratio]))/_xlfn.STDEV.P(Table2[Sharpe Ratio])</f>
        <v>1.1165177208993482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3.001496254911268</v>
      </c>
      <c r="AS109">
        <f>_xlfn.RANK.AVG(Table2[[#This Row],[1Y Return vs Nifty Z-Score]],Table2[1Y Return vs Nifty Z-Score])</f>
        <v>120</v>
      </c>
      <c r="AT109">
        <f>_xlfn.RANK.AVG(Table2[[#This Row],[6M Return vs Nifty Z-Score]],Table2[6M Return vs Nifty Z-Score])</f>
        <v>186</v>
      </c>
      <c r="AU109">
        <f>_xlfn.RANK.AVG(Table2[[#This Row],[Sharpe Ratio Z-Score]],Table2[Sharpe Ratio Z-Score])</f>
        <v>101</v>
      </c>
      <c r="AV109">
        <f>(Table2[[#This Row],[Rank 1Y]]+Table2[[#This Row],[Rank 6M]]+Table2[[#This Row],[Rank Sharpe]])/3</f>
        <v>135.66666666666666</v>
      </c>
    </row>
    <row r="110" spans="1:48" x14ac:dyDescent="0.3">
      <c r="A110" t="s">
        <v>1045</v>
      </c>
      <c r="B110" t="s">
        <v>1046</v>
      </c>
      <c r="C110" t="s">
        <v>10080</v>
      </c>
      <c r="D110" t="s">
        <v>379</v>
      </c>
      <c r="E110">
        <v>11919.796665899999</v>
      </c>
      <c r="F110">
        <v>252.52</v>
      </c>
      <c r="G110">
        <v>119.30613476218601</v>
      </c>
      <c r="H110">
        <f>(Table2[[#This Row],[1Y Return vs Nifty]]-AVERAGE(Table2[1Y Return vs Nifty]))/_xlfn.STDEV.P(Table2[1Y Return vs Nifty])</f>
        <v>0.92204792442193595</v>
      </c>
      <c r="I110">
        <v>-9.0065453837419494</v>
      </c>
      <c r="J110">
        <f>(Table2[[#This Row],[1M Return vs Nifty]]-AVERAGE(Table2[1M Return vs Nifty]))/_xlfn.STDEV.P(Table2[1M Return vs Nifty])</f>
        <v>-1.0248938142557571</v>
      </c>
      <c r="K110">
        <v>41.498292638884998</v>
      </c>
      <c r="L110">
        <f>(Table2[[#This Row],[6M Return vs Nifty]]-AVERAGE(Table2[6M Return vs Nifty]))/_xlfn.STDEV.P(Table2[6M Return vs Nifty])</f>
        <v>0.90103282428988829</v>
      </c>
      <c r="M110">
        <v>-10.206977856641499</v>
      </c>
      <c r="N110">
        <f>(Table2[[#This Row],[1W Return vs Nifty]]-AVERAGE(Table2[1W Return vs Nifty]))/_xlfn.STDEV.P(Table2[1W Return vs Nifty])</f>
        <v>-1.9650337829203177</v>
      </c>
      <c r="O110">
        <v>255.58</v>
      </c>
      <c r="P110">
        <v>242.42638722240301</v>
      </c>
      <c r="Q110">
        <v>198.31923634854499</v>
      </c>
      <c r="R110">
        <v>45.907158783103199</v>
      </c>
      <c r="S110" s="5">
        <f>(Table2[[#This Row],[Close Price]]-Table2[[#This Row],[20D EMA]])/Table2[[#This Row],[20D EMA]]</f>
        <v>-1.1972767822208319E-2</v>
      </c>
      <c r="T110" s="5">
        <f>(Table2[[#This Row],[Close Price]]-Table2[[#This Row],[50D EMA]])/Table2[[#This Row],[50D EMA]]</f>
        <v>4.1635784343628725E-2</v>
      </c>
      <c r="U110" s="5">
        <f>(Table2[[#This Row],[Close Price]]-Table2[[#This Row],[200D EMA]])/Table2[[#This Row],[200D EMA]]</f>
        <v>0.27330058671765695</v>
      </c>
      <c r="V110">
        <v>1.39369325311375</v>
      </c>
      <c r="W110">
        <v>248.36</v>
      </c>
      <c r="X110">
        <v>261</v>
      </c>
      <c r="Y110">
        <v>248.36</v>
      </c>
      <c r="Z110">
        <v>268.45</v>
      </c>
      <c r="AA110">
        <v>203.4</v>
      </c>
      <c r="AB110">
        <v>289.7</v>
      </c>
      <c r="AC110" s="5">
        <f>(Table2[[#This Row],[Close Price]]/Table2[[#This Row],[Day Low]])-1</f>
        <v>1.6749879207601959E-2</v>
      </c>
      <c r="AD110" s="5">
        <f>(Table2[[#This Row],[Day High]]/Table2[[#This Row],[Close Price]])-1</f>
        <v>3.358149849516856E-2</v>
      </c>
      <c r="AE110" s="5">
        <f>(Table2[[#This Row],[Close Price]]/Table2[[#This Row],[Current Week Low]])-1</f>
        <v>1.6749879207601959E-2</v>
      </c>
      <c r="AF110" s="5">
        <f>(Table2[[#This Row],[Current Week High]]/Table2[[#This Row],[Close Price]])-1</f>
        <v>6.308411214953269E-2</v>
      </c>
      <c r="AG110" s="5">
        <f>(Table2[[#This Row],[Close Price]]/Table2[[#This Row],[Current Month Low]])-1</f>
        <v>0.2414945919370699</v>
      </c>
      <c r="AH110" s="5">
        <f>(Table2[[#This Row],[Current Month High]]/Table2[[#This Row],[Close Price]])-1</f>
        <v>0.14723586250594001</v>
      </c>
      <c r="AI110">
        <v>15.1393948994138</v>
      </c>
      <c r="AJ110">
        <v>160.86776859504101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0.01</v>
      </c>
      <c r="AM110" t="s">
        <v>10116</v>
      </c>
      <c r="AN110">
        <v>4.33</v>
      </c>
      <c r="AO110" t="s">
        <v>10116</v>
      </c>
      <c r="AP110">
        <v>0.105729947111947</v>
      </c>
      <c r="AQ110">
        <f>(Table2[[#This Row],[Sharpe Ratio]]-AVERAGE(Table2[Sharpe Ratio]))/_xlfn.STDEV.P(Table2[Sharpe Ratio])</f>
        <v>0.56080949239474176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-0.60603735606950893</v>
      </c>
      <c r="AS110">
        <f>_xlfn.RANK.AVG(Table2[[#This Row],[1Y Return vs Nifty Z-Score]],Table2[1Y Return vs Nifty Z-Score])</f>
        <v>98</v>
      </c>
      <c r="AT110">
        <f>_xlfn.RANK.AVG(Table2[[#This Row],[6M Return vs Nifty Z-Score]],Table2[6M Return vs Nifty Z-Score])</f>
        <v>111</v>
      </c>
      <c r="AU110">
        <f>_xlfn.RANK.AVG(Table2[[#This Row],[Sharpe Ratio Z-Score]],Table2[Sharpe Ratio Z-Score])</f>
        <v>201</v>
      </c>
      <c r="AV110">
        <f>(Table2[[#This Row],[Rank 1Y]]+Table2[[#This Row],[Rank 6M]]+Table2[[#This Row],[Rank Sharpe]])/3</f>
        <v>136.66666666666666</v>
      </c>
    </row>
    <row r="111" spans="1:48" x14ac:dyDescent="0.3">
      <c r="A111" t="s">
        <v>135</v>
      </c>
      <c r="B111" t="s">
        <v>136</v>
      </c>
      <c r="C111" t="s">
        <v>10072</v>
      </c>
      <c r="D111" t="s">
        <v>137</v>
      </c>
      <c r="E111">
        <v>208891.54359181499</v>
      </c>
      <c r="F111">
        <v>1639.45</v>
      </c>
      <c r="G111">
        <v>73.316556962398494</v>
      </c>
      <c r="H111">
        <f>(Table2[[#This Row],[1Y Return vs Nifty]]-AVERAGE(Table2[1Y Return vs Nifty]))/_xlfn.STDEV.P(Table2[1Y Return vs Nifty])</f>
        <v>0.36629642909402338</v>
      </c>
      <c r="I111">
        <v>2.9098409740401299</v>
      </c>
      <c r="J111">
        <f>(Table2[[#This Row],[1M Return vs Nifty]]-AVERAGE(Table2[1M Return vs Nifty]))/_xlfn.STDEV.P(Table2[1M Return vs Nifty])</f>
        <v>7.8881002810071724E-2</v>
      </c>
      <c r="K111">
        <v>21.4933154332344</v>
      </c>
      <c r="L111">
        <f>(Table2[[#This Row],[6M Return vs Nifty]]-AVERAGE(Table2[6M Return vs Nifty]))/_xlfn.STDEV.P(Table2[6M Return vs Nifty])</f>
        <v>0.29268296388043102</v>
      </c>
      <c r="M111">
        <v>-3.2701485648331698</v>
      </c>
      <c r="N111">
        <f>(Table2[[#This Row],[1W Return vs Nifty]]-AVERAGE(Table2[1W Return vs Nifty]))/_xlfn.STDEV.P(Table2[1W Return vs Nifty])</f>
        <v>-0.45001201649295153</v>
      </c>
      <c r="O111">
        <v>1567.08</v>
      </c>
      <c r="P111">
        <v>1504.9119329760899</v>
      </c>
      <c r="Q111">
        <v>1279.7540122313601</v>
      </c>
      <c r="R111">
        <v>63.584853580700297</v>
      </c>
      <c r="S111" s="5">
        <f>(Table2[[#This Row],[Close Price]]-Table2[[#This Row],[20D EMA]])/Table2[[#This Row],[20D EMA]]</f>
        <v>4.6181432983638436E-2</v>
      </c>
      <c r="T111" s="5">
        <f>(Table2[[#This Row],[Close Price]]-Table2[[#This Row],[50D EMA]])/Table2[[#This Row],[50D EMA]]</f>
        <v>8.9399295783275351E-2</v>
      </c>
      <c r="U111" s="5">
        <f>(Table2[[#This Row],[Close Price]]-Table2[[#This Row],[200D EMA]])/Table2[[#This Row],[200D EMA]]</f>
        <v>0.2810665052274221</v>
      </c>
      <c r="V111">
        <v>0.982154061197131</v>
      </c>
      <c r="W111">
        <v>1599.05</v>
      </c>
      <c r="X111">
        <v>1649.5</v>
      </c>
      <c r="Y111">
        <v>1561.35</v>
      </c>
      <c r="Z111">
        <v>1649.5</v>
      </c>
      <c r="AA111">
        <v>1320.05</v>
      </c>
      <c r="AB111">
        <v>1672</v>
      </c>
      <c r="AC111" s="5">
        <f>(Table2[[#This Row],[Close Price]]/Table2[[#This Row],[Day Low]])-1</f>
        <v>2.5265001094399775E-2</v>
      </c>
      <c r="AD111" s="5">
        <f>(Table2[[#This Row],[Day High]]/Table2[[#This Row],[Close Price]])-1</f>
        <v>6.1301046082526955E-3</v>
      </c>
      <c r="AE111" s="5">
        <f>(Table2[[#This Row],[Close Price]]/Table2[[#This Row],[Current Week Low]])-1</f>
        <v>5.0020815320075629E-2</v>
      </c>
      <c r="AF111" s="5">
        <f>(Table2[[#This Row],[Current Week High]]/Table2[[#This Row],[Close Price]])-1</f>
        <v>6.1301046082526955E-3</v>
      </c>
      <c r="AG111" s="5">
        <f>(Table2[[#This Row],[Close Price]]/Table2[[#This Row],[Current Month Low]])-1</f>
        <v>0.241960531798038</v>
      </c>
      <c r="AH111" s="5">
        <f>(Table2[[#This Row],[Current Month High]]/Table2[[#This Row],[Close Price]])-1</f>
        <v>1.9854219402848594E-2</v>
      </c>
      <c r="AI111">
        <v>1.9854219402848501</v>
      </c>
      <c r="AJ111">
        <v>109.90333525382501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0.04</v>
      </c>
      <c r="AM111" t="s">
        <v>10116</v>
      </c>
      <c r="AN111">
        <v>6.04</v>
      </c>
      <c r="AO111" t="s">
        <v>10116</v>
      </c>
      <c r="AP111">
        <v>0.23974677088924001</v>
      </c>
      <c r="AQ111">
        <f>(Table2[[#This Row],[Sharpe Ratio]]-AVERAGE(Table2[Sharpe Ratio]))/_xlfn.STDEV.P(Table2[Sharpe Ratio])</f>
        <v>2.0757904449055573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2.3636388241971322</v>
      </c>
      <c r="AS111">
        <f>_xlfn.RANK.AVG(Table2[[#This Row],[1Y Return vs Nifty Z-Score]],Table2[1Y Return vs Nifty Z-Score])</f>
        <v>179</v>
      </c>
      <c r="AT111">
        <f>_xlfn.RANK.AVG(Table2[[#This Row],[6M Return vs Nifty Z-Score]],Table2[6M Return vs Nifty Z-Score])</f>
        <v>225</v>
      </c>
      <c r="AU111">
        <f>_xlfn.RANK.AVG(Table2[[#This Row],[Sharpe Ratio Z-Score]],Table2[Sharpe Ratio Z-Score])</f>
        <v>13</v>
      </c>
      <c r="AV111">
        <f>(Table2[[#This Row],[Rank 1Y]]+Table2[[#This Row],[Rank 6M]]+Table2[[#This Row],[Rank Sharpe]])/3</f>
        <v>139</v>
      </c>
    </row>
    <row r="112" spans="1:48" x14ac:dyDescent="0.3">
      <c r="A112" t="s">
        <v>973</v>
      </c>
      <c r="B112" t="s">
        <v>974</v>
      </c>
      <c r="C112" t="s">
        <v>10073</v>
      </c>
      <c r="D112" t="s">
        <v>46</v>
      </c>
      <c r="E112">
        <v>13927.41000294</v>
      </c>
      <c r="F112">
        <v>251.92</v>
      </c>
      <c r="G112">
        <v>88.276874541921103</v>
      </c>
      <c r="H112">
        <f>(Table2[[#This Row],[1Y Return vs Nifty]]-AVERAGE(Table2[1Y Return vs Nifty]))/_xlfn.STDEV.P(Table2[1Y Return vs Nifty])</f>
        <v>0.54708127781769578</v>
      </c>
      <c r="I112">
        <v>-13.274962633797999</v>
      </c>
      <c r="J112">
        <f>(Table2[[#This Row],[1M Return vs Nifty]]-AVERAGE(Table2[1M Return vs Nifty]))/_xlfn.STDEV.P(Table2[1M Return vs Nifty])</f>
        <v>-1.4202629578774266</v>
      </c>
      <c r="K112">
        <v>44.039722806418403</v>
      </c>
      <c r="L112">
        <f>(Table2[[#This Row],[6M Return vs Nifty]]-AVERAGE(Table2[6M Return vs Nifty]))/_xlfn.STDEV.P(Table2[6M Return vs Nifty])</f>
        <v>0.97831752558025653</v>
      </c>
      <c r="M112">
        <v>-8.1198171891299395</v>
      </c>
      <c r="N112">
        <f>(Table2[[#This Row],[1W Return vs Nifty]]-AVERAGE(Table2[1W Return vs Nifty]))/_xlfn.STDEV.P(Table2[1W Return vs Nifty])</f>
        <v>-1.5091924023280079</v>
      </c>
      <c r="O112">
        <v>251.5</v>
      </c>
      <c r="P112">
        <v>243.334912172348</v>
      </c>
      <c r="Q112">
        <v>201.64965105790901</v>
      </c>
      <c r="R112">
        <v>44.922751794089599</v>
      </c>
      <c r="S112" s="5">
        <f>(Table2[[#This Row],[Close Price]]-Table2[[#This Row],[20D EMA]])/Table2[[#This Row],[20D EMA]]</f>
        <v>1.6699801192842445E-3</v>
      </c>
      <c r="T112" s="5">
        <f>(Table2[[#This Row],[Close Price]]-Table2[[#This Row],[50D EMA]])/Table2[[#This Row],[50D EMA]]</f>
        <v>3.5280953937145636E-2</v>
      </c>
      <c r="U112" s="5">
        <f>(Table2[[#This Row],[Close Price]]-Table2[[#This Row],[200D EMA]])/Table2[[#This Row],[200D EMA]]</f>
        <v>0.24929549185113403</v>
      </c>
      <c r="V112">
        <v>0.78014864311313004</v>
      </c>
      <c r="W112">
        <v>245.1</v>
      </c>
      <c r="X112">
        <v>253.1</v>
      </c>
      <c r="Y112">
        <v>245.1</v>
      </c>
      <c r="Z112">
        <v>258.25</v>
      </c>
      <c r="AA112">
        <v>190.2</v>
      </c>
      <c r="AB112">
        <v>274.79000000000002</v>
      </c>
      <c r="AC112" s="5">
        <f>(Table2[[#This Row],[Close Price]]/Table2[[#This Row],[Day Low]])-1</f>
        <v>2.7825377396980766E-2</v>
      </c>
      <c r="AD112" s="5">
        <f>(Table2[[#This Row],[Day High]]/Table2[[#This Row],[Close Price]])-1</f>
        <v>4.6840266751349002E-3</v>
      </c>
      <c r="AE112" s="5">
        <f>(Table2[[#This Row],[Close Price]]/Table2[[#This Row],[Current Week Low]])-1</f>
        <v>2.7825377396980766E-2</v>
      </c>
      <c r="AF112" s="5">
        <f>(Table2[[#This Row],[Current Week High]]/Table2[[#This Row],[Close Price]])-1</f>
        <v>2.5127024452207047E-2</v>
      </c>
      <c r="AG112" s="5">
        <f>(Table2[[#This Row],[Close Price]]/Table2[[#This Row],[Current Month Low]])-1</f>
        <v>0.32450052576235544</v>
      </c>
      <c r="AH112" s="5">
        <f>(Table2[[#This Row],[Current Month High]]/Table2[[#This Row],[Close Price]])-1</f>
        <v>9.0782788186726027E-2</v>
      </c>
      <c r="AI112">
        <v>15.0762146713242</v>
      </c>
      <c r="AJ112">
        <v>123.234381922906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0.04</v>
      </c>
      <c r="AM112" t="s">
        <v>10116</v>
      </c>
      <c r="AN112">
        <v>9.42</v>
      </c>
      <c r="AO112" t="s">
        <v>10116</v>
      </c>
      <c r="AP112">
        <v>0.114764416768817</v>
      </c>
      <c r="AQ112">
        <f>(Table2[[#This Row],[Sharpe Ratio]]-AVERAGE(Table2[Sharpe Ratio]))/_xlfn.STDEV.P(Table2[Sharpe Ratio])</f>
        <v>0.66293883004372156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-0.74111772676376075</v>
      </c>
      <c r="AS112">
        <f>_xlfn.RANK.AVG(Table2[[#This Row],[1Y Return vs Nifty Z-Score]],Table2[1Y Return vs Nifty Z-Score])</f>
        <v>145</v>
      </c>
      <c r="AT112">
        <f>_xlfn.RANK.AVG(Table2[[#This Row],[6M Return vs Nifty Z-Score]],Table2[6M Return vs Nifty Z-Score])</f>
        <v>101</v>
      </c>
      <c r="AU112">
        <f>_xlfn.RANK.AVG(Table2[[#This Row],[Sharpe Ratio Z-Score]],Table2[Sharpe Ratio Z-Score])</f>
        <v>176</v>
      </c>
      <c r="AV112">
        <f>(Table2[[#This Row],[Rank 1Y]]+Table2[[#This Row],[Rank 6M]]+Table2[[#This Row],[Rank Sharpe]])/3</f>
        <v>140.66666666666666</v>
      </c>
    </row>
    <row r="113" spans="1:48" x14ac:dyDescent="0.3">
      <c r="A113" t="s">
        <v>859</v>
      </c>
      <c r="B113" t="s">
        <v>860</v>
      </c>
      <c r="C113" t="s">
        <v>10073</v>
      </c>
      <c r="D113" t="s">
        <v>340</v>
      </c>
      <c r="E113">
        <v>16949.95484826</v>
      </c>
      <c r="F113">
        <v>712.6</v>
      </c>
      <c r="G113">
        <v>114.933157696327</v>
      </c>
      <c r="H113">
        <f>(Table2[[#This Row],[1Y Return vs Nifty]]-AVERAGE(Table2[1Y Return vs Nifty]))/_xlfn.STDEV.P(Table2[1Y Return vs Nifty])</f>
        <v>0.8692035918654184</v>
      </c>
      <c r="I113">
        <v>-9.9308879959730696</v>
      </c>
      <c r="J113">
        <f>(Table2[[#This Row],[1M Return vs Nifty]]-AVERAGE(Table2[1M Return vs Nifty]))/_xlfn.STDEV.P(Table2[1M Return vs Nifty])</f>
        <v>-1.1105125636894111</v>
      </c>
      <c r="K113">
        <v>55.110269756639497</v>
      </c>
      <c r="L113">
        <f>(Table2[[#This Row],[6M Return vs Nifty]]-AVERAGE(Table2[6M Return vs Nifty]))/_xlfn.STDEV.P(Table2[6M Return vs Nifty])</f>
        <v>1.31497203023628</v>
      </c>
      <c r="M113">
        <v>-5.5321143397724803</v>
      </c>
      <c r="N113">
        <f>(Table2[[#This Row],[1W Return vs Nifty]]-AVERAGE(Table2[1W Return vs Nifty]))/_xlfn.STDEV.P(Table2[1W Return vs Nifty])</f>
        <v>-0.94403129241684436</v>
      </c>
      <c r="O113">
        <v>734.99</v>
      </c>
      <c r="P113">
        <v>701.84746091826696</v>
      </c>
      <c r="Q113">
        <v>548.69218827363795</v>
      </c>
      <c r="R113">
        <v>43.539643207863698</v>
      </c>
      <c r="S113" s="5">
        <f>(Table2[[#This Row],[Close Price]]-Table2[[#This Row],[20D EMA]])/Table2[[#This Row],[20D EMA]]</f>
        <v>-3.0462999496591772E-2</v>
      </c>
      <c r="T113" s="5">
        <f>(Table2[[#This Row],[Close Price]]-Table2[[#This Row],[50D EMA]])/Table2[[#This Row],[50D EMA]]</f>
        <v>1.5320336227568456E-2</v>
      </c>
      <c r="U113" s="5">
        <f>(Table2[[#This Row],[Close Price]]-Table2[[#This Row],[200D EMA]])/Table2[[#This Row],[200D EMA]]</f>
        <v>0.2987245221078666</v>
      </c>
      <c r="V113">
        <v>0.36275658390417898</v>
      </c>
      <c r="W113">
        <v>702.9</v>
      </c>
      <c r="X113">
        <v>734.8</v>
      </c>
      <c r="Y113">
        <v>702.9</v>
      </c>
      <c r="Z113">
        <v>758.25</v>
      </c>
      <c r="AA113">
        <v>660</v>
      </c>
      <c r="AB113">
        <v>810.8</v>
      </c>
      <c r="AC113" s="5">
        <f>(Table2[[#This Row],[Close Price]]/Table2[[#This Row],[Day Low]])-1</f>
        <v>1.3799971546450518E-2</v>
      </c>
      <c r="AD113" s="5">
        <f>(Table2[[#This Row],[Day High]]/Table2[[#This Row],[Close Price]])-1</f>
        <v>3.1153522312657778E-2</v>
      </c>
      <c r="AE113" s="5">
        <f>(Table2[[#This Row],[Close Price]]/Table2[[#This Row],[Current Week Low]])-1</f>
        <v>1.3799971546450518E-2</v>
      </c>
      <c r="AF113" s="5">
        <f>(Table2[[#This Row],[Current Week High]]/Table2[[#This Row],[Close Price]])-1</f>
        <v>6.406118439517261E-2</v>
      </c>
      <c r="AG113" s="5">
        <f>(Table2[[#This Row],[Close Price]]/Table2[[#This Row],[Current Month Low]])-1</f>
        <v>7.9696969696969822E-2</v>
      </c>
      <c r="AH113" s="5">
        <f>(Table2[[#This Row],[Current Month High]]/Table2[[#This Row],[Close Price]])-1</f>
        <v>0.1378052203199549</v>
      </c>
      <c r="AI113">
        <v>16.194218355318501</v>
      </c>
      <c r="AJ113">
        <v>181.66007905138301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0.25</v>
      </c>
      <c r="AM113" t="s">
        <v>10116</v>
      </c>
      <c r="AN113">
        <v>-5.96</v>
      </c>
      <c r="AO113" t="s">
        <v>10117</v>
      </c>
      <c r="AP113">
        <v>8.4656229854581003E-2</v>
      </c>
      <c r="AQ113">
        <f>(Table2[[#This Row],[Sharpe Ratio]]-AVERAGE(Table2[Sharpe Ratio]))/_xlfn.STDEV.P(Table2[Sharpe Ratio])</f>
        <v>0.32258357908282415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0.45221534507826711</v>
      </c>
      <c r="AS113">
        <f>_xlfn.RANK.AVG(Table2[[#This Row],[1Y Return vs Nifty Z-Score]],Table2[1Y Return vs Nifty Z-Score])</f>
        <v>105</v>
      </c>
      <c r="AT113">
        <f>_xlfn.RANK.AVG(Table2[[#This Row],[6M Return vs Nifty Z-Score]],Table2[6M Return vs Nifty Z-Score])</f>
        <v>67</v>
      </c>
      <c r="AU113">
        <f>_xlfn.RANK.AVG(Table2[[#This Row],[Sharpe Ratio Z-Score]],Table2[Sharpe Ratio Z-Score])</f>
        <v>250</v>
      </c>
      <c r="AV113">
        <f>(Table2[[#This Row],[Rank 1Y]]+Table2[[#This Row],[Rank 6M]]+Table2[[#This Row],[Rank Sharpe]])/3</f>
        <v>140.66666666666666</v>
      </c>
    </row>
    <row r="114" spans="1:48" x14ac:dyDescent="0.3">
      <c r="A114" t="s">
        <v>1456</v>
      </c>
      <c r="B114" t="s">
        <v>1457</v>
      </c>
      <c r="C114" t="s">
        <v>10073</v>
      </c>
      <c r="D114" t="s">
        <v>46</v>
      </c>
      <c r="E114">
        <v>6639.384805267</v>
      </c>
      <c r="F114">
        <v>227.36</v>
      </c>
      <c r="G114">
        <v>150.67881395826799</v>
      </c>
      <c r="H114">
        <f>(Table2[[#This Row],[1Y Return vs Nifty]]-AVERAGE(Table2[1Y Return vs Nifty]))/_xlfn.STDEV.P(Table2[1Y Return vs Nifty])</f>
        <v>1.3011645462698105</v>
      </c>
      <c r="I114">
        <v>24.851882198725399</v>
      </c>
      <c r="J114">
        <f>(Table2[[#This Row],[1M Return vs Nifty]]-AVERAGE(Table2[1M Return vs Nifty]))/_xlfn.STDEV.P(Table2[1M Return vs Nifty])</f>
        <v>2.1112985337347405</v>
      </c>
      <c r="K114">
        <v>53.539052592681898</v>
      </c>
      <c r="L114">
        <f>(Table2[[#This Row],[6M Return vs Nifty]]-AVERAGE(Table2[6M Return vs Nifty]))/_xlfn.STDEV.P(Table2[6M Return vs Nifty])</f>
        <v>1.2671914338106787</v>
      </c>
      <c r="M114">
        <v>5.9692955457993699</v>
      </c>
      <c r="N114">
        <f>(Table2[[#This Row],[1W Return vs Nifty]]-AVERAGE(Table2[1W Return vs Nifty]))/_xlfn.STDEV.P(Table2[1W Return vs Nifty])</f>
        <v>1.5679068839804338</v>
      </c>
      <c r="O114">
        <v>218.09</v>
      </c>
      <c r="P114">
        <v>198.36829727050801</v>
      </c>
      <c r="Q114">
        <v>161.777083148521</v>
      </c>
      <c r="R114">
        <v>64.9735304312171</v>
      </c>
      <c r="S114" s="5">
        <f>(Table2[[#This Row],[Close Price]]-Table2[[#This Row],[20D EMA]])/Table2[[#This Row],[20D EMA]]</f>
        <v>4.2505387683983722E-2</v>
      </c>
      <c r="T114" s="5">
        <f>(Table2[[#This Row],[Close Price]]-Table2[[#This Row],[50D EMA]])/Table2[[#This Row],[50D EMA]]</f>
        <v>0.14615088765901449</v>
      </c>
      <c r="U114" s="5">
        <f>(Table2[[#This Row],[Close Price]]-Table2[[#This Row],[200D EMA]])/Table2[[#This Row],[200D EMA]]</f>
        <v>0.40539064974530409</v>
      </c>
      <c r="V114">
        <v>1.5079540942934699</v>
      </c>
      <c r="W114">
        <v>223</v>
      </c>
      <c r="X114">
        <v>237.35</v>
      </c>
      <c r="Y114">
        <v>223</v>
      </c>
      <c r="Z114">
        <v>249</v>
      </c>
      <c r="AA114">
        <v>163</v>
      </c>
      <c r="AB114">
        <v>249</v>
      </c>
      <c r="AC114" s="5">
        <f>(Table2[[#This Row],[Close Price]]/Table2[[#This Row],[Day Low]])-1</f>
        <v>1.955156950672654E-2</v>
      </c>
      <c r="AD114" s="5">
        <f>(Table2[[#This Row],[Day High]]/Table2[[#This Row],[Close Price]])-1</f>
        <v>4.3939127375087983E-2</v>
      </c>
      <c r="AE114" s="5">
        <f>(Table2[[#This Row],[Close Price]]/Table2[[#This Row],[Current Week Low]])-1</f>
        <v>1.955156950672654E-2</v>
      </c>
      <c r="AF114" s="5">
        <f>(Table2[[#This Row],[Current Week High]]/Table2[[#This Row],[Close Price]])-1</f>
        <v>9.5179451090781075E-2</v>
      </c>
      <c r="AG114" s="5">
        <f>(Table2[[#This Row],[Close Price]]/Table2[[#This Row],[Current Month Low]])-1</f>
        <v>0.39484662576687124</v>
      </c>
      <c r="AH114" s="5">
        <f>(Table2[[#This Row],[Current Month High]]/Table2[[#This Row],[Close Price]])-1</f>
        <v>9.5179451090781075E-2</v>
      </c>
      <c r="AI114">
        <v>9.5179451090781004</v>
      </c>
      <c r="AJ114">
        <v>187.79746835443001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0.21</v>
      </c>
      <c r="AM114" t="s">
        <v>10116</v>
      </c>
      <c r="AN114">
        <v>3.72</v>
      </c>
      <c r="AO114" t="s">
        <v>10116</v>
      </c>
      <c r="AP114">
        <v>7.0222493063386002E-2</v>
      </c>
      <c r="AQ114">
        <f>(Table2[[#This Row],[Sharpe Ratio]]-AVERAGE(Table2[Sharpe Ratio]))/_xlfn.STDEV.P(Table2[Sharpe Ratio])</f>
        <v>0.15941871891158957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6.4069801167072526</v>
      </c>
      <c r="AS114">
        <f>_xlfn.RANK.AVG(Table2[[#This Row],[1Y Return vs Nifty Z-Score]],Table2[1Y Return vs Nifty Z-Score])</f>
        <v>66</v>
      </c>
      <c r="AT114">
        <f>_xlfn.RANK.AVG(Table2[[#This Row],[6M Return vs Nifty Z-Score]],Table2[6M Return vs Nifty Z-Score])</f>
        <v>74</v>
      </c>
      <c r="AU114">
        <f>_xlfn.RANK.AVG(Table2[[#This Row],[Sharpe Ratio Z-Score]],Table2[Sharpe Ratio Z-Score])</f>
        <v>289</v>
      </c>
      <c r="AV114">
        <f>(Table2[[#This Row],[Rank 1Y]]+Table2[[#This Row],[Rank 6M]]+Table2[[#This Row],[Rank Sharpe]])/3</f>
        <v>143</v>
      </c>
    </row>
    <row r="115" spans="1:48" x14ac:dyDescent="0.3">
      <c r="A115" t="s">
        <v>351</v>
      </c>
      <c r="B115" t="s">
        <v>352</v>
      </c>
      <c r="C115" t="s">
        <v>10084</v>
      </c>
      <c r="D115" t="s">
        <v>281</v>
      </c>
      <c r="E115">
        <v>69720.278723615003</v>
      </c>
      <c r="F115">
        <v>8171.6</v>
      </c>
      <c r="G115">
        <v>59.320015822069699</v>
      </c>
      <c r="H115">
        <f>(Table2[[#This Row],[1Y Return vs Nifty]]-AVERAGE(Table2[1Y Return vs Nifty]))/_xlfn.STDEV.P(Table2[1Y Return vs Nifty])</f>
        <v>0.19715813645694003</v>
      </c>
      <c r="I115">
        <v>-15.796409768946701</v>
      </c>
      <c r="J115">
        <f>(Table2[[#This Row],[1M Return vs Nifty]]-AVERAGE(Table2[1M Return vs Nifty]))/_xlfn.STDEV.P(Table2[1M Return vs Nifty])</f>
        <v>-1.6538161313629762</v>
      </c>
      <c r="K115">
        <v>35.569026232102402</v>
      </c>
      <c r="L115">
        <f>(Table2[[#This Row],[6M Return vs Nifty]]-AVERAGE(Table2[6M Return vs Nifty]))/_xlfn.STDEV.P(Table2[6M Return vs Nifty])</f>
        <v>0.7207242763812296</v>
      </c>
      <c r="M115">
        <v>-11.124072806187501</v>
      </c>
      <c r="N115">
        <f>(Table2[[#This Row],[1W Return vs Nifty]]-AVERAGE(Table2[1W Return vs Nifty]))/_xlfn.STDEV.P(Table2[1W Return vs Nifty])</f>
        <v>-2.165329732553035</v>
      </c>
      <c r="O115">
        <v>8593.36</v>
      </c>
      <c r="P115">
        <v>8277.6115439564601</v>
      </c>
      <c r="Q115">
        <v>6745.2390912055398</v>
      </c>
      <c r="R115">
        <v>31.243336786997698</v>
      </c>
      <c r="S115" s="5">
        <f>(Table2[[#This Row],[Close Price]]-Table2[[#This Row],[20D EMA]])/Table2[[#This Row],[20D EMA]]</f>
        <v>-4.9079754601227016E-2</v>
      </c>
      <c r="T115" s="5">
        <f>(Table2[[#This Row],[Close Price]]-Table2[[#This Row],[50D EMA]])/Table2[[#This Row],[50D EMA]]</f>
        <v>-1.2807020889239415E-2</v>
      </c>
      <c r="U115" s="5">
        <f>(Table2[[#This Row],[Close Price]]-Table2[[#This Row],[200D EMA]])/Table2[[#This Row],[200D EMA]]</f>
        <v>0.21146187548105649</v>
      </c>
      <c r="V115">
        <v>1.0757422445754199</v>
      </c>
      <c r="W115">
        <v>8119.4</v>
      </c>
      <c r="X115">
        <v>8340</v>
      </c>
      <c r="Y115">
        <v>8119.4</v>
      </c>
      <c r="Z115">
        <v>8633.85</v>
      </c>
      <c r="AA115">
        <v>7700.1</v>
      </c>
      <c r="AB115">
        <v>9750</v>
      </c>
      <c r="AC115" s="5">
        <f>(Table2[[#This Row],[Close Price]]/Table2[[#This Row],[Day Low]])-1</f>
        <v>6.4290464812670756E-3</v>
      </c>
      <c r="AD115" s="5">
        <f>(Table2[[#This Row],[Day High]]/Table2[[#This Row],[Close Price]])-1</f>
        <v>2.0607959273581722E-2</v>
      </c>
      <c r="AE115" s="5">
        <f>(Table2[[#This Row],[Close Price]]/Table2[[#This Row],[Current Week Low]])-1</f>
        <v>6.4290464812670756E-3</v>
      </c>
      <c r="AF115" s="5">
        <f>(Table2[[#This Row],[Current Week High]]/Table2[[#This Row],[Close Price]])-1</f>
        <v>5.6567869205541133E-2</v>
      </c>
      <c r="AG115" s="5">
        <f>(Table2[[#This Row],[Close Price]]/Table2[[#This Row],[Current Month Low]])-1</f>
        <v>6.1232971000376724E-2</v>
      </c>
      <c r="AH115" s="5">
        <f>(Table2[[#This Row],[Current Month High]]/Table2[[#This Row],[Close Price]])-1</f>
        <v>0.19315678692055416</v>
      </c>
      <c r="AI115">
        <v>21.580229086103</v>
      </c>
      <c r="AJ115">
        <v>90.925233644859802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0.15</v>
      </c>
      <c r="AM115" t="s">
        <v>10116</v>
      </c>
      <c r="AN115">
        <v>-3.19</v>
      </c>
      <c r="AO115" t="s">
        <v>10117</v>
      </c>
      <c r="AP115">
        <v>0.165339835758437</v>
      </c>
      <c r="AQ115">
        <f>(Table2[[#This Row],[Sharpe Ratio]]-AVERAGE(Table2[Sharpe Ratio]))/_xlfn.STDEV.P(Table2[Sharpe Ratio])</f>
        <v>1.2346640379314662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-1.6665994131463753</v>
      </c>
      <c r="AS115">
        <f>_xlfn.RANK.AVG(Table2[[#This Row],[1Y Return vs Nifty Z-Score]],Table2[1Y Return vs Nifty Z-Score])</f>
        <v>224</v>
      </c>
      <c r="AT115">
        <f>_xlfn.RANK.AVG(Table2[[#This Row],[6M Return vs Nifty Z-Score]],Table2[6M Return vs Nifty Z-Score])</f>
        <v>132</v>
      </c>
      <c r="AU115">
        <f>_xlfn.RANK.AVG(Table2[[#This Row],[Sharpe Ratio Z-Score]],Table2[Sharpe Ratio Z-Score])</f>
        <v>79</v>
      </c>
      <c r="AV115">
        <f>(Table2[[#This Row],[Rank 1Y]]+Table2[[#This Row],[Rank 6M]]+Table2[[#This Row],[Rank Sharpe]])/3</f>
        <v>145</v>
      </c>
    </row>
    <row r="116" spans="1:48" x14ac:dyDescent="0.3">
      <c r="A116" t="s">
        <v>814</v>
      </c>
      <c r="B116" t="s">
        <v>815</v>
      </c>
      <c r="C116" t="s">
        <v>10078</v>
      </c>
      <c r="D116" t="s">
        <v>146</v>
      </c>
      <c r="E116">
        <v>18603.836357696</v>
      </c>
      <c r="F116">
        <v>140.12</v>
      </c>
      <c r="G116">
        <v>234.52321421778299</v>
      </c>
      <c r="H116">
        <f>(Table2[[#This Row],[1Y Return vs Nifty]]-AVERAGE(Table2[1Y Return vs Nifty]))/_xlfn.STDEV.P(Table2[1Y Return vs Nifty])</f>
        <v>2.3143647765905326</v>
      </c>
      <c r="I116">
        <v>-21.20914822632</v>
      </c>
      <c r="J116">
        <f>(Table2[[#This Row],[1M Return vs Nifty]]-AVERAGE(Table2[1M Return vs Nifty]))/_xlfn.STDEV.P(Table2[1M Return vs Nifty])</f>
        <v>-2.1551799023278826</v>
      </c>
      <c r="K116">
        <v>7.3464039103730103</v>
      </c>
      <c r="L116">
        <f>(Table2[[#This Row],[6M Return vs Nifty]]-AVERAGE(Table2[6M Return vs Nifty]))/_xlfn.STDEV.P(Table2[6M Return vs Nifty])</f>
        <v>-0.13752355731104254</v>
      </c>
      <c r="M116">
        <v>-3.6192416924308199</v>
      </c>
      <c r="N116">
        <f>(Table2[[#This Row],[1W Return vs Nifty]]-AVERAGE(Table2[1W Return vs Nifty]))/_xlfn.STDEV.P(Table2[1W Return vs Nifty])</f>
        <v>-0.52625487393867276</v>
      </c>
      <c r="O116">
        <v>144.26</v>
      </c>
      <c r="P116">
        <v>143.80205522352799</v>
      </c>
      <c r="Q116">
        <v>114.67160452635</v>
      </c>
      <c r="R116">
        <v>46.372234189431502</v>
      </c>
      <c r="S116" s="5">
        <f>(Table2[[#This Row],[Close Price]]-Table2[[#This Row],[20D EMA]])/Table2[[#This Row],[20D EMA]]</f>
        <v>-2.8698183834742732E-2</v>
      </c>
      <c r="T116" s="5">
        <f>(Table2[[#This Row],[Close Price]]-Table2[[#This Row],[50D EMA]])/Table2[[#This Row],[50D EMA]]</f>
        <v>-2.560502503114119E-2</v>
      </c>
      <c r="U116" s="5">
        <f>(Table2[[#This Row],[Close Price]]-Table2[[#This Row],[200D EMA]])/Table2[[#This Row],[200D EMA]]</f>
        <v>0.2219241247976286</v>
      </c>
      <c r="V116">
        <v>0.98491323071821102</v>
      </c>
      <c r="W116">
        <v>139.19</v>
      </c>
      <c r="X116">
        <v>144.5</v>
      </c>
      <c r="Y116">
        <v>138.21</v>
      </c>
      <c r="Z116">
        <v>145.5</v>
      </c>
      <c r="AA116">
        <v>124.25</v>
      </c>
      <c r="AB116">
        <v>157.69999999999999</v>
      </c>
      <c r="AC116" s="5">
        <f>(Table2[[#This Row],[Close Price]]/Table2[[#This Row],[Day Low]])-1</f>
        <v>6.6815144766148027E-3</v>
      </c>
      <c r="AD116" s="5">
        <f>(Table2[[#This Row],[Day High]]/Table2[[#This Row],[Close Price]])-1</f>
        <v>3.1258920924921441E-2</v>
      </c>
      <c r="AE116" s="5">
        <f>(Table2[[#This Row],[Close Price]]/Table2[[#This Row],[Current Week Low]])-1</f>
        <v>1.3819549960205402E-2</v>
      </c>
      <c r="AF116" s="5">
        <f>(Table2[[#This Row],[Current Week High]]/Table2[[#This Row],[Close Price]])-1</f>
        <v>3.8395660862118097E-2</v>
      </c>
      <c r="AG116" s="5">
        <f>(Table2[[#This Row],[Close Price]]/Table2[[#This Row],[Current Month Low]])-1</f>
        <v>0.12772635814889344</v>
      </c>
      <c r="AH116" s="5">
        <f>(Table2[[#This Row],[Current Month High]]/Table2[[#This Row],[Close Price]])-1</f>
        <v>0.12546388809591758</v>
      </c>
      <c r="AI116">
        <v>26.3202968883813</v>
      </c>
      <c r="AJ116">
        <v>270.19815059445102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-0.03</v>
      </c>
      <c r="AM116" t="s">
        <v>10117</v>
      </c>
      <c r="AN116">
        <v>-6.36</v>
      </c>
      <c r="AO116" t="s">
        <v>10117</v>
      </c>
      <c r="AP116">
        <v>0.16548950732657899</v>
      </c>
      <c r="AQ116">
        <f>(Table2[[#This Row],[Sharpe Ratio]]-AVERAGE(Table2[Sharpe Ratio]))/_xlfn.STDEV.P(Table2[Sharpe Ratio])</f>
        <v>1.2363559865128202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0.73176242952575521</v>
      </c>
      <c r="AS116">
        <f>_xlfn.RANK.AVG(Table2[[#This Row],[1Y Return vs Nifty Z-Score]],Table2[1Y Return vs Nifty Z-Score])</f>
        <v>16</v>
      </c>
      <c r="AT116">
        <f>_xlfn.RANK.AVG(Table2[[#This Row],[6M Return vs Nifty Z-Score]],Table2[6M Return vs Nifty Z-Score])</f>
        <v>350</v>
      </c>
      <c r="AU116">
        <f>_xlfn.RANK.AVG(Table2[[#This Row],[Sharpe Ratio Z-Score]],Table2[Sharpe Ratio Z-Score])</f>
        <v>78</v>
      </c>
      <c r="AV116">
        <f>(Table2[[#This Row],[Rank 1Y]]+Table2[[#This Row],[Rank 6M]]+Table2[[#This Row],[Rank Sharpe]])/3</f>
        <v>148</v>
      </c>
    </row>
    <row r="117" spans="1:48" x14ac:dyDescent="0.3">
      <c r="A117" t="s">
        <v>938</v>
      </c>
      <c r="B117" t="s">
        <v>939</v>
      </c>
      <c r="C117" t="s">
        <v>10074</v>
      </c>
      <c r="D117" t="s">
        <v>214</v>
      </c>
      <c r="E117">
        <v>14866.46308544</v>
      </c>
      <c r="F117">
        <v>1782.45</v>
      </c>
      <c r="G117">
        <v>59.395145752778497</v>
      </c>
      <c r="H117">
        <f>(Table2[[#This Row],[1Y Return vs Nifty]]-AVERAGE(Table2[1Y Return vs Nifty]))/_xlfn.STDEV.P(Table2[1Y Return vs Nifty])</f>
        <v>0.19806602849102367</v>
      </c>
      <c r="I117">
        <v>-4.24937531666572</v>
      </c>
      <c r="J117">
        <f>(Table2[[#This Row],[1M Return vs Nifty]]-AVERAGE(Table2[1M Return vs Nifty]))/_xlfn.STDEV.P(Table2[1M Return vs Nifty])</f>
        <v>-0.5842531399032509</v>
      </c>
      <c r="K117">
        <v>31.218903975060901</v>
      </c>
      <c r="L117">
        <f>(Table2[[#This Row],[6M Return vs Nifty]]-AVERAGE(Table2[6M Return vs Nifty]))/_xlfn.STDEV.P(Table2[6M Return vs Nifty])</f>
        <v>0.58843738394289313</v>
      </c>
      <c r="M117">
        <v>-4.41562621729778E-2</v>
      </c>
      <c r="N117">
        <f>(Table2[[#This Row],[1W Return vs Nifty]]-AVERAGE(Table2[1W Return vs Nifty]))/_xlfn.STDEV.P(Table2[1W Return vs Nifty])</f>
        <v>0.25455318920252334</v>
      </c>
      <c r="O117">
        <v>1764.49</v>
      </c>
      <c r="P117">
        <v>1757.3361461991001</v>
      </c>
      <c r="Q117">
        <v>1560.2716017068001</v>
      </c>
      <c r="R117">
        <v>61.158461682446003</v>
      </c>
      <c r="S117" s="5">
        <f>(Table2[[#This Row],[Close Price]]-Table2[[#This Row],[20D EMA]])/Table2[[#This Row],[20D EMA]]</f>
        <v>1.0178578512771416E-2</v>
      </c>
      <c r="T117" s="5">
        <f>(Table2[[#This Row],[Close Price]]-Table2[[#This Row],[50D EMA]])/Table2[[#This Row],[50D EMA]]</f>
        <v>1.4290865100122199E-2</v>
      </c>
      <c r="U117" s="5">
        <f>(Table2[[#This Row],[Close Price]]-Table2[[#This Row],[200D EMA]])/Table2[[#This Row],[200D EMA]]</f>
        <v>0.14239725830435951</v>
      </c>
      <c r="V117">
        <v>1.2614124221460601</v>
      </c>
      <c r="W117">
        <v>1762.6</v>
      </c>
      <c r="X117">
        <v>1838</v>
      </c>
      <c r="Y117">
        <v>1732.25</v>
      </c>
      <c r="Z117">
        <v>1892</v>
      </c>
      <c r="AA117">
        <v>1458.5</v>
      </c>
      <c r="AB117">
        <v>1892</v>
      </c>
      <c r="AC117" s="5">
        <f>(Table2[[#This Row],[Close Price]]/Table2[[#This Row],[Day Low]])-1</f>
        <v>1.1261772381709001E-2</v>
      </c>
      <c r="AD117" s="5">
        <f>(Table2[[#This Row],[Day High]]/Table2[[#This Row],[Close Price]])-1</f>
        <v>3.1164969564363654E-2</v>
      </c>
      <c r="AE117" s="5">
        <f>(Table2[[#This Row],[Close Price]]/Table2[[#This Row],[Current Week Low]])-1</f>
        <v>2.8979650743252927E-2</v>
      </c>
      <c r="AF117" s="5">
        <f>(Table2[[#This Row],[Current Week High]]/Table2[[#This Row],[Close Price]])-1</f>
        <v>6.1460349518920543E-2</v>
      </c>
      <c r="AG117" s="5">
        <f>(Table2[[#This Row],[Close Price]]/Table2[[#This Row],[Current Month Low]])-1</f>
        <v>0.22211175865615362</v>
      </c>
      <c r="AH117" s="5">
        <f>(Table2[[#This Row],[Current Month High]]/Table2[[#This Row],[Close Price]])-1</f>
        <v>6.1460349518920543E-2</v>
      </c>
      <c r="AI117">
        <v>24.657073129680999</v>
      </c>
      <c r="AJ117">
        <v>89.925412892914196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-0.2</v>
      </c>
      <c r="AM117" t="s">
        <v>10117</v>
      </c>
      <c r="AN117">
        <v>1.91</v>
      </c>
      <c r="AO117" t="s">
        <v>10116</v>
      </c>
      <c r="AP117">
        <v>0.178564289269078</v>
      </c>
      <c r="AQ117">
        <f>(Table2[[#This Row],[Sharpe Ratio]]-AVERAGE(Table2[Sharpe Ratio]))/_xlfn.STDEV.P(Table2[Sharpe Ratio])</f>
        <v>1.3841586656304437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1.8409621273636327</v>
      </c>
      <c r="AS117">
        <f>_xlfn.RANK.AVG(Table2[[#This Row],[1Y Return vs Nifty Z-Score]],Table2[1Y Return vs Nifty Z-Score])</f>
        <v>222</v>
      </c>
      <c r="AT117">
        <f>_xlfn.RANK.AVG(Table2[[#This Row],[6M Return vs Nifty Z-Score]],Table2[6M Return vs Nifty Z-Score])</f>
        <v>170</v>
      </c>
      <c r="AU117">
        <f>_xlfn.RANK.AVG(Table2[[#This Row],[Sharpe Ratio Z-Score]],Table2[Sharpe Ratio Z-Score])</f>
        <v>63</v>
      </c>
      <c r="AV117">
        <f>(Table2[[#This Row],[Rank 1Y]]+Table2[[#This Row],[Rank 6M]]+Table2[[#This Row],[Rank Sharpe]])/3</f>
        <v>151.66666666666666</v>
      </c>
    </row>
    <row r="118" spans="1:48" x14ac:dyDescent="0.3">
      <c r="A118" t="s">
        <v>1296</v>
      </c>
      <c r="B118" t="s">
        <v>1297</v>
      </c>
      <c r="C118" t="s">
        <v>10073</v>
      </c>
      <c r="D118" t="s">
        <v>46</v>
      </c>
      <c r="E118">
        <v>8304.1128754000001</v>
      </c>
      <c r="F118">
        <v>1220.3499999999999</v>
      </c>
      <c r="G118">
        <v>72.607864523529102</v>
      </c>
      <c r="H118">
        <f>(Table2[[#This Row],[1Y Return vs Nifty]]-AVERAGE(Table2[1Y Return vs Nifty]))/_xlfn.STDEV.P(Table2[1Y Return vs Nifty])</f>
        <v>0.3577323825975785</v>
      </c>
      <c r="I118">
        <v>-9.1196771648917991</v>
      </c>
      <c r="J118">
        <f>(Table2[[#This Row],[1M Return vs Nifty]]-AVERAGE(Table2[1M Return vs Nifty]))/_xlfn.STDEV.P(Table2[1M Return vs Nifty])</f>
        <v>-1.0353728309050838</v>
      </c>
      <c r="K118">
        <v>43.468334739213802</v>
      </c>
      <c r="L118">
        <f>(Table2[[#This Row],[6M Return vs Nifty]]-AVERAGE(Table2[6M Return vs Nifty]))/_xlfn.STDEV.P(Table2[6M Return vs Nifty])</f>
        <v>0.96094165719759395</v>
      </c>
      <c r="M118">
        <v>0.42427497898554101</v>
      </c>
      <c r="N118">
        <f>(Table2[[#This Row],[1W Return vs Nifty]]-AVERAGE(Table2[1W Return vs Nifty]))/_xlfn.STDEV.P(Table2[1W Return vs Nifty])</f>
        <v>0.35685980459924427</v>
      </c>
      <c r="O118">
        <v>1205.76</v>
      </c>
      <c r="P118">
        <v>1170.6580221586901</v>
      </c>
      <c r="Q118">
        <v>976.08752745372396</v>
      </c>
      <c r="R118">
        <v>61.217547436537799</v>
      </c>
      <c r="S118" s="5">
        <f>(Table2[[#This Row],[Close Price]]-Table2[[#This Row],[20D EMA]])/Table2[[#This Row],[20D EMA]]</f>
        <v>1.2100252123142183E-2</v>
      </c>
      <c r="T118" s="5">
        <f>(Table2[[#This Row],[Close Price]]-Table2[[#This Row],[50D EMA]])/Table2[[#This Row],[50D EMA]]</f>
        <v>4.2447902718573585E-2</v>
      </c>
      <c r="U118" s="5">
        <f>(Table2[[#This Row],[Close Price]]-Table2[[#This Row],[200D EMA]])/Table2[[#This Row],[200D EMA]]</f>
        <v>0.25024648474248262</v>
      </c>
      <c r="V118">
        <v>1.35864014064209</v>
      </c>
      <c r="W118">
        <v>1217</v>
      </c>
      <c r="X118">
        <v>1269.8</v>
      </c>
      <c r="Y118">
        <v>1181.4000000000001</v>
      </c>
      <c r="Z118">
        <v>1287.5999999999999</v>
      </c>
      <c r="AA118">
        <v>1050</v>
      </c>
      <c r="AB118">
        <v>1325</v>
      </c>
      <c r="AC118" s="5">
        <f>(Table2[[#This Row],[Close Price]]/Table2[[#This Row],[Day Low]])-1</f>
        <v>2.7526705012324015E-3</v>
      </c>
      <c r="AD118" s="5">
        <f>(Table2[[#This Row],[Day High]]/Table2[[#This Row],[Close Price]])-1</f>
        <v>4.0521161961732277E-2</v>
      </c>
      <c r="AE118" s="5">
        <f>(Table2[[#This Row],[Close Price]]/Table2[[#This Row],[Current Week Low]])-1</f>
        <v>3.2969358388352576E-2</v>
      </c>
      <c r="AF118" s="5">
        <f>(Table2[[#This Row],[Current Week High]]/Table2[[#This Row],[Close Price]])-1</f>
        <v>5.5107141393862413E-2</v>
      </c>
      <c r="AG118" s="5">
        <f>(Table2[[#This Row],[Close Price]]/Table2[[#This Row],[Current Month Low]])-1</f>
        <v>0.16223809523809507</v>
      </c>
      <c r="AH118" s="5">
        <f>(Table2[[#This Row],[Current Month High]]/Table2[[#This Row],[Close Price]])-1</f>
        <v>8.5754086942270824E-2</v>
      </c>
      <c r="AI118">
        <v>13.819805793419899</v>
      </c>
      <c r="AJ118">
        <v>102.04470198675401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-0.03</v>
      </c>
      <c r="AM118" t="s">
        <v>10117</v>
      </c>
      <c r="AN118">
        <v>1.68</v>
      </c>
      <c r="AO118" t="s">
        <v>10116</v>
      </c>
      <c r="AP118">
        <v>0.119813093472193</v>
      </c>
      <c r="AQ118">
        <f>(Table2[[#This Row],[Sharpe Ratio]]-AVERAGE(Table2[Sharpe Ratio]))/_xlfn.STDEV.P(Table2[Sharpe Ratio])</f>
        <v>0.72001113503813141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1.3601721485274645</v>
      </c>
      <c r="AS118">
        <f>_xlfn.RANK.AVG(Table2[[#This Row],[1Y Return vs Nifty Z-Score]],Table2[1Y Return vs Nifty Z-Score])</f>
        <v>182</v>
      </c>
      <c r="AT118">
        <f>_xlfn.RANK.AVG(Table2[[#This Row],[6M Return vs Nifty Z-Score]],Table2[6M Return vs Nifty Z-Score])</f>
        <v>102</v>
      </c>
      <c r="AU118">
        <f>_xlfn.RANK.AVG(Table2[[#This Row],[Sharpe Ratio Z-Score]],Table2[Sharpe Ratio Z-Score])</f>
        <v>173</v>
      </c>
      <c r="AV118">
        <f>(Table2[[#This Row],[Rank 1Y]]+Table2[[#This Row],[Rank 6M]]+Table2[[#This Row],[Rank Sharpe]])/3</f>
        <v>152.33333333333334</v>
      </c>
    </row>
    <row r="119" spans="1:48" x14ac:dyDescent="0.3">
      <c r="A119" t="s">
        <v>1199</v>
      </c>
      <c r="B119" t="s">
        <v>1200</v>
      </c>
      <c r="C119" t="s">
        <v>10075</v>
      </c>
      <c r="D119" t="s">
        <v>59</v>
      </c>
      <c r="E119">
        <v>9324.5067274199992</v>
      </c>
      <c r="F119">
        <v>7531.65</v>
      </c>
      <c r="G119">
        <v>134.128652237213</v>
      </c>
      <c r="H119">
        <f>(Table2[[#This Row],[1Y Return vs Nifty]]-AVERAGE(Table2[1Y Return vs Nifty]))/_xlfn.STDEV.P(Table2[1Y Return vs Nifty])</f>
        <v>1.1011675564205672</v>
      </c>
      <c r="I119">
        <v>9.30229408052951</v>
      </c>
      <c r="J119">
        <f>(Table2[[#This Row],[1M Return vs Nifty]]-AVERAGE(Table2[1M Return vs Nifty]))/_xlfn.STDEV.P(Table2[1M Return vs Nifty])</f>
        <v>0.67099244887856435</v>
      </c>
      <c r="K119">
        <v>31.347625951442801</v>
      </c>
      <c r="L119">
        <f>(Table2[[#This Row],[6M Return vs Nifty]]-AVERAGE(Table2[6M Return vs Nifty]))/_xlfn.STDEV.P(Table2[6M Return vs Nifty])</f>
        <v>0.59235180961599221</v>
      </c>
      <c r="M119">
        <v>9.52873512499316</v>
      </c>
      <c r="N119">
        <f>(Table2[[#This Row],[1W Return vs Nifty]]-AVERAGE(Table2[1W Return vs Nifty]))/_xlfn.STDEV.P(Table2[1W Return vs Nifty])</f>
        <v>2.3452978520888443</v>
      </c>
      <c r="O119">
        <v>6695.55</v>
      </c>
      <c r="P119">
        <v>6595.6631415279899</v>
      </c>
      <c r="Q119">
        <v>5696.0919908265196</v>
      </c>
      <c r="R119">
        <v>79.9517645494481</v>
      </c>
      <c r="S119" s="5">
        <f>(Table2[[#This Row],[Close Price]]-Table2[[#This Row],[20D EMA]])/Table2[[#This Row],[20D EMA]]</f>
        <v>0.12487398346663074</v>
      </c>
      <c r="T119" s="5">
        <f>(Table2[[#This Row],[Close Price]]-Table2[[#This Row],[50D EMA]])/Table2[[#This Row],[50D EMA]]</f>
        <v>0.14190943933731182</v>
      </c>
      <c r="U119" s="5">
        <f>(Table2[[#This Row],[Close Price]]-Table2[[#This Row],[200D EMA]])/Table2[[#This Row],[200D EMA]]</f>
        <v>0.32224865963008004</v>
      </c>
      <c r="V119">
        <v>1.1387983464822899</v>
      </c>
      <c r="W119">
        <v>7215</v>
      </c>
      <c r="X119">
        <v>7639.95</v>
      </c>
      <c r="Y119">
        <v>6551</v>
      </c>
      <c r="Z119">
        <v>7689.8</v>
      </c>
      <c r="AA119">
        <v>5540.1</v>
      </c>
      <c r="AB119">
        <v>7689.8</v>
      </c>
      <c r="AC119" s="5">
        <f>(Table2[[#This Row],[Close Price]]/Table2[[#This Row],[Day Low]])-1</f>
        <v>4.3887733887733926E-2</v>
      </c>
      <c r="AD119" s="5">
        <f>(Table2[[#This Row],[Day High]]/Table2[[#This Row],[Close Price]])-1</f>
        <v>1.4379319272669333E-2</v>
      </c>
      <c r="AE119" s="5">
        <f>(Table2[[#This Row],[Close Price]]/Table2[[#This Row],[Current Week Low]])-1</f>
        <v>0.14969470309876343</v>
      </c>
      <c r="AF119" s="5">
        <f>(Table2[[#This Row],[Current Week High]]/Table2[[#This Row],[Close Price]])-1</f>
        <v>2.0998054875093874E-2</v>
      </c>
      <c r="AG119" s="5">
        <f>(Table2[[#This Row],[Close Price]]/Table2[[#This Row],[Current Month Low]])-1</f>
        <v>0.3594790707748956</v>
      </c>
      <c r="AH119" s="5">
        <f>(Table2[[#This Row],[Current Month High]]/Table2[[#This Row],[Close Price]])-1</f>
        <v>2.0998054875093874E-2</v>
      </c>
      <c r="AI119">
        <v>3.4301912595513699</v>
      </c>
      <c r="AJ119">
        <v>170.329492839452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0.16</v>
      </c>
      <c r="AM119" t="s">
        <v>10116</v>
      </c>
      <c r="AN119">
        <v>20.02</v>
      </c>
      <c r="AO119" t="s">
        <v>10116</v>
      </c>
      <c r="AP119">
        <v>0.102485773384059</v>
      </c>
      <c r="AQ119">
        <f>(Table2[[#This Row],[Sharpe Ratio]]-AVERAGE(Table2[Sharpe Ratio]))/_xlfn.STDEV.P(Table2[Sharpe Ratio])</f>
        <v>0.5241360265875401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5.2339456935915081</v>
      </c>
      <c r="AS119">
        <f>_xlfn.RANK.AVG(Table2[[#This Row],[1Y Return vs Nifty Z-Score]],Table2[1Y Return vs Nifty Z-Score])</f>
        <v>79</v>
      </c>
      <c r="AT119">
        <f>_xlfn.RANK.AVG(Table2[[#This Row],[6M Return vs Nifty Z-Score]],Table2[6M Return vs Nifty Z-Score])</f>
        <v>169</v>
      </c>
      <c r="AU119">
        <f>_xlfn.RANK.AVG(Table2[[#This Row],[Sharpe Ratio Z-Score]],Table2[Sharpe Ratio Z-Score])</f>
        <v>209</v>
      </c>
      <c r="AV119">
        <f>(Table2[[#This Row],[Rank 1Y]]+Table2[[#This Row],[Rank 6M]]+Table2[[#This Row],[Rank Sharpe]])/3</f>
        <v>152.33333333333334</v>
      </c>
    </row>
    <row r="120" spans="1:48" x14ac:dyDescent="0.3">
      <c r="A120" t="s">
        <v>235</v>
      </c>
      <c r="B120" t="s">
        <v>236</v>
      </c>
      <c r="C120" t="s">
        <v>10070</v>
      </c>
      <c r="D120" t="s">
        <v>32</v>
      </c>
      <c r="E120">
        <v>107659.55980494</v>
      </c>
      <c r="F120">
        <v>118.11</v>
      </c>
      <c r="G120">
        <v>71.698425824778298</v>
      </c>
      <c r="H120">
        <f>(Table2[[#This Row],[1Y Return vs Nifty]]-AVERAGE(Table2[1Y Return vs Nifty]))/_xlfn.STDEV.P(Table2[1Y Return vs Nifty])</f>
        <v>0.3467424596428571</v>
      </c>
      <c r="I120">
        <v>-4.3496653829808301</v>
      </c>
      <c r="J120">
        <f>(Table2[[#This Row],[1M Return vs Nifty]]-AVERAGE(Table2[1M Return vs Nifty]))/_xlfn.STDEV.P(Table2[1M Return vs Nifty])</f>
        <v>-0.59354267166874175</v>
      </c>
      <c r="K120">
        <v>25.507667589784401</v>
      </c>
      <c r="L120">
        <f>(Table2[[#This Row],[6M Return vs Nifty]]-AVERAGE(Table2[6M Return vs Nifty]))/_xlfn.STDEV.P(Table2[6M Return vs Nifty])</f>
        <v>0.41475911267913063</v>
      </c>
      <c r="M120">
        <v>-4.3710452706482998</v>
      </c>
      <c r="N120">
        <f>(Table2[[#This Row],[1W Return vs Nifty]]-AVERAGE(Table2[1W Return vs Nifty]))/_xlfn.STDEV.P(Table2[1W Return vs Nifty])</f>
        <v>-0.69045075323218508</v>
      </c>
      <c r="O120">
        <v>119.05</v>
      </c>
      <c r="P120">
        <v>117.67195532011399</v>
      </c>
      <c r="Q120">
        <v>101.592532306661</v>
      </c>
      <c r="R120">
        <v>46.270007289169399</v>
      </c>
      <c r="S120" s="5">
        <f>(Table2[[#This Row],[Close Price]]-Table2[[#This Row],[20D EMA]])/Table2[[#This Row],[20D EMA]]</f>
        <v>-7.8958420831583172E-3</v>
      </c>
      <c r="T120" s="5">
        <f>(Table2[[#This Row],[Close Price]]-Table2[[#This Row],[50D EMA]])/Table2[[#This Row],[50D EMA]]</f>
        <v>3.7225920032887285E-3</v>
      </c>
      <c r="U120" s="5">
        <f>(Table2[[#This Row],[Close Price]]-Table2[[#This Row],[200D EMA]])/Table2[[#This Row],[200D EMA]]</f>
        <v>0.16258545109871247</v>
      </c>
      <c r="V120">
        <v>1.1321693389163101</v>
      </c>
      <c r="W120">
        <v>116.84</v>
      </c>
      <c r="X120">
        <v>119.4</v>
      </c>
      <c r="Y120">
        <v>116.21</v>
      </c>
      <c r="Z120">
        <v>121.57</v>
      </c>
      <c r="AA120">
        <v>96.2</v>
      </c>
      <c r="AB120">
        <v>128.9</v>
      </c>
      <c r="AC120" s="5">
        <f>(Table2[[#This Row],[Close Price]]/Table2[[#This Row],[Day Low]])-1</f>
        <v>1.0869565217391353E-2</v>
      </c>
      <c r="AD120" s="5">
        <f>(Table2[[#This Row],[Day High]]/Table2[[#This Row],[Close Price]])-1</f>
        <v>1.0922021844043783E-2</v>
      </c>
      <c r="AE120" s="5">
        <f>(Table2[[#This Row],[Close Price]]/Table2[[#This Row],[Current Week Low]])-1</f>
        <v>1.634971172876698E-2</v>
      </c>
      <c r="AF120" s="5">
        <f>(Table2[[#This Row],[Current Week High]]/Table2[[#This Row],[Close Price]])-1</f>
        <v>2.9294725256117093E-2</v>
      </c>
      <c r="AG120" s="5">
        <f>(Table2[[#This Row],[Close Price]]/Table2[[#This Row],[Current Month Low]])-1</f>
        <v>0.22775467775467773</v>
      </c>
      <c r="AH120" s="5">
        <f>(Table2[[#This Row],[Current Month High]]/Table2[[#This Row],[Close Price]])-1</f>
        <v>9.1355516044365537E-2</v>
      </c>
      <c r="AI120">
        <v>9.1355516044365501</v>
      </c>
      <c r="AJ120">
        <v>100.764915859255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-0.12</v>
      </c>
      <c r="AM120" t="s">
        <v>10117</v>
      </c>
      <c r="AN120">
        <v>-2.41</v>
      </c>
      <c r="AO120" t="s">
        <v>10117</v>
      </c>
      <c r="AP120">
        <v>0.163830205808981</v>
      </c>
      <c r="AQ120">
        <f>(Table2[[#This Row],[Sharpe Ratio]]-AVERAGE(Table2[Sharpe Ratio]))/_xlfn.STDEV.P(Table2[Sharpe Ratio])</f>
        <v>1.2175985639536147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0.69510671137467539</v>
      </c>
      <c r="AS120">
        <f>_xlfn.RANK.AVG(Table2[[#This Row],[1Y Return vs Nifty Z-Score]],Table2[1Y Return vs Nifty Z-Score])</f>
        <v>183</v>
      </c>
      <c r="AT120">
        <f>_xlfn.RANK.AVG(Table2[[#This Row],[6M Return vs Nifty Z-Score]],Table2[6M Return vs Nifty Z-Score])</f>
        <v>201</v>
      </c>
      <c r="AU120">
        <f>_xlfn.RANK.AVG(Table2[[#This Row],[Sharpe Ratio Z-Score]],Table2[Sharpe Ratio Z-Score])</f>
        <v>82</v>
      </c>
      <c r="AV120">
        <f>(Table2[[#This Row],[Rank 1Y]]+Table2[[#This Row],[Rank 6M]]+Table2[[#This Row],[Rank Sharpe]])/3</f>
        <v>155.33333333333334</v>
      </c>
    </row>
    <row r="121" spans="1:48" x14ac:dyDescent="0.3">
      <c r="A121" t="s">
        <v>390</v>
      </c>
      <c r="B121" t="s">
        <v>391</v>
      </c>
      <c r="C121" t="s">
        <v>10074</v>
      </c>
      <c r="D121" t="s">
        <v>193</v>
      </c>
      <c r="E121">
        <v>60562.802370600002</v>
      </c>
      <c r="F121">
        <v>1071.25</v>
      </c>
      <c r="G121">
        <v>55.442413340090802</v>
      </c>
      <c r="H121">
        <f>(Table2[[#This Row],[1Y Return vs Nifty]]-AVERAGE(Table2[1Y Return vs Nifty]))/_xlfn.STDEV.P(Table2[1Y Return vs Nifty])</f>
        <v>0.15030005511014946</v>
      </c>
      <c r="I121">
        <v>20.060462528462001</v>
      </c>
      <c r="J121">
        <f>(Table2[[#This Row],[1M Return vs Nifty]]-AVERAGE(Table2[1M Return vs Nifty]))/_xlfn.STDEV.P(Table2[1M Return vs Nifty])</f>
        <v>1.6674854337527305</v>
      </c>
      <c r="K121">
        <v>48.305382964234497</v>
      </c>
      <c r="L121">
        <f>(Table2[[#This Row],[6M Return vs Nifty]]-AVERAGE(Table2[6M Return vs Nifty]))/_xlfn.STDEV.P(Table2[6M Return vs Nifty])</f>
        <v>1.1080359318990909</v>
      </c>
      <c r="M121">
        <v>-9.6618650392512802</v>
      </c>
      <c r="N121">
        <f>(Table2[[#This Row],[1W Return vs Nifty]]-AVERAGE(Table2[1W Return vs Nifty]))/_xlfn.STDEV.P(Table2[1W Return vs Nifty])</f>
        <v>-1.8459797095441746</v>
      </c>
      <c r="O121">
        <v>992.65</v>
      </c>
      <c r="P121">
        <v>869.01917685898695</v>
      </c>
      <c r="Q121">
        <v>717.44249480981205</v>
      </c>
      <c r="R121">
        <v>66.747105769403802</v>
      </c>
      <c r="S121" s="5">
        <f>(Table2[[#This Row],[Close Price]]-Table2[[#This Row],[20D EMA]])/Table2[[#This Row],[20D EMA]]</f>
        <v>7.9181987608925627E-2</v>
      </c>
      <c r="T121" s="5">
        <f>(Table2[[#This Row],[Close Price]]-Table2[[#This Row],[50D EMA]])/Table2[[#This Row],[50D EMA]]</f>
        <v>0.23271157705859052</v>
      </c>
      <c r="U121" s="5">
        <f>(Table2[[#This Row],[Close Price]]-Table2[[#This Row],[200D EMA]])/Table2[[#This Row],[200D EMA]]</f>
        <v>0.49315102987310411</v>
      </c>
      <c r="V121">
        <v>1.5043994885844501</v>
      </c>
      <c r="W121">
        <v>1049.7</v>
      </c>
      <c r="X121">
        <v>1107.8499999999999</v>
      </c>
      <c r="Y121">
        <v>1033.55</v>
      </c>
      <c r="Z121">
        <v>1107.8499999999999</v>
      </c>
      <c r="AA121">
        <v>807.05</v>
      </c>
      <c r="AB121">
        <v>1188</v>
      </c>
      <c r="AC121" s="5">
        <f>(Table2[[#This Row],[Close Price]]/Table2[[#This Row],[Day Low]])-1</f>
        <v>2.052967514527948E-2</v>
      </c>
      <c r="AD121" s="5">
        <f>(Table2[[#This Row],[Day High]]/Table2[[#This Row],[Close Price]])-1</f>
        <v>3.4165694282380255E-2</v>
      </c>
      <c r="AE121" s="5">
        <f>(Table2[[#This Row],[Close Price]]/Table2[[#This Row],[Current Week Low]])-1</f>
        <v>3.6476222727492624E-2</v>
      </c>
      <c r="AF121" s="5">
        <f>(Table2[[#This Row],[Current Week High]]/Table2[[#This Row],[Close Price]])-1</f>
        <v>3.4165694282380255E-2</v>
      </c>
      <c r="AG121" s="5">
        <f>(Table2[[#This Row],[Close Price]]/Table2[[#This Row],[Current Month Low]])-1</f>
        <v>0.32736509509943623</v>
      </c>
      <c r="AH121" s="5">
        <f>(Table2[[#This Row],[Current Month High]]/Table2[[#This Row],[Close Price]])-1</f>
        <v>0.10898483080513421</v>
      </c>
      <c r="AI121">
        <v>10.898483080513399</v>
      </c>
      <c r="AJ121">
        <v>95.269777615749106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0.25</v>
      </c>
      <c r="AM121" t="s">
        <v>10116</v>
      </c>
      <c r="AN121">
        <v>13.08</v>
      </c>
      <c r="AO121" t="s">
        <v>10116</v>
      </c>
      <c r="AP121">
        <v>0.135263221054092</v>
      </c>
      <c r="AQ121">
        <f>(Table2[[#This Row],[Sharpe Ratio]]-AVERAGE(Table2[Sharpe Ratio]))/_xlfn.STDEV.P(Table2[Sharpe Ratio])</f>
        <v>0.89466569213564739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1.9745074033534438</v>
      </c>
      <c r="AS121">
        <f>_xlfn.RANK.AVG(Table2[[#This Row],[1Y Return vs Nifty Z-Score]],Table2[1Y Return vs Nifty Z-Score])</f>
        <v>240</v>
      </c>
      <c r="AT121">
        <f>_xlfn.RANK.AVG(Table2[[#This Row],[6M Return vs Nifty Z-Score]],Table2[6M Return vs Nifty Z-Score])</f>
        <v>84</v>
      </c>
      <c r="AU121">
        <f>_xlfn.RANK.AVG(Table2[[#This Row],[Sharpe Ratio Z-Score]],Table2[Sharpe Ratio Z-Score])</f>
        <v>142</v>
      </c>
      <c r="AV121">
        <f>(Table2[[#This Row],[Rank 1Y]]+Table2[[#This Row],[Rank 6M]]+Table2[[#This Row],[Rank Sharpe]])/3</f>
        <v>155.33333333333334</v>
      </c>
    </row>
    <row r="122" spans="1:48" x14ac:dyDescent="0.3">
      <c r="A122" t="s">
        <v>922</v>
      </c>
      <c r="B122" t="s">
        <v>923</v>
      </c>
      <c r="C122" t="s">
        <v>10078</v>
      </c>
      <c r="D122" t="s">
        <v>132</v>
      </c>
      <c r="E122">
        <v>15061.345220519999</v>
      </c>
      <c r="F122">
        <v>1064.0999999999999</v>
      </c>
      <c r="G122">
        <v>88.107561201579102</v>
      </c>
      <c r="H122">
        <f>(Table2[[#This Row],[1Y Return vs Nifty]]-AVERAGE(Table2[1Y Return vs Nifty]))/_xlfn.STDEV.P(Table2[1Y Return vs Nifty])</f>
        <v>0.54503524594317687</v>
      </c>
      <c r="I122">
        <v>13.1442613684812</v>
      </c>
      <c r="J122">
        <f>(Table2[[#This Row],[1M Return vs Nifty]]-AVERAGE(Table2[1M Return vs Nifty]))/_xlfn.STDEV.P(Table2[1M Return vs Nifty])</f>
        <v>1.0268609658188848</v>
      </c>
      <c r="K122">
        <v>34.243856254243703</v>
      </c>
      <c r="L122">
        <f>(Table2[[#This Row],[6M Return vs Nifty]]-AVERAGE(Table2[6M Return vs Nifty]))/_xlfn.STDEV.P(Table2[6M Return vs Nifty])</f>
        <v>0.68042595648004855</v>
      </c>
      <c r="M122">
        <v>-2.5826412510663501</v>
      </c>
      <c r="N122">
        <f>(Table2[[#This Row],[1W Return vs Nifty]]-AVERAGE(Table2[1W Return vs Nifty]))/_xlfn.STDEV.P(Table2[1W Return vs Nifty])</f>
        <v>-0.29985861050316481</v>
      </c>
      <c r="O122">
        <v>1048.68</v>
      </c>
      <c r="P122">
        <v>964.59342127236698</v>
      </c>
      <c r="Q122">
        <v>777.50312830841699</v>
      </c>
      <c r="R122">
        <v>64.681688018321594</v>
      </c>
      <c r="S122" s="5">
        <f>(Table2[[#This Row],[Close Price]]-Table2[[#This Row],[20D EMA]])/Table2[[#This Row],[20D EMA]]</f>
        <v>1.470419956516749E-2</v>
      </c>
      <c r="T122" s="5">
        <f>(Table2[[#This Row],[Close Price]]-Table2[[#This Row],[50D EMA]])/Table2[[#This Row],[50D EMA]]</f>
        <v>0.10315908913869297</v>
      </c>
      <c r="U122" s="5">
        <f>(Table2[[#This Row],[Close Price]]-Table2[[#This Row],[200D EMA]])/Table2[[#This Row],[200D EMA]]</f>
        <v>0.36861185666882201</v>
      </c>
      <c r="V122">
        <v>1.0024055615624601</v>
      </c>
      <c r="W122">
        <v>1060</v>
      </c>
      <c r="X122">
        <v>1117.9000000000001</v>
      </c>
      <c r="Y122">
        <v>1060</v>
      </c>
      <c r="Z122">
        <v>1158.6500000000001</v>
      </c>
      <c r="AA122">
        <v>886.1</v>
      </c>
      <c r="AB122">
        <v>1174.5</v>
      </c>
      <c r="AC122" s="5">
        <f>(Table2[[#This Row],[Close Price]]/Table2[[#This Row],[Day Low]])-1</f>
        <v>3.8679245283017583E-3</v>
      </c>
      <c r="AD122" s="5">
        <f>(Table2[[#This Row],[Day High]]/Table2[[#This Row],[Close Price]])-1</f>
        <v>5.0559157973874891E-2</v>
      </c>
      <c r="AE122" s="5">
        <f>(Table2[[#This Row],[Close Price]]/Table2[[#This Row],[Current Week Low]])-1</f>
        <v>3.8679245283017583E-3</v>
      </c>
      <c r="AF122" s="5">
        <f>(Table2[[#This Row],[Current Week High]]/Table2[[#This Row],[Close Price]])-1</f>
        <v>8.8854430974532717E-2</v>
      </c>
      <c r="AG122" s="5">
        <f>(Table2[[#This Row],[Close Price]]/Table2[[#This Row],[Current Month Low]])-1</f>
        <v>0.20088026182146468</v>
      </c>
      <c r="AH122" s="5">
        <f>(Table2[[#This Row],[Current Month High]]/Table2[[#This Row],[Close Price]])-1</f>
        <v>0.10374964758951233</v>
      </c>
      <c r="AI122">
        <v>10.374964758951201</v>
      </c>
      <c r="AJ122">
        <v>119.923530019634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0.25</v>
      </c>
      <c r="AM122" t="s">
        <v>10116</v>
      </c>
      <c r="AN122">
        <v>1.4</v>
      </c>
      <c r="AO122" t="s">
        <v>10116</v>
      </c>
      <c r="AP122">
        <v>0.113960852554144</v>
      </c>
      <c r="AQ122">
        <f>(Table2[[#This Row],[Sharpe Ratio]]-AVERAGE(Table2[Sharpe Ratio]))/_xlfn.STDEV.P(Table2[Sharpe Ratio])</f>
        <v>0.65385501172124028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2.6063185694601856</v>
      </c>
      <c r="AS122">
        <f>_xlfn.RANK.AVG(Table2[[#This Row],[1Y Return vs Nifty Z-Score]],Table2[1Y Return vs Nifty Z-Score])</f>
        <v>146</v>
      </c>
      <c r="AT122">
        <f>_xlfn.RANK.AVG(Table2[[#This Row],[6M Return vs Nifty Z-Score]],Table2[6M Return vs Nifty Z-Score])</f>
        <v>143</v>
      </c>
      <c r="AU122">
        <f>_xlfn.RANK.AVG(Table2[[#This Row],[Sharpe Ratio Z-Score]],Table2[Sharpe Ratio Z-Score])</f>
        <v>177</v>
      </c>
      <c r="AV122">
        <f>(Table2[[#This Row],[Rank 1Y]]+Table2[[#This Row],[Rank 6M]]+Table2[[#This Row],[Rank Sharpe]])/3</f>
        <v>155.33333333333334</v>
      </c>
    </row>
    <row r="123" spans="1:48" x14ac:dyDescent="0.3">
      <c r="A123" t="s">
        <v>398</v>
      </c>
      <c r="B123" t="s">
        <v>399</v>
      </c>
      <c r="C123" t="s">
        <v>10080</v>
      </c>
      <c r="D123" t="s">
        <v>46</v>
      </c>
      <c r="E123">
        <v>59321.270162699999</v>
      </c>
      <c r="F123">
        <v>99.24</v>
      </c>
      <c r="G123">
        <v>104.09114491270699</v>
      </c>
      <c r="H123">
        <f>(Table2[[#This Row],[1Y Return vs Nifty]]-AVERAGE(Table2[1Y Return vs Nifty]))/_xlfn.STDEV.P(Table2[1Y Return vs Nifty])</f>
        <v>0.73818554157818561</v>
      </c>
      <c r="I123">
        <v>5.2684050458680902</v>
      </c>
      <c r="J123">
        <f>(Table2[[#This Row],[1M Return vs Nifty]]-AVERAGE(Table2[1M Return vs Nifty]))/_xlfn.STDEV.P(Table2[1M Return vs Nifty])</f>
        <v>0.29734686559403767</v>
      </c>
      <c r="K123">
        <v>24.3531280854905</v>
      </c>
      <c r="L123">
        <f>(Table2[[#This Row],[6M Return vs Nifty]]-AVERAGE(Table2[6M Return vs Nifty]))/_xlfn.STDEV.P(Table2[6M Return vs Nifty])</f>
        <v>0.37964965271553669</v>
      </c>
      <c r="M123">
        <v>-2.0464841241142602</v>
      </c>
      <c r="N123">
        <f>(Table2[[#This Row],[1W Return vs Nifty]]-AVERAGE(Table2[1W Return vs Nifty]))/_xlfn.STDEV.P(Table2[1W Return vs Nifty])</f>
        <v>-0.18276048347893395</v>
      </c>
      <c r="O123">
        <v>92.83</v>
      </c>
      <c r="P123">
        <v>88.476916158940199</v>
      </c>
      <c r="Q123">
        <v>76.537775399596597</v>
      </c>
      <c r="R123">
        <v>66.760797601431904</v>
      </c>
      <c r="S123" s="5">
        <f>(Table2[[#This Row],[Close Price]]-Table2[[#This Row],[20D EMA]])/Table2[[#This Row],[20D EMA]]</f>
        <v>6.9050953355596217E-2</v>
      </c>
      <c r="T123" s="5">
        <f>(Table2[[#This Row],[Close Price]]-Table2[[#This Row],[50D EMA]])/Table2[[#This Row],[50D EMA]]</f>
        <v>0.1216484966736969</v>
      </c>
      <c r="U123" s="5">
        <f>(Table2[[#This Row],[Close Price]]-Table2[[#This Row],[200D EMA]])/Table2[[#This Row],[200D EMA]]</f>
        <v>0.2966146387437732</v>
      </c>
      <c r="V123">
        <v>1.52634261697119</v>
      </c>
      <c r="W123">
        <v>97.49</v>
      </c>
      <c r="X123">
        <v>101.25</v>
      </c>
      <c r="Y123">
        <v>94.61</v>
      </c>
      <c r="Z123">
        <v>101.25</v>
      </c>
      <c r="AA123">
        <v>70.650000000000006</v>
      </c>
      <c r="AB123">
        <v>101.25</v>
      </c>
      <c r="AC123" s="5">
        <f>(Table2[[#This Row],[Close Price]]/Table2[[#This Row],[Day Low]])-1</f>
        <v>1.7950559031695512E-2</v>
      </c>
      <c r="AD123" s="5">
        <f>(Table2[[#This Row],[Day High]]/Table2[[#This Row],[Close Price]])-1</f>
        <v>2.0253929866989262E-2</v>
      </c>
      <c r="AE123" s="5">
        <f>(Table2[[#This Row],[Close Price]]/Table2[[#This Row],[Current Week Low]])-1</f>
        <v>4.8937744424479401E-2</v>
      </c>
      <c r="AF123" s="5">
        <f>(Table2[[#This Row],[Current Week High]]/Table2[[#This Row],[Close Price]])-1</f>
        <v>2.0253929866989262E-2</v>
      </c>
      <c r="AG123" s="5">
        <f>(Table2[[#This Row],[Close Price]]/Table2[[#This Row],[Current Month Low]])-1</f>
        <v>0.40467091295116764</v>
      </c>
      <c r="AH123" s="5">
        <f>(Table2[[#This Row],[Current Month High]]/Table2[[#This Row],[Close Price]])-1</f>
        <v>2.0253929866989262E-2</v>
      </c>
      <c r="AI123">
        <v>2.02539298669892</v>
      </c>
      <c r="AJ123">
        <v>134.60992907801401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0.06</v>
      </c>
      <c r="AM123" t="s">
        <v>10116</v>
      </c>
      <c r="AN123">
        <v>14.16</v>
      </c>
      <c r="AO123" t="s">
        <v>10116</v>
      </c>
      <c r="AP123">
        <v>0.135941650592866</v>
      </c>
      <c r="AQ123">
        <f>(Table2[[#This Row],[Sharpe Ratio]]-AVERAGE(Table2[Sharpe Ratio]))/_xlfn.STDEV.P(Table2[Sharpe Ratio])</f>
        <v>0.9023349369356235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2.1347565133444495</v>
      </c>
      <c r="AS123">
        <f>_xlfn.RANK.AVG(Table2[[#This Row],[1Y Return vs Nifty Z-Score]],Table2[1Y Return vs Nifty Z-Score])</f>
        <v>119</v>
      </c>
      <c r="AT123">
        <f>_xlfn.RANK.AVG(Table2[[#This Row],[6M Return vs Nifty Z-Score]],Table2[6M Return vs Nifty Z-Score])</f>
        <v>208</v>
      </c>
      <c r="AU123">
        <f>_xlfn.RANK.AVG(Table2[[#This Row],[Sharpe Ratio Z-Score]],Table2[Sharpe Ratio Z-Score])</f>
        <v>141</v>
      </c>
      <c r="AV123">
        <f>(Table2[[#This Row],[Rank 1Y]]+Table2[[#This Row],[Rank 6M]]+Table2[[#This Row],[Rank Sharpe]])/3</f>
        <v>156</v>
      </c>
    </row>
    <row r="124" spans="1:48" x14ac:dyDescent="0.3">
      <c r="A124" t="s">
        <v>542</v>
      </c>
      <c r="B124" t="s">
        <v>543</v>
      </c>
      <c r="C124" t="s">
        <v>10070</v>
      </c>
      <c r="D124" t="s">
        <v>544</v>
      </c>
      <c r="E124">
        <v>34400.486585489998</v>
      </c>
      <c r="F124">
        <v>2553.8000000000002</v>
      </c>
      <c r="G124">
        <v>297.57175285632098</v>
      </c>
      <c r="H124">
        <f>(Table2[[#This Row],[1Y Return vs Nifty]]-AVERAGE(Table2[1Y Return vs Nifty]))/_xlfn.STDEV.P(Table2[1Y Return vs Nifty])</f>
        <v>3.0762617389664091</v>
      </c>
      <c r="I124">
        <v>-11.870830011491799</v>
      </c>
      <c r="J124">
        <f>(Table2[[#This Row],[1M Return vs Nifty]]-AVERAGE(Table2[1M Return vs Nifty]))/_xlfn.STDEV.P(Table2[1M Return vs Nifty])</f>
        <v>-1.2902028723960548</v>
      </c>
      <c r="K124">
        <v>1.6253349286318901</v>
      </c>
      <c r="L124">
        <f>(Table2[[#This Row],[6M Return vs Nifty]]-AVERAGE(Table2[6M Return vs Nifty]))/_xlfn.STDEV.P(Table2[6M Return vs Nifty])</f>
        <v>-0.31150083709779536</v>
      </c>
      <c r="M124">
        <v>-8.2309219441401904</v>
      </c>
      <c r="N124">
        <f>(Table2[[#This Row],[1W Return vs Nifty]]-AVERAGE(Table2[1W Return vs Nifty]))/_xlfn.STDEV.P(Table2[1W Return vs Nifty])</f>
        <v>-1.5334579731116058</v>
      </c>
      <c r="O124">
        <v>2634.34</v>
      </c>
      <c r="P124">
        <v>2652.5001488814</v>
      </c>
      <c r="Q124">
        <v>2219.1354459096901</v>
      </c>
      <c r="R124">
        <v>35.428808382624801</v>
      </c>
      <c r="S124" s="5">
        <f>(Table2[[#This Row],[Close Price]]-Table2[[#This Row],[20D EMA]])/Table2[[#This Row],[20D EMA]]</f>
        <v>-3.0573122679684459E-2</v>
      </c>
      <c r="T124" s="5">
        <f>(Table2[[#This Row],[Close Price]]-Table2[[#This Row],[50D EMA]])/Table2[[#This Row],[50D EMA]]</f>
        <v>-3.7210233116489445E-2</v>
      </c>
      <c r="U124" s="5">
        <f>(Table2[[#This Row],[Close Price]]-Table2[[#This Row],[200D EMA]])/Table2[[#This Row],[200D EMA]]</f>
        <v>0.15080852982956208</v>
      </c>
      <c r="V124">
        <v>0.49567173657911701</v>
      </c>
      <c r="W124">
        <v>2525</v>
      </c>
      <c r="X124">
        <v>2565</v>
      </c>
      <c r="Y124">
        <v>2492</v>
      </c>
      <c r="Z124">
        <v>2565</v>
      </c>
      <c r="AA124">
        <v>2425</v>
      </c>
      <c r="AB124">
        <v>2820</v>
      </c>
      <c r="AC124" s="5">
        <f>(Table2[[#This Row],[Close Price]]/Table2[[#This Row],[Day Low]])-1</f>
        <v>1.1405940594059416E-2</v>
      </c>
      <c r="AD124" s="5">
        <f>(Table2[[#This Row],[Day High]]/Table2[[#This Row],[Close Price]])-1</f>
        <v>4.3856214268931382E-3</v>
      </c>
      <c r="AE124" s="5">
        <f>(Table2[[#This Row],[Close Price]]/Table2[[#This Row],[Current Week Low]])-1</f>
        <v>2.4799357945425538E-2</v>
      </c>
      <c r="AF124" s="5">
        <f>(Table2[[#This Row],[Current Week High]]/Table2[[#This Row],[Close Price]])-1</f>
        <v>4.3856214268931382E-3</v>
      </c>
      <c r="AG124" s="5">
        <f>(Table2[[#This Row],[Close Price]]/Table2[[#This Row],[Current Month Low]])-1</f>
        <v>5.3113402061855775E-2</v>
      </c>
      <c r="AH124" s="5">
        <f>(Table2[[#This Row],[Current Month High]]/Table2[[#This Row],[Close Price]])-1</f>
        <v>0.10423682355705211</v>
      </c>
      <c r="AI124">
        <v>27.836948860521499</v>
      </c>
      <c r="AJ124">
        <v>330.22237196765502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-0.19</v>
      </c>
      <c r="AM124" t="s">
        <v>10117</v>
      </c>
      <c r="AN124">
        <v>-4.0199999999999996</v>
      </c>
      <c r="AO124" t="s">
        <v>10117</v>
      </c>
      <c r="AP124">
        <v>0.18782583810574</v>
      </c>
      <c r="AQ124">
        <f>(Table2[[#This Row],[Sharpe Ratio]]-AVERAGE(Table2[Sharpe Ratio]))/_xlfn.STDEV.P(Table2[Sharpe Ratio])</f>
        <v>1.4888549991415871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8</v>
      </c>
      <c r="AT124">
        <f>_xlfn.RANK.AVG(Table2[[#This Row],[6M Return vs Nifty Z-Score]],Table2[6M Return vs Nifty Z-Score])</f>
        <v>408</v>
      </c>
      <c r="AU124">
        <f>_xlfn.RANK.AVG(Table2[[#This Row],[Sharpe Ratio Z-Score]],Table2[Sharpe Ratio Z-Score])</f>
        <v>53</v>
      </c>
      <c r="AV124">
        <f>(Table2[[#This Row],[Rank 1Y]]+Table2[[#This Row],[Rank 6M]]+Table2[[#This Row],[Rank Sharpe]])/3</f>
        <v>156.33333333333334</v>
      </c>
    </row>
    <row r="125" spans="1:48" x14ac:dyDescent="0.3">
      <c r="A125" t="s">
        <v>545</v>
      </c>
      <c r="B125" t="s">
        <v>546</v>
      </c>
      <c r="C125" t="s">
        <v>10076</v>
      </c>
      <c r="D125" t="s">
        <v>170</v>
      </c>
      <c r="E125">
        <v>34326.648099029997</v>
      </c>
      <c r="F125">
        <v>185.1</v>
      </c>
      <c r="G125">
        <v>97.267578739369497</v>
      </c>
      <c r="H125">
        <f>(Table2[[#This Row],[1Y Return vs Nifty]]-AVERAGE(Table2[1Y Return vs Nifty]))/_xlfn.STDEV.P(Table2[1Y Return vs Nifty])</f>
        <v>0.65572757423588057</v>
      </c>
      <c r="I125">
        <v>-8.8307472788172401</v>
      </c>
      <c r="J125">
        <f>(Table2[[#This Row],[1M Return vs Nifty]]-AVERAGE(Table2[1M Return vs Nifty]))/_xlfn.STDEV.P(Table2[1M Return vs Nifty])</f>
        <v>-1.0086102266581571</v>
      </c>
      <c r="K125">
        <v>46.028379477385201</v>
      </c>
      <c r="L125">
        <f>(Table2[[#This Row],[6M Return vs Nifty]]-AVERAGE(Table2[6M Return vs Nifty]))/_xlfn.STDEV.P(Table2[6M Return vs Nifty])</f>
        <v>1.0387924261886545</v>
      </c>
      <c r="M125">
        <v>-1.0864104411737501</v>
      </c>
      <c r="N125">
        <f>(Table2[[#This Row],[1W Return vs Nifty]]-AVERAGE(Table2[1W Return vs Nifty]))/_xlfn.STDEV.P(Table2[1W Return vs Nifty])</f>
        <v>2.6922134593649956E-2</v>
      </c>
      <c r="O125">
        <v>187.28</v>
      </c>
      <c r="P125">
        <v>182.90336254561799</v>
      </c>
      <c r="Q125">
        <v>148.57362955313999</v>
      </c>
      <c r="R125">
        <v>47.964609559872599</v>
      </c>
      <c r="S125" s="5">
        <f>(Table2[[#This Row],[Close Price]]-Table2[[#This Row],[20D EMA]])/Table2[[#This Row],[20D EMA]]</f>
        <v>-1.1640324647586537E-2</v>
      </c>
      <c r="T125" s="5">
        <f>(Table2[[#This Row],[Close Price]]-Table2[[#This Row],[50D EMA]])/Table2[[#This Row],[50D EMA]]</f>
        <v>1.2009825428081648E-2</v>
      </c>
      <c r="U125" s="5">
        <f>(Table2[[#This Row],[Close Price]]-Table2[[#This Row],[200D EMA]])/Table2[[#This Row],[200D EMA]]</f>
        <v>0.24584692826525917</v>
      </c>
      <c r="V125">
        <v>0.69167014923477299</v>
      </c>
      <c r="W125">
        <v>180.76</v>
      </c>
      <c r="X125">
        <v>187.75</v>
      </c>
      <c r="Y125">
        <v>180.76</v>
      </c>
      <c r="Z125">
        <v>192.4</v>
      </c>
      <c r="AA125">
        <v>147.15</v>
      </c>
      <c r="AB125">
        <v>201.6</v>
      </c>
      <c r="AC125" s="5">
        <f>(Table2[[#This Row],[Close Price]]/Table2[[#This Row],[Day Low]])-1</f>
        <v>2.4009736667404358E-2</v>
      </c>
      <c r="AD125" s="5">
        <f>(Table2[[#This Row],[Day High]]/Table2[[#This Row],[Close Price]])-1</f>
        <v>1.4316585629389644E-2</v>
      </c>
      <c r="AE125" s="5">
        <f>(Table2[[#This Row],[Close Price]]/Table2[[#This Row],[Current Week Low]])-1</f>
        <v>2.4009736667404358E-2</v>
      </c>
      <c r="AF125" s="5">
        <f>(Table2[[#This Row],[Current Week High]]/Table2[[#This Row],[Close Price]])-1</f>
        <v>3.9438141545110827E-2</v>
      </c>
      <c r="AG125" s="5">
        <f>(Table2[[#This Row],[Close Price]]/Table2[[#This Row],[Current Month Low]])-1</f>
        <v>0.25790010193679902</v>
      </c>
      <c r="AH125" s="5">
        <f>(Table2[[#This Row],[Current Month High]]/Table2[[#This Row],[Close Price]])-1</f>
        <v>8.9141004862236528E-2</v>
      </c>
      <c r="AI125">
        <v>11.4532685035116</v>
      </c>
      <c r="AJ125">
        <v>126.422018348623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-7.0000000000000007E-2</v>
      </c>
      <c r="AM125" t="s">
        <v>10117</v>
      </c>
      <c r="AN125">
        <v>0.92</v>
      </c>
      <c r="AO125" t="s">
        <v>10116</v>
      </c>
      <c r="AP125">
        <v>8.4691673448793997E-2</v>
      </c>
      <c r="AQ125">
        <f>(Table2[[#This Row],[Sharpe Ratio]]-AVERAGE(Table2[Sharpe Ratio]))/_xlfn.STDEV.P(Table2[Sharpe Ratio])</f>
        <v>0.32298424795862474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1.0358161563186525</v>
      </c>
      <c r="AS125">
        <f>_xlfn.RANK.AVG(Table2[[#This Row],[1Y Return vs Nifty Z-Score]],Table2[1Y Return vs Nifty Z-Score])</f>
        <v>131</v>
      </c>
      <c r="AT125">
        <f>_xlfn.RANK.AVG(Table2[[#This Row],[6M Return vs Nifty Z-Score]],Table2[6M Return vs Nifty Z-Score])</f>
        <v>90</v>
      </c>
      <c r="AU125">
        <f>_xlfn.RANK.AVG(Table2[[#This Row],[Sharpe Ratio Z-Score]],Table2[Sharpe Ratio Z-Score])</f>
        <v>249</v>
      </c>
      <c r="AV125">
        <f>(Table2[[#This Row],[Rank 1Y]]+Table2[[#This Row],[Rank 6M]]+Table2[[#This Row],[Rank Sharpe]])/3</f>
        <v>156.66666666666666</v>
      </c>
    </row>
    <row r="126" spans="1:48" x14ac:dyDescent="0.3">
      <c r="A126" t="s">
        <v>1495</v>
      </c>
      <c r="B126" t="s">
        <v>1496</v>
      </c>
      <c r="C126" t="s">
        <v>10080</v>
      </c>
      <c r="D126" t="s">
        <v>62</v>
      </c>
      <c r="E126">
        <v>6230.4</v>
      </c>
      <c r="F126">
        <v>867.65</v>
      </c>
      <c r="G126">
        <v>127.826640622507</v>
      </c>
      <c r="H126">
        <f>(Table2[[#This Row],[1Y Return vs Nifty]]-AVERAGE(Table2[1Y Return vs Nifty]))/_xlfn.STDEV.P(Table2[1Y Return vs Nifty])</f>
        <v>1.0250122067521275</v>
      </c>
      <c r="I126">
        <v>-12.704934657028501</v>
      </c>
      <c r="J126">
        <f>(Table2[[#This Row],[1M Return vs Nifty]]-AVERAGE(Table2[1M Return vs Nifty]))/_xlfn.STDEV.P(Table2[1M Return vs Nifty])</f>
        <v>-1.3674631822667385</v>
      </c>
      <c r="K126">
        <v>28.806365113537598</v>
      </c>
      <c r="L126">
        <f>(Table2[[#This Row],[6M Return vs Nifty]]-AVERAGE(Table2[6M Return vs Nifty]))/_xlfn.STDEV.P(Table2[6M Return vs Nifty])</f>
        <v>0.51507225762695141</v>
      </c>
      <c r="M126">
        <v>-2.3639760819928002</v>
      </c>
      <c r="N126">
        <f>(Table2[[#This Row],[1W Return vs Nifty]]-AVERAGE(Table2[1W Return vs Nifty]))/_xlfn.STDEV.P(Table2[1W Return vs Nifty])</f>
        <v>-0.25210156232307501</v>
      </c>
      <c r="O126">
        <v>881.26</v>
      </c>
      <c r="P126">
        <v>882.196338824897</v>
      </c>
      <c r="Q126">
        <v>746.89782879471102</v>
      </c>
      <c r="R126">
        <v>51.563930794787403</v>
      </c>
      <c r="S126" s="5">
        <f>(Table2[[#This Row],[Close Price]]-Table2[[#This Row],[20D EMA]])/Table2[[#This Row],[20D EMA]]</f>
        <v>-1.5443796382452413E-2</v>
      </c>
      <c r="T126" s="5">
        <f>(Table2[[#This Row],[Close Price]]-Table2[[#This Row],[50D EMA]])/Table2[[#This Row],[50D EMA]]</f>
        <v>-1.6488777140328006E-2</v>
      </c>
      <c r="U126" s="5">
        <f>(Table2[[#This Row],[Close Price]]-Table2[[#This Row],[200D EMA]])/Table2[[#This Row],[200D EMA]]</f>
        <v>0.16167160560655258</v>
      </c>
      <c r="V126">
        <v>0.76947999352016805</v>
      </c>
      <c r="W126">
        <v>861</v>
      </c>
      <c r="X126">
        <v>893</v>
      </c>
      <c r="Y126">
        <v>861</v>
      </c>
      <c r="Z126">
        <v>911</v>
      </c>
      <c r="AA126">
        <v>691.1</v>
      </c>
      <c r="AB126">
        <v>944.05</v>
      </c>
      <c r="AC126" s="5">
        <f>(Table2[[#This Row],[Close Price]]/Table2[[#This Row],[Day Low]])-1</f>
        <v>7.7235772357724386E-3</v>
      </c>
      <c r="AD126" s="5">
        <f>(Table2[[#This Row],[Day High]]/Table2[[#This Row],[Close Price]])-1</f>
        <v>2.9216850112372628E-2</v>
      </c>
      <c r="AE126" s="5">
        <f>(Table2[[#This Row],[Close Price]]/Table2[[#This Row],[Current Week Low]])-1</f>
        <v>7.7235772357724386E-3</v>
      </c>
      <c r="AF126" s="5">
        <f>(Table2[[#This Row],[Current Week High]]/Table2[[#This Row],[Close Price]])-1</f>
        <v>4.9962542499855989E-2</v>
      </c>
      <c r="AG126" s="5">
        <f>(Table2[[#This Row],[Close Price]]/Table2[[#This Row],[Current Month Low]])-1</f>
        <v>0.25546230646794954</v>
      </c>
      <c r="AH126" s="5">
        <f>(Table2[[#This Row],[Current Month High]]/Table2[[#This Row],[Close Price]])-1</f>
        <v>8.805393880020751E-2</v>
      </c>
      <c r="AI126">
        <v>34.270731285656602</v>
      </c>
      <c r="AJ126">
        <v>158.80686055182699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-0.08</v>
      </c>
      <c r="AM126" t="s">
        <v>10117</v>
      </c>
      <c r="AN126">
        <v>1.59</v>
      </c>
      <c r="AO126" t="s">
        <v>10116</v>
      </c>
      <c r="AP126">
        <v>0.10513772936904001</v>
      </c>
      <c r="AQ126">
        <f>(Table2[[#This Row],[Sharpe Ratio]]-AVERAGE(Table2[Sharpe Ratio]))/_xlfn.STDEV.P(Table2[Sharpe Ratio])</f>
        <v>0.55411482097248821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89</v>
      </c>
      <c r="AT126">
        <f>_xlfn.RANK.AVG(Table2[[#This Row],[6M Return vs Nifty Z-Score]],Table2[6M Return vs Nifty Z-Score])</f>
        <v>179</v>
      </c>
      <c r="AU126">
        <f>_xlfn.RANK.AVG(Table2[[#This Row],[Sharpe Ratio Z-Score]],Table2[Sharpe Ratio Z-Score])</f>
        <v>204</v>
      </c>
      <c r="AV126">
        <f>(Table2[[#This Row],[Rank 1Y]]+Table2[[#This Row],[Rank 6M]]+Table2[[#This Row],[Rank Sharpe]])/3</f>
        <v>157.33333333333334</v>
      </c>
    </row>
    <row r="127" spans="1:48" x14ac:dyDescent="0.3">
      <c r="A127" t="s">
        <v>675</v>
      </c>
      <c r="B127" t="s">
        <v>676</v>
      </c>
      <c r="C127" t="s">
        <v>10078</v>
      </c>
      <c r="D127" t="s">
        <v>507</v>
      </c>
      <c r="E127">
        <v>24588.823192374999</v>
      </c>
      <c r="F127">
        <v>1573.5</v>
      </c>
      <c r="G127">
        <v>73.025967657479498</v>
      </c>
      <c r="H127">
        <f>(Table2[[#This Row],[1Y Return vs Nifty]]-AVERAGE(Table2[1Y Return vs Nifty]))/_xlfn.STDEV.P(Table2[1Y Return vs Nifty])</f>
        <v>0.36278486302924912</v>
      </c>
      <c r="I127">
        <v>17.334137551584501</v>
      </c>
      <c r="J127">
        <f>(Table2[[#This Row],[1M Return vs Nifty]]-AVERAGE(Table2[1M Return vs Nifty]))/_xlfn.STDEV.P(Table2[1M Return vs Nifty])</f>
        <v>1.4149551143870989</v>
      </c>
      <c r="K127">
        <v>36.606820266601602</v>
      </c>
      <c r="L127">
        <f>(Table2[[#This Row],[6M Return vs Nifty]]-AVERAGE(Table2[6M Return vs Nifty]))/_xlfn.STDEV.P(Table2[6M Return vs Nifty])</f>
        <v>0.75228351534117333</v>
      </c>
      <c r="M127">
        <v>2.1331050586211</v>
      </c>
      <c r="N127">
        <f>(Table2[[#This Row],[1W Return vs Nifty]]-AVERAGE(Table2[1W Return vs Nifty]))/_xlfn.STDEV.P(Table2[1W Return vs Nifty])</f>
        <v>0.73007278950445442</v>
      </c>
      <c r="O127">
        <v>1511.84</v>
      </c>
      <c r="P127">
        <v>1337.23593177506</v>
      </c>
      <c r="Q127">
        <v>1091.5493177016101</v>
      </c>
      <c r="R127">
        <v>65.084229393982795</v>
      </c>
      <c r="S127" s="5">
        <f>(Table2[[#This Row],[Close Price]]-Table2[[#This Row],[20D EMA]])/Table2[[#This Row],[20D EMA]]</f>
        <v>4.0784739125833476E-2</v>
      </c>
      <c r="T127" s="5">
        <f>(Table2[[#This Row],[Close Price]]-Table2[[#This Row],[50D EMA]])/Table2[[#This Row],[50D EMA]]</f>
        <v>0.17668091517053452</v>
      </c>
      <c r="U127" s="5">
        <f>(Table2[[#This Row],[Close Price]]-Table2[[#This Row],[200D EMA]])/Table2[[#This Row],[200D EMA]]</f>
        <v>0.44152900330073558</v>
      </c>
      <c r="V127">
        <v>0.37313588125185199</v>
      </c>
      <c r="W127">
        <v>1565</v>
      </c>
      <c r="X127">
        <v>1624.9</v>
      </c>
      <c r="Y127">
        <v>1545.4</v>
      </c>
      <c r="Z127">
        <v>1700</v>
      </c>
      <c r="AA127">
        <v>1300.05</v>
      </c>
      <c r="AB127">
        <v>1700</v>
      </c>
      <c r="AC127" s="5">
        <f>(Table2[[#This Row],[Close Price]]/Table2[[#This Row],[Day Low]])-1</f>
        <v>5.4313099041534141E-3</v>
      </c>
      <c r="AD127" s="5">
        <f>(Table2[[#This Row],[Day High]]/Table2[[#This Row],[Close Price]])-1</f>
        <v>3.2666031140768936E-2</v>
      </c>
      <c r="AE127" s="5">
        <f>(Table2[[#This Row],[Close Price]]/Table2[[#This Row],[Current Week Low]])-1</f>
        <v>1.8182994693930254E-2</v>
      </c>
      <c r="AF127" s="5">
        <f>(Table2[[#This Row],[Current Week High]]/Table2[[#This Row],[Close Price]])-1</f>
        <v>8.0394026056561874E-2</v>
      </c>
      <c r="AG127" s="5">
        <f>(Table2[[#This Row],[Close Price]]/Table2[[#This Row],[Current Month Low]])-1</f>
        <v>0.21033806392061849</v>
      </c>
      <c r="AH127" s="5">
        <f>(Table2[[#This Row],[Current Month High]]/Table2[[#This Row],[Close Price]])-1</f>
        <v>8.0394026056561874E-2</v>
      </c>
      <c r="AI127">
        <v>8.0394026056561803</v>
      </c>
      <c r="AJ127">
        <v>101.601537475976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0.45</v>
      </c>
      <c r="AM127" t="s">
        <v>10116</v>
      </c>
      <c r="AN127">
        <v>0.81</v>
      </c>
      <c r="AO127" t="s">
        <v>10116</v>
      </c>
      <c r="AP127">
        <v>0.12138951929410501</v>
      </c>
      <c r="AQ127">
        <f>(Table2[[#This Row],[Sharpe Ratio]]-AVERAGE(Table2[Sharpe Ratio]))/_xlfn.STDEV.P(Table2[Sharpe Ratio])</f>
        <v>0.73783169685962069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3.9979279791215969</v>
      </c>
      <c r="AS127">
        <f>_xlfn.RANK.AVG(Table2[[#This Row],[1Y Return vs Nifty Z-Score]],Table2[1Y Return vs Nifty Z-Score])</f>
        <v>180</v>
      </c>
      <c r="AT127">
        <f>_xlfn.RANK.AVG(Table2[[#This Row],[6M Return vs Nifty Z-Score]],Table2[6M Return vs Nifty Z-Score])</f>
        <v>131</v>
      </c>
      <c r="AU127">
        <f>_xlfn.RANK.AVG(Table2[[#This Row],[Sharpe Ratio Z-Score]],Table2[Sharpe Ratio Z-Score])</f>
        <v>169</v>
      </c>
      <c r="AV127">
        <f>(Table2[[#This Row],[Rank 1Y]]+Table2[[#This Row],[Rank 6M]]+Table2[[#This Row],[Rank Sharpe]])/3</f>
        <v>160</v>
      </c>
    </row>
    <row r="128" spans="1:48" x14ac:dyDescent="0.3">
      <c r="A128" t="s">
        <v>868</v>
      </c>
      <c r="B128" t="s">
        <v>869</v>
      </c>
      <c r="C128" t="s">
        <v>10078</v>
      </c>
      <c r="D128" t="s">
        <v>70</v>
      </c>
      <c r="E128">
        <v>16704.776590065001</v>
      </c>
      <c r="F128">
        <v>3014.3</v>
      </c>
      <c r="G128">
        <v>32.723570124082798</v>
      </c>
      <c r="H128">
        <f>(Table2[[#This Row],[1Y Return vs Nifty]]-AVERAGE(Table2[1Y Return vs Nifty]))/_xlfn.STDEV.P(Table2[1Y Return vs Nifty])</f>
        <v>-0.1242410842841588</v>
      </c>
      <c r="I128">
        <v>-6.4648840658100104</v>
      </c>
      <c r="J128">
        <f>(Table2[[#This Row],[1M Return vs Nifty]]-AVERAGE(Table2[1M Return vs Nifty]))/_xlfn.STDEV.P(Table2[1M Return vs Nifty])</f>
        <v>-0.78946826895934097</v>
      </c>
      <c r="K128">
        <v>49.052476866582502</v>
      </c>
      <c r="L128">
        <f>(Table2[[#This Row],[6M Return vs Nifty]]-AVERAGE(Table2[6M Return vs Nifty]))/_xlfn.STDEV.P(Table2[6M Return vs Nifty])</f>
        <v>1.1307550015852983</v>
      </c>
      <c r="M128">
        <v>-1.4870274400375001</v>
      </c>
      <c r="N128">
        <f>(Table2[[#This Row],[1W Return vs Nifty]]-AVERAGE(Table2[1W Return vs Nifty]))/_xlfn.STDEV.P(Table2[1W Return vs Nifty])</f>
        <v>-6.0573671883255208E-2</v>
      </c>
      <c r="O128">
        <v>2904.93</v>
      </c>
      <c r="P128">
        <v>2828.4107417209898</v>
      </c>
      <c r="Q128">
        <v>2389.89401872288</v>
      </c>
      <c r="R128">
        <v>59.658034956059403</v>
      </c>
      <c r="S128" s="5">
        <f>(Table2[[#This Row],[Close Price]]-Table2[[#This Row],[20D EMA]])/Table2[[#This Row],[20D EMA]]</f>
        <v>3.764978846306119E-2</v>
      </c>
      <c r="T128" s="5">
        <f>(Table2[[#This Row],[Close Price]]-Table2[[#This Row],[50D EMA]])/Table2[[#This Row],[50D EMA]]</f>
        <v>6.5722158220168275E-2</v>
      </c>
      <c r="U128" s="5">
        <f>(Table2[[#This Row],[Close Price]]-Table2[[#This Row],[200D EMA]])/Table2[[#This Row],[200D EMA]]</f>
        <v>0.26126931838207307</v>
      </c>
      <c r="V128">
        <v>1.2542313230273401</v>
      </c>
      <c r="W128">
        <v>2961.8</v>
      </c>
      <c r="X128">
        <v>3099</v>
      </c>
      <c r="Y128">
        <v>2898</v>
      </c>
      <c r="Z128">
        <v>3099</v>
      </c>
      <c r="AA128">
        <v>2379.35</v>
      </c>
      <c r="AB128">
        <v>3158</v>
      </c>
      <c r="AC128" s="5">
        <f>(Table2[[#This Row],[Close Price]]/Table2[[#This Row],[Day Low]])-1</f>
        <v>1.7725707340130903E-2</v>
      </c>
      <c r="AD128" s="5">
        <f>(Table2[[#This Row],[Day High]]/Table2[[#This Row],[Close Price]])-1</f>
        <v>2.8099392893872421E-2</v>
      </c>
      <c r="AE128" s="5">
        <f>(Table2[[#This Row],[Close Price]]/Table2[[#This Row],[Current Week Low]])-1</f>
        <v>4.0131124913733718E-2</v>
      </c>
      <c r="AF128" s="5">
        <f>(Table2[[#This Row],[Current Week High]]/Table2[[#This Row],[Close Price]])-1</f>
        <v>2.8099392893872421E-2</v>
      </c>
      <c r="AG128" s="5">
        <f>(Table2[[#This Row],[Close Price]]/Table2[[#This Row],[Current Month Low]])-1</f>
        <v>0.26685859583499716</v>
      </c>
      <c r="AH128" s="5">
        <f>(Table2[[#This Row],[Current Month High]]/Table2[[#This Row],[Close Price]])-1</f>
        <v>4.7672759844739954E-2</v>
      </c>
      <c r="AI128">
        <v>14.2520651560893</v>
      </c>
      <c r="AJ128">
        <v>73.734870317002901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</v>
      </c>
      <c r="AM128">
        <v>0</v>
      </c>
      <c r="AN128">
        <v>13.39</v>
      </c>
      <c r="AO128" t="s">
        <v>10116</v>
      </c>
      <c r="AP128">
        <v>0.16258905806771501</v>
      </c>
      <c r="AQ128">
        <f>(Table2[[#This Row],[Sharpe Ratio]]-AVERAGE(Table2[Sharpe Ratio]))/_xlfn.STDEV.P(Table2[Sharpe Ratio])</f>
        <v>1.2035681225935473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1.3600400990520904</v>
      </c>
      <c r="AS128">
        <f>_xlfn.RANK.AVG(Table2[[#This Row],[1Y Return vs Nifty Z-Score]],Table2[1Y Return vs Nifty Z-Score])</f>
        <v>314</v>
      </c>
      <c r="AT128">
        <f>_xlfn.RANK.AVG(Table2[[#This Row],[6M Return vs Nifty Z-Score]],Table2[6M Return vs Nifty Z-Score])</f>
        <v>82</v>
      </c>
      <c r="AU128">
        <f>_xlfn.RANK.AVG(Table2[[#This Row],[Sharpe Ratio Z-Score]],Table2[Sharpe Ratio Z-Score])</f>
        <v>85</v>
      </c>
      <c r="AV128">
        <f>(Table2[[#This Row],[Rank 1Y]]+Table2[[#This Row],[Rank 6M]]+Table2[[#This Row],[Rank Sharpe]])/3</f>
        <v>160.33333333333334</v>
      </c>
    </row>
    <row r="129" spans="1:48" x14ac:dyDescent="0.3">
      <c r="A129" t="s">
        <v>1662</v>
      </c>
      <c r="B129" t="s">
        <v>1663</v>
      </c>
      <c r="C129" t="s">
        <v>10078</v>
      </c>
      <c r="D129" t="s">
        <v>659</v>
      </c>
      <c r="E129">
        <v>4758.8662800000002</v>
      </c>
      <c r="F129">
        <v>1080.7</v>
      </c>
      <c r="G129">
        <v>99.021566307024997</v>
      </c>
      <c r="H129">
        <f>(Table2[[#This Row],[1Y Return vs Nifty]]-AVERAGE(Table2[1Y Return vs Nifty]))/_xlfn.STDEV.P(Table2[1Y Return vs Nifty])</f>
        <v>0.67692327248200823</v>
      </c>
      <c r="I129">
        <v>-9.5601720640952603</v>
      </c>
      <c r="J129">
        <f>(Table2[[#This Row],[1M Return vs Nifty]]-AVERAGE(Table2[1M Return vs Nifty]))/_xlfn.STDEV.P(Table2[1M Return vs Nifty])</f>
        <v>-1.0761743929045577</v>
      </c>
      <c r="K129">
        <v>16.480539177418901</v>
      </c>
      <c r="L129">
        <f>(Table2[[#This Row],[6M Return vs Nifty]]-AVERAGE(Table2[6M Return vs Nifty]))/_xlfn.STDEV.P(Table2[6M Return vs Nifty])</f>
        <v>0.14024481290729046</v>
      </c>
      <c r="M129">
        <v>-3.2214826920945798</v>
      </c>
      <c r="N129">
        <f>(Table2[[#This Row],[1W Return vs Nifty]]-AVERAGE(Table2[1W Return vs Nifty]))/_xlfn.STDEV.P(Table2[1W Return vs Nifty])</f>
        <v>-0.43938326185886883</v>
      </c>
      <c r="O129">
        <v>1112.03</v>
      </c>
      <c r="P129">
        <v>1149.7086531883499</v>
      </c>
      <c r="Q129">
        <v>981.08425435977597</v>
      </c>
      <c r="R129">
        <v>48.376551804310203</v>
      </c>
      <c r="S129" s="5">
        <f>(Table2[[#This Row],[Close Price]]-Table2[[#This Row],[20D EMA]])/Table2[[#This Row],[20D EMA]]</f>
        <v>-2.8173700349810642E-2</v>
      </c>
      <c r="T129" s="5">
        <f>(Table2[[#This Row],[Close Price]]-Table2[[#This Row],[50D EMA]])/Table2[[#This Row],[50D EMA]]</f>
        <v>-6.0022730973604825E-2</v>
      </c>
      <c r="U129" s="5">
        <f>(Table2[[#This Row],[Close Price]]-Table2[[#This Row],[200D EMA]])/Table2[[#This Row],[200D EMA]]</f>
        <v>0.10153638201566094</v>
      </c>
      <c r="V129">
        <v>1.17840322408413</v>
      </c>
      <c r="W129">
        <v>1069.0999999999999</v>
      </c>
      <c r="X129">
        <v>1114.7</v>
      </c>
      <c r="Y129">
        <v>1061.05</v>
      </c>
      <c r="Z129">
        <v>1128.55</v>
      </c>
      <c r="AA129">
        <v>967.05</v>
      </c>
      <c r="AB129">
        <v>1188.8</v>
      </c>
      <c r="AC129" s="5">
        <f>(Table2[[#This Row],[Close Price]]/Table2[[#This Row],[Day Low]])-1</f>
        <v>1.0850247872042029E-2</v>
      </c>
      <c r="AD129" s="5">
        <f>(Table2[[#This Row],[Day High]]/Table2[[#This Row],[Close Price]])-1</f>
        <v>3.1461090034237138E-2</v>
      </c>
      <c r="AE129" s="5">
        <f>(Table2[[#This Row],[Close Price]]/Table2[[#This Row],[Current Week Low]])-1</f>
        <v>1.8519391169125043E-2</v>
      </c>
      <c r="AF129" s="5">
        <f>(Table2[[#This Row],[Current Week High]]/Table2[[#This Row],[Close Price]])-1</f>
        <v>4.4276857592301155E-2</v>
      </c>
      <c r="AG129" s="5">
        <f>(Table2[[#This Row],[Close Price]]/Table2[[#This Row],[Current Month Low]])-1</f>
        <v>0.11752236182203624</v>
      </c>
      <c r="AH129" s="5">
        <f>(Table2[[#This Row],[Current Month High]]/Table2[[#This Row],[Close Price]])-1</f>
        <v>0.1000277597853243</v>
      </c>
      <c r="AI129">
        <v>38.331636902007901</v>
      </c>
      <c r="AJ129">
        <v>133.91774891774801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-0.25</v>
      </c>
      <c r="AM129" t="s">
        <v>10117</v>
      </c>
      <c r="AN129">
        <v>-3.28</v>
      </c>
      <c r="AO129" t="s">
        <v>10117</v>
      </c>
      <c r="AP129">
        <v>0.159080274574284</v>
      </c>
      <c r="AQ129">
        <f>(Table2[[#This Row],[Sharpe Ratio]]-AVERAGE(Table2[Sharpe Ratio]))/_xlfn.STDEV.P(Table2[Sharpe Ratio])</f>
        <v>1.1639033998430219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129</v>
      </c>
      <c r="AT129">
        <f>_xlfn.RANK.AVG(Table2[[#This Row],[6M Return vs Nifty Z-Score]],Table2[6M Return vs Nifty Z-Score])</f>
        <v>260</v>
      </c>
      <c r="AU129">
        <f>_xlfn.RANK.AVG(Table2[[#This Row],[Sharpe Ratio Z-Score]],Table2[Sharpe Ratio Z-Score])</f>
        <v>94</v>
      </c>
      <c r="AV129">
        <f>(Table2[[#This Row],[Rank 1Y]]+Table2[[#This Row],[Rank 6M]]+Table2[[#This Row],[Rank Sharpe]])/3</f>
        <v>161</v>
      </c>
    </row>
    <row r="130" spans="1:48" x14ac:dyDescent="0.3">
      <c r="A130" t="s">
        <v>207</v>
      </c>
      <c r="B130" t="s">
        <v>208</v>
      </c>
      <c r="C130" t="s">
        <v>10070</v>
      </c>
      <c r="D130" t="s">
        <v>32</v>
      </c>
      <c r="E130">
        <v>121315.68185900799</v>
      </c>
      <c r="F130">
        <v>63.99</v>
      </c>
      <c r="G130">
        <v>138.292672104888</v>
      </c>
      <c r="H130">
        <f>(Table2[[#This Row],[1Y Return vs Nifty]]-AVERAGE(Table2[1Y Return vs Nifty]))/_xlfn.STDEV.P(Table2[1Y Return vs Nifty])</f>
        <v>1.1514867891412948</v>
      </c>
      <c r="I130">
        <v>-9.6972775948679502</v>
      </c>
      <c r="J130">
        <f>(Table2[[#This Row],[1M Return vs Nifty]]-AVERAGE(Table2[1M Return vs Nifty]))/_xlfn.STDEV.P(Table2[1M Return vs Nifty])</f>
        <v>-1.0888740174051101</v>
      </c>
      <c r="K130">
        <v>36.747224919344298</v>
      </c>
      <c r="L130">
        <f>(Table2[[#This Row],[6M Return vs Nifty]]-AVERAGE(Table2[6M Return vs Nifty]))/_xlfn.STDEV.P(Table2[6M Return vs Nifty])</f>
        <v>0.75655321032851541</v>
      </c>
      <c r="M130">
        <v>-5.5873704004284201</v>
      </c>
      <c r="N130">
        <f>(Table2[[#This Row],[1W Return vs Nifty]]-AVERAGE(Table2[1W Return vs Nifty]))/_xlfn.STDEV.P(Table2[1W Return vs Nifty])</f>
        <v>-0.95609936142924401</v>
      </c>
      <c r="O130">
        <v>66</v>
      </c>
      <c r="P130">
        <v>65.318807172317804</v>
      </c>
      <c r="Q130">
        <v>54.548563593115603</v>
      </c>
      <c r="R130">
        <v>35.752085020557899</v>
      </c>
      <c r="S130" s="5">
        <f>(Table2[[#This Row],[Close Price]]-Table2[[#This Row],[20D EMA]])/Table2[[#This Row],[20D EMA]]</f>
        <v>-3.0454545454545425E-2</v>
      </c>
      <c r="T130" s="5">
        <f>(Table2[[#This Row],[Close Price]]-Table2[[#This Row],[50D EMA]])/Table2[[#This Row],[50D EMA]]</f>
        <v>-2.0343408427717771E-2</v>
      </c>
      <c r="U130" s="5">
        <f>(Table2[[#This Row],[Close Price]]-Table2[[#This Row],[200D EMA]])/Table2[[#This Row],[200D EMA]]</f>
        <v>0.173083135191409</v>
      </c>
      <c r="V130">
        <v>0.55526975999478501</v>
      </c>
      <c r="W130">
        <v>63.06</v>
      </c>
      <c r="X130">
        <v>64.58</v>
      </c>
      <c r="Y130">
        <v>63.06</v>
      </c>
      <c r="Z130">
        <v>66.680000000000007</v>
      </c>
      <c r="AA130">
        <v>58.6</v>
      </c>
      <c r="AB130">
        <v>74.900000000000006</v>
      </c>
      <c r="AC130" s="5">
        <f>(Table2[[#This Row],[Close Price]]/Table2[[#This Row],[Day Low]])-1</f>
        <v>1.4747859181731604E-2</v>
      </c>
      <c r="AD130" s="5">
        <f>(Table2[[#This Row],[Day High]]/Table2[[#This Row],[Close Price]])-1</f>
        <v>9.2201906547897394E-3</v>
      </c>
      <c r="AE130" s="5">
        <f>(Table2[[#This Row],[Close Price]]/Table2[[#This Row],[Current Week Low]])-1</f>
        <v>1.4747859181731604E-2</v>
      </c>
      <c r="AF130" s="5">
        <f>(Table2[[#This Row],[Current Week High]]/Table2[[#This Row],[Close Price]])-1</f>
        <v>4.2037818409126571E-2</v>
      </c>
      <c r="AG130" s="5">
        <f>(Table2[[#This Row],[Close Price]]/Table2[[#This Row],[Current Month Low]])-1</f>
        <v>9.1979522184300277E-2</v>
      </c>
      <c r="AH130" s="5">
        <f>(Table2[[#This Row],[Current Month High]]/Table2[[#This Row],[Close Price]])-1</f>
        <v>0.17049538990467261</v>
      </c>
      <c r="AI130">
        <v>30.8798249726519</v>
      </c>
      <c r="AJ130">
        <v>168.865546218487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-0.12</v>
      </c>
      <c r="AM130" t="s">
        <v>10117</v>
      </c>
      <c r="AN130">
        <v>-4.28</v>
      </c>
      <c r="AO130" t="s">
        <v>10117</v>
      </c>
      <c r="AP130">
        <v>7.4919656807041005E-2</v>
      </c>
      <c r="AQ130">
        <f>(Table2[[#This Row],[Sharpe Ratio]]-AVERAGE(Table2[Sharpe Ratio]))/_xlfn.STDEV.P(Table2[Sharpe Ratio])</f>
        <v>0.21251737773585155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7.5583998371307692E-2</v>
      </c>
      <c r="AS130">
        <f>_xlfn.RANK.AVG(Table2[[#This Row],[1Y Return vs Nifty Z-Score]],Table2[1Y Return vs Nifty Z-Score])</f>
        <v>77</v>
      </c>
      <c r="AT130">
        <f>_xlfn.RANK.AVG(Table2[[#This Row],[6M Return vs Nifty Z-Score]],Table2[6M Return vs Nifty Z-Score])</f>
        <v>130</v>
      </c>
      <c r="AU130">
        <f>_xlfn.RANK.AVG(Table2[[#This Row],[Sharpe Ratio Z-Score]],Table2[Sharpe Ratio Z-Score])</f>
        <v>277</v>
      </c>
      <c r="AV130">
        <f>(Table2[[#This Row],[Rank 1Y]]+Table2[[#This Row],[Rank 6M]]+Table2[[#This Row],[Rank Sharpe]])/3</f>
        <v>161.33333333333334</v>
      </c>
    </row>
    <row r="131" spans="1:48" x14ac:dyDescent="0.3">
      <c r="A131" t="s">
        <v>25</v>
      </c>
      <c r="B131" t="s">
        <v>26</v>
      </c>
      <c r="C131" t="s">
        <v>10071</v>
      </c>
      <c r="D131" t="s">
        <v>27</v>
      </c>
      <c r="E131">
        <v>872492.30444844998</v>
      </c>
      <c r="F131">
        <v>1475.8</v>
      </c>
      <c r="G131">
        <v>42.854429091203201</v>
      </c>
      <c r="H131">
        <f>(Table2[[#This Row],[1Y Return vs Nifty]]-AVERAGE(Table2[1Y Return vs Nifty]))/_xlfn.STDEV.P(Table2[1Y Return vs Nifty])</f>
        <v>-1.8168244998176446E-3</v>
      </c>
      <c r="I131">
        <v>-0.43516274553520201</v>
      </c>
      <c r="J131">
        <f>(Table2[[#This Row],[1M Return vs Nifty]]-AVERAGE(Table2[1M Return vs Nifty]))/_xlfn.STDEV.P(Table2[1M Return vs Nifty])</f>
        <v>-0.23095544909781787</v>
      </c>
      <c r="K131">
        <v>33.480570374448902</v>
      </c>
      <c r="L131">
        <f>(Table2[[#This Row],[6M Return vs Nifty]]-AVERAGE(Table2[6M Return vs Nifty]))/_xlfn.STDEV.P(Table2[6M Return vs Nifty])</f>
        <v>0.65721448997087806</v>
      </c>
      <c r="M131">
        <v>1.9416634369962</v>
      </c>
      <c r="N131">
        <f>(Table2[[#This Row],[1W Return vs Nifty]]-AVERAGE(Table2[1W Return vs Nifty]))/_xlfn.STDEV.P(Table2[1W Return vs Nifty])</f>
        <v>0.68826143570562581</v>
      </c>
      <c r="O131">
        <v>1408.28</v>
      </c>
      <c r="P131">
        <v>1353.43383021096</v>
      </c>
      <c r="Q131">
        <v>1160.86177778303</v>
      </c>
      <c r="R131">
        <v>69.035859351902502</v>
      </c>
      <c r="S131" s="5">
        <f>(Table2[[#This Row],[Close Price]]-Table2[[#This Row],[20D EMA]])/Table2[[#This Row],[20D EMA]]</f>
        <v>4.7945010935325348E-2</v>
      </c>
      <c r="T131" s="5">
        <f>(Table2[[#This Row],[Close Price]]-Table2[[#This Row],[50D EMA]])/Table2[[#This Row],[50D EMA]]</f>
        <v>9.0411638203226202E-2</v>
      </c>
      <c r="U131" s="5">
        <f>(Table2[[#This Row],[Close Price]]-Table2[[#This Row],[200D EMA]])/Table2[[#This Row],[200D EMA]]</f>
        <v>0.27129691772471576</v>
      </c>
      <c r="V131">
        <v>1.5298679469016201</v>
      </c>
      <c r="W131">
        <v>1440.05</v>
      </c>
      <c r="X131">
        <v>1489</v>
      </c>
      <c r="Y131">
        <v>1389.35</v>
      </c>
      <c r="Z131">
        <v>1489</v>
      </c>
      <c r="AA131">
        <v>1219.05</v>
      </c>
      <c r="AB131">
        <v>1489</v>
      </c>
      <c r="AC131" s="5">
        <f>(Table2[[#This Row],[Close Price]]/Table2[[#This Row],[Day Low]])-1</f>
        <v>2.4825526891427474E-2</v>
      </c>
      <c r="AD131" s="5">
        <f>(Table2[[#This Row],[Day High]]/Table2[[#This Row],[Close Price]])-1</f>
        <v>8.9443013958532269E-3</v>
      </c>
      <c r="AE131" s="5">
        <f>(Table2[[#This Row],[Close Price]]/Table2[[#This Row],[Current Week Low]])-1</f>
        <v>6.2223341850505598E-2</v>
      </c>
      <c r="AF131" s="5">
        <f>(Table2[[#This Row],[Current Week High]]/Table2[[#This Row],[Close Price]])-1</f>
        <v>8.9443013958532269E-3</v>
      </c>
      <c r="AG131" s="5">
        <f>(Table2[[#This Row],[Close Price]]/Table2[[#This Row],[Current Month Low]])-1</f>
        <v>0.21061482301792389</v>
      </c>
      <c r="AH131" s="5">
        <f>(Table2[[#This Row],[Current Month High]]/Table2[[#This Row],[Close Price]])-1</f>
        <v>8.9443013958532269E-3</v>
      </c>
      <c r="AI131">
        <v>0.89443013958532203</v>
      </c>
      <c r="AJ131">
        <v>74.228203766011404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0.15</v>
      </c>
      <c r="AM131" t="s">
        <v>10116</v>
      </c>
      <c r="AN131">
        <v>3.49</v>
      </c>
      <c r="AO131" t="s">
        <v>10116</v>
      </c>
      <c r="AP131">
        <v>0.17764857918389201</v>
      </c>
      <c r="AQ131">
        <f>(Table2[[#This Row],[Sharpe Ratio]]-AVERAGE(Table2[Sharpe Ratio]))/_xlfn.STDEV.P(Table2[Sharpe Ratio])</f>
        <v>1.3738071045504394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2.4865107566293077</v>
      </c>
      <c r="AS131">
        <f>_xlfn.RANK.AVG(Table2[[#This Row],[1Y Return vs Nifty Z-Score]],Table2[1Y Return vs Nifty Z-Score])</f>
        <v>273</v>
      </c>
      <c r="AT131">
        <f>_xlfn.RANK.AVG(Table2[[#This Row],[6M Return vs Nifty Z-Score]],Table2[6M Return vs Nifty Z-Score])</f>
        <v>147</v>
      </c>
      <c r="AU131">
        <f>_xlfn.RANK.AVG(Table2[[#This Row],[Sharpe Ratio Z-Score]],Table2[Sharpe Ratio Z-Score])</f>
        <v>65</v>
      </c>
      <c r="AV131">
        <f>(Table2[[#This Row],[Rank 1Y]]+Table2[[#This Row],[Rank 6M]]+Table2[[#This Row],[Rank Sharpe]])/3</f>
        <v>161.66666666666666</v>
      </c>
    </row>
    <row r="132" spans="1:48" x14ac:dyDescent="0.3">
      <c r="A132" t="s">
        <v>975</v>
      </c>
      <c r="B132" t="s">
        <v>976</v>
      </c>
      <c r="C132" t="s">
        <v>10074</v>
      </c>
      <c r="D132" t="s">
        <v>454</v>
      </c>
      <c r="E132">
        <v>13822.32598229</v>
      </c>
      <c r="F132">
        <v>503.1</v>
      </c>
      <c r="G132">
        <v>191.853498105358</v>
      </c>
      <c r="H132">
        <f>(Table2[[#This Row],[1Y Return vs Nifty]]-AVERAGE(Table2[1Y Return vs Nifty]))/_xlfn.STDEV.P(Table2[1Y Return vs Nifty])</f>
        <v>1.7987314598870408</v>
      </c>
      <c r="I132">
        <v>-9.42296701534754</v>
      </c>
      <c r="J132">
        <f>(Table2[[#This Row],[1M Return vs Nifty]]-AVERAGE(Table2[1M Return vs Nifty]))/_xlfn.STDEV.P(Table2[1M Return vs Nifty])</f>
        <v>-1.0634655503884602</v>
      </c>
      <c r="K132">
        <v>7.2972232444618201E-2</v>
      </c>
      <c r="L132">
        <f>(Table2[[#This Row],[6M Return vs Nifty]]-AVERAGE(Table2[6M Return vs Nifty]))/_xlfn.STDEV.P(Table2[6M Return vs Nifty])</f>
        <v>-0.35870807056885506</v>
      </c>
      <c r="M132">
        <v>-3.6536781928627899</v>
      </c>
      <c r="N132">
        <f>(Table2[[#This Row],[1W Return vs Nifty]]-AVERAGE(Table2[1W Return vs Nifty]))/_xlfn.STDEV.P(Table2[1W Return vs Nifty])</f>
        <v>-0.53377589622700117</v>
      </c>
      <c r="O132">
        <v>497.63</v>
      </c>
      <c r="P132">
        <v>496.33855230988399</v>
      </c>
      <c r="Q132">
        <v>422.79648068527001</v>
      </c>
      <c r="R132">
        <v>51.4350008697132</v>
      </c>
      <c r="S132" s="5">
        <f>(Table2[[#This Row],[Close Price]]-Table2[[#This Row],[20D EMA]])/Table2[[#This Row],[20D EMA]]</f>
        <v>1.099210256616367E-2</v>
      </c>
      <c r="T132" s="5">
        <f>(Table2[[#This Row],[Close Price]]-Table2[[#This Row],[50D EMA]])/Table2[[#This Row],[50D EMA]]</f>
        <v>1.3622652640318349E-2</v>
      </c>
      <c r="U132" s="5">
        <f>(Table2[[#This Row],[Close Price]]-Table2[[#This Row],[200D EMA]])/Table2[[#This Row],[200D EMA]]</f>
        <v>0.18993421890497714</v>
      </c>
      <c r="V132">
        <v>1.21343815270188</v>
      </c>
      <c r="W132">
        <v>493.25</v>
      </c>
      <c r="X132">
        <v>513.95000000000005</v>
      </c>
      <c r="Y132">
        <v>491.7</v>
      </c>
      <c r="Z132">
        <v>519</v>
      </c>
      <c r="AA132">
        <v>411.25</v>
      </c>
      <c r="AB132">
        <v>532.54999999999995</v>
      </c>
      <c r="AC132" s="5">
        <f>(Table2[[#This Row],[Close Price]]/Table2[[#This Row],[Day Low]])-1</f>
        <v>1.9969589457678794E-2</v>
      </c>
      <c r="AD132" s="5">
        <f>(Table2[[#This Row],[Day High]]/Table2[[#This Row],[Close Price]])-1</f>
        <v>2.1566289008149608E-2</v>
      </c>
      <c r="AE132" s="5">
        <f>(Table2[[#This Row],[Close Price]]/Table2[[#This Row],[Current Week Low]])-1</f>
        <v>2.3184868822452742E-2</v>
      </c>
      <c r="AF132" s="5">
        <f>(Table2[[#This Row],[Current Week High]]/Table2[[#This Row],[Close Price]])-1</f>
        <v>3.1604054859868835E-2</v>
      </c>
      <c r="AG132" s="5">
        <f>(Table2[[#This Row],[Close Price]]/Table2[[#This Row],[Current Month Low]])-1</f>
        <v>0.22334346504559277</v>
      </c>
      <c r="AH132" s="5">
        <f>(Table2[[#This Row],[Current Month High]]/Table2[[#This Row],[Close Price]])-1</f>
        <v>5.8537070164977001E-2</v>
      </c>
      <c r="AI132">
        <v>21.645796064400699</v>
      </c>
      <c r="AJ132">
        <v>237.085427135678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-0.12</v>
      </c>
      <c r="AM132" t="s">
        <v>10117</v>
      </c>
      <c r="AN132">
        <v>5.6</v>
      </c>
      <c r="AO132" t="s">
        <v>10116</v>
      </c>
      <c r="AP132">
        <v>0.21107178589523501</v>
      </c>
      <c r="AQ132">
        <f>(Table2[[#This Row],[Sharpe Ratio]]-AVERAGE(Table2[Sharpe Ratio]))/_xlfn.STDEV.P(Table2[Sharpe Ratio])</f>
        <v>1.7516366942418171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1.5944186369445414</v>
      </c>
      <c r="AS132">
        <f>_xlfn.RANK.AVG(Table2[[#This Row],[1Y Return vs Nifty Z-Score]],Table2[1Y Return vs Nifty Z-Score])</f>
        <v>35</v>
      </c>
      <c r="AT132">
        <f>_xlfn.RANK.AVG(Table2[[#This Row],[6M Return vs Nifty Z-Score]],Table2[6M Return vs Nifty Z-Score])</f>
        <v>423</v>
      </c>
      <c r="AU132">
        <f>_xlfn.RANK.AVG(Table2[[#This Row],[Sharpe Ratio Z-Score]],Table2[Sharpe Ratio Z-Score])</f>
        <v>28</v>
      </c>
      <c r="AV132">
        <f>(Table2[[#This Row],[Rank 1Y]]+Table2[[#This Row],[Rank 6M]]+Table2[[#This Row],[Rank Sharpe]])/3</f>
        <v>162</v>
      </c>
    </row>
    <row r="133" spans="1:48" x14ac:dyDescent="0.3">
      <c r="A133" t="s">
        <v>1538</v>
      </c>
      <c r="B133" t="s">
        <v>1539</v>
      </c>
      <c r="C133" t="s">
        <v>10074</v>
      </c>
      <c r="D133" t="s">
        <v>193</v>
      </c>
      <c r="E133">
        <v>5831.4202718099996</v>
      </c>
      <c r="F133">
        <v>496.45</v>
      </c>
      <c r="G133">
        <v>86.763904789604197</v>
      </c>
      <c r="H133">
        <f>(Table2[[#This Row],[1Y Return vs Nifty]]-AVERAGE(Table2[1Y Return vs Nifty]))/_xlfn.STDEV.P(Table2[1Y Return vs Nifty])</f>
        <v>0.52879810927249749</v>
      </c>
      <c r="I133">
        <v>-0.14413204468757401</v>
      </c>
      <c r="J133">
        <f>(Table2[[#This Row],[1M Return vs Nifty]]-AVERAGE(Table2[1M Return vs Nifty]))/_xlfn.STDEV.P(Table2[1M Return vs Nifty])</f>
        <v>-0.20399825343934985</v>
      </c>
      <c r="K133">
        <v>16.455326801674001</v>
      </c>
      <c r="L133">
        <f>(Table2[[#This Row],[6M Return vs Nifty]]-AVERAGE(Table2[6M Return vs Nifty]))/_xlfn.STDEV.P(Table2[6M Return vs Nifty])</f>
        <v>0.13947810644682682</v>
      </c>
      <c r="M133">
        <v>-6.7173733039159202</v>
      </c>
      <c r="N133">
        <f>(Table2[[#This Row],[1W Return vs Nifty]]-AVERAGE(Table2[1W Return vs Nifty]))/_xlfn.STDEV.P(Table2[1W Return vs Nifty])</f>
        <v>-1.2028949683113903</v>
      </c>
      <c r="O133">
        <v>469.41</v>
      </c>
      <c r="P133">
        <v>446.99152263482398</v>
      </c>
      <c r="Q133">
        <v>383.59051251241698</v>
      </c>
      <c r="R133">
        <v>54.682989885698397</v>
      </c>
      <c r="S133" s="5">
        <f>(Table2[[#This Row],[Close Price]]-Table2[[#This Row],[20D EMA]])/Table2[[#This Row],[20D EMA]]</f>
        <v>5.7604226582305365E-2</v>
      </c>
      <c r="T133" s="5">
        <f>(Table2[[#This Row],[Close Price]]-Table2[[#This Row],[50D EMA]])/Table2[[#This Row],[50D EMA]]</f>
        <v>0.11064746166468532</v>
      </c>
      <c r="U133" s="5">
        <f>(Table2[[#This Row],[Close Price]]-Table2[[#This Row],[200D EMA]])/Table2[[#This Row],[200D EMA]]</f>
        <v>0.29421866236571664</v>
      </c>
      <c r="V133">
        <v>1.4984749497737699</v>
      </c>
      <c r="W133">
        <v>478.5</v>
      </c>
      <c r="X133">
        <v>503</v>
      </c>
      <c r="Y133">
        <v>476.8</v>
      </c>
      <c r="Z133">
        <v>503</v>
      </c>
      <c r="AA133">
        <v>385.25</v>
      </c>
      <c r="AB133">
        <v>515</v>
      </c>
      <c r="AC133" s="5">
        <f>(Table2[[#This Row],[Close Price]]/Table2[[#This Row],[Day Low]])-1</f>
        <v>3.7513061650992663E-2</v>
      </c>
      <c r="AD133" s="5">
        <f>(Table2[[#This Row],[Day High]]/Table2[[#This Row],[Close Price]])-1</f>
        <v>1.3193675093161383E-2</v>
      </c>
      <c r="AE133" s="5">
        <f>(Table2[[#This Row],[Close Price]]/Table2[[#This Row],[Current Week Low]])-1</f>
        <v>4.1212248322147538E-2</v>
      </c>
      <c r="AF133" s="5">
        <f>(Table2[[#This Row],[Current Week High]]/Table2[[#This Row],[Close Price]])-1</f>
        <v>1.3193675093161383E-2</v>
      </c>
      <c r="AG133" s="5">
        <f>(Table2[[#This Row],[Close Price]]/Table2[[#This Row],[Current Month Low]])-1</f>
        <v>0.28864373783257613</v>
      </c>
      <c r="AH133" s="5">
        <f>(Table2[[#This Row],[Current Month High]]/Table2[[#This Row],[Close Price]])-1</f>
        <v>3.736529358444951E-2</v>
      </c>
      <c r="AI133">
        <v>3.7365293584449502</v>
      </c>
      <c r="AJ133">
        <v>135.28436018957299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0.05</v>
      </c>
      <c r="AM133" t="s">
        <v>10116</v>
      </c>
      <c r="AN133">
        <v>9.6300000000000008</v>
      </c>
      <c r="AO133" t="s">
        <v>10116</v>
      </c>
      <c r="AP133">
        <v>0.16582268404957401</v>
      </c>
      <c r="AQ133">
        <f>(Table2[[#This Row],[Sharpe Ratio]]-AVERAGE(Table2[Sharpe Ratio]))/_xlfn.STDEV.P(Table2[Sharpe Ratio])</f>
        <v>1.2401223523684699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0.50150534633705401</v>
      </c>
      <c r="AS133">
        <f>_xlfn.RANK.AVG(Table2[[#This Row],[1Y Return vs Nifty Z-Score]],Table2[1Y Return vs Nifty Z-Score])</f>
        <v>150</v>
      </c>
      <c r="AT133">
        <f>_xlfn.RANK.AVG(Table2[[#This Row],[6M Return vs Nifty Z-Score]],Table2[6M Return vs Nifty Z-Score])</f>
        <v>261</v>
      </c>
      <c r="AU133">
        <f>_xlfn.RANK.AVG(Table2[[#This Row],[Sharpe Ratio Z-Score]],Table2[Sharpe Ratio Z-Score])</f>
        <v>76</v>
      </c>
      <c r="AV133">
        <f>(Table2[[#This Row],[Rank 1Y]]+Table2[[#This Row],[Rank 6M]]+Table2[[#This Row],[Rank Sharpe]])/3</f>
        <v>162.33333333333334</v>
      </c>
    </row>
    <row r="134" spans="1:48" x14ac:dyDescent="0.3">
      <c r="A134" t="s">
        <v>582</v>
      </c>
      <c r="B134" t="s">
        <v>583</v>
      </c>
      <c r="C134" t="s">
        <v>10070</v>
      </c>
      <c r="D134" t="s">
        <v>584</v>
      </c>
      <c r="E134">
        <v>32266.116567359899</v>
      </c>
      <c r="F134">
        <v>934.7</v>
      </c>
      <c r="G134">
        <v>76.885879180687994</v>
      </c>
      <c r="H134">
        <f>(Table2[[#This Row],[1Y Return vs Nifty]]-AVERAGE(Table2[1Y Return vs Nifty]))/_xlfn.STDEV.P(Table2[1Y Return vs Nifty])</f>
        <v>0.40942916166132903</v>
      </c>
      <c r="I134">
        <v>2.8933970273935299</v>
      </c>
      <c r="J134">
        <f>(Table2[[#This Row],[1M Return vs Nifty]]-AVERAGE(Table2[1M Return vs Nifty]))/_xlfn.STDEV.P(Table2[1M Return vs Nifty])</f>
        <v>7.7357855300689587E-2</v>
      </c>
      <c r="K134">
        <v>27.551311800845699</v>
      </c>
      <c r="L134">
        <f>(Table2[[#This Row],[6M Return vs Nifty]]-AVERAGE(Table2[6M Return vs Nifty]))/_xlfn.STDEV.P(Table2[6M Return vs Nifty])</f>
        <v>0.4769061802686187</v>
      </c>
      <c r="M134">
        <v>1.7251014734811201</v>
      </c>
      <c r="N134">
        <f>(Table2[[#This Row],[1W Return vs Nifty]]-AVERAGE(Table2[1W Return vs Nifty]))/_xlfn.STDEV.P(Table2[1W Return vs Nifty])</f>
        <v>0.64096373315252386</v>
      </c>
      <c r="O134">
        <v>828.03</v>
      </c>
      <c r="P134">
        <v>792.04451130238499</v>
      </c>
      <c r="Q134">
        <v>681.36886213848197</v>
      </c>
      <c r="R134">
        <v>75.326506968090499</v>
      </c>
      <c r="S134" s="5">
        <f>(Table2[[#This Row],[Close Price]]-Table2[[#This Row],[20D EMA]])/Table2[[#This Row],[20D EMA]]</f>
        <v>0.12882383488520957</v>
      </c>
      <c r="T134" s="5">
        <f>(Table2[[#This Row],[Close Price]]-Table2[[#This Row],[50D EMA]])/Table2[[#This Row],[50D EMA]]</f>
        <v>0.18011044412521957</v>
      </c>
      <c r="U134" s="5">
        <f>(Table2[[#This Row],[Close Price]]-Table2[[#This Row],[200D EMA]])/Table2[[#This Row],[200D EMA]]</f>
        <v>0.37179735080120352</v>
      </c>
      <c r="V134">
        <v>1.5711428024276199</v>
      </c>
      <c r="W134">
        <v>885.95</v>
      </c>
      <c r="X134">
        <v>944.9</v>
      </c>
      <c r="Y134">
        <v>826</v>
      </c>
      <c r="Z134">
        <v>944.9</v>
      </c>
      <c r="AA134">
        <v>691.4</v>
      </c>
      <c r="AB134">
        <v>944.9</v>
      </c>
      <c r="AC134" s="5">
        <f>(Table2[[#This Row],[Close Price]]/Table2[[#This Row],[Day Low]])-1</f>
        <v>5.5025678650036713E-2</v>
      </c>
      <c r="AD134" s="5">
        <f>(Table2[[#This Row],[Day High]]/Table2[[#This Row],[Close Price]])-1</f>
        <v>1.0912592275596378E-2</v>
      </c>
      <c r="AE134" s="5">
        <f>(Table2[[#This Row],[Close Price]]/Table2[[#This Row],[Current Week Low]])-1</f>
        <v>0.13159806295399523</v>
      </c>
      <c r="AF134" s="5">
        <f>(Table2[[#This Row],[Current Week High]]/Table2[[#This Row],[Close Price]])-1</f>
        <v>1.0912592275596378E-2</v>
      </c>
      <c r="AG134" s="5">
        <f>(Table2[[#This Row],[Close Price]]/Table2[[#This Row],[Current Month Low]])-1</f>
        <v>0.35189470639282616</v>
      </c>
      <c r="AH134" s="5">
        <f>(Table2[[#This Row],[Current Month High]]/Table2[[#This Row],[Close Price]])-1</f>
        <v>1.0912592275596378E-2</v>
      </c>
      <c r="AI134">
        <v>1.09125922755963</v>
      </c>
      <c r="AJ134">
        <v>114.13516609392801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0.19</v>
      </c>
      <c r="AM134" t="s">
        <v>10116</v>
      </c>
      <c r="AN134">
        <v>17.989999999999998</v>
      </c>
      <c r="AO134" t="s">
        <v>10116</v>
      </c>
      <c r="AP134">
        <v>0.14058770463132</v>
      </c>
      <c r="AQ134">
        <f>(Table2[[#This Row],[Sharpe Ratio]]-AVERAGE(Table2[Sharpe Ratio]))/_xlfn.STDEV.P(Table2[Sharpe Ratio])</f>
        <v>0.95485583076228608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2.5595127611454473</v>
      </c>
      <c r="AS134">
        <f>_xlfn.RANK.AVG(Table2[[#This Row],[1Y Return vs Nifty Z-Score]],Table2[1Y Return vs Nifty Z-Score])</f>
        <v>172</v>
      </c>
      <c r="AT134">
        <f>_xlfn.RANK.AVG(Table2[[#This Row],[6M Return vs Nifty Z-Score]],Table2[6M Return vs Nifty Z-Score])</f>
        <v>188</v>
      </c>
      <c r="AU134">
        <f>_xlfn.RANK.AVG(Table2[[#This Row],[Sharpe Ratio Z-Score]],Table2[Sharpe Ratio Z-Score])</f>
        <v>128</v>
      </c>
      <c r="AV134">
        <f>(Table2[[#This Row],[Rank 1Y]]+Table2[[#This Row],[Rank 6M]]+Table2[[#This Row],[Rank Sharpe]])/3</f>
        <v>162.66666666666666</v>
      </c>
    </row>
    <row r="135" spans="1:48" x14ac:dyDescent="0.3">
      <c r="A135" t="s">
        <v>185</v>
      </c>
      <c r="B135" t="s">
        <v>186</v>
      </c>
      <c r="C135" t="s">
        <v>10077</v>
      </c>
      <c r="D135" t="s">
        <v>89</v>
      </c>
      <c r="E135">
        <v>138102.57522134</v>
      </c>
      <c r="F135">
        <v>439.45</v>
      </c>
      <c r="G135">
        <v>72.655281359173898</v>
      </c>
      <c r="H135">
        <f>(Table2[[#This Row],[1Y Return vs Nifty]]-AVERAGE(Table2[1Y Return vs Nifty]))/_xlfn.STDEV.P(Table2[1Y Return vs Nifty])</f>
        <v>0.35830538149372049</v>
      </c>
      <c r="I135">
        <v>-8.6872662648188204</v>
      </c>
      <c r="J135">
        <f>(Table2[[#This Row],[1M Return vs Nifty]]-AVERAGE(Table2[1M Return vs Nifty]))/_xlfn.STDEV.P(Table2[1M Return vs Nifty])</f>
        <v>-0.99532006257455463</v>
      </c>
      <c r="K135">
        <v>24.242135521181801</v>
      </c>
      <c r="L135">
        <f>(Table2[[#This Row],[6M Return vs Nifty]]-AVERAGE(Table2[6M Return vs Nifty]))/_xlfn.STDEV.P(Table2[6M Return vs Nifty])</f>
        <v>0.37627437713738648</v>
      </c>
      <c r="M135">
        <v>-4.4750717731020302</v>
      </c>
      <c r="N135">
        <f>(Table2[[#This Row],[1W Return vs Nifty]]-AVERAGE(Table2[1W Return vs Nifty]))/_xlfn.STDEV.P(Table2[1W Return vs Nifty])</f>
        <v>-0.71317041503629253</v>
      </c>
      <c r="O135">
        <v>439.05</v>
      </c>
      <c r="P135">
        <v>431.94093112391403</v>
      </c>
      <c r="Q135">
        <v>366.10943671978998</v>
      </c>
      <c r="R135">
        <v>40.081207147193503</v>
      </c>
      <c r="S135" s="5">
        <f>(Table2[[#This Row],[Close Price]]-Table2[[#This Row],[20D EMA]])/Table2[[#This Row],[20D EMA]]</f>
        <v>9.1105796606303897E-4</v>
      </c>
      <c r="T135" s="5">
        <f>(Table2[[#This Row],[Close Price]]-Table2[[#This Row],[50D EMA]])/Table2[[#This Row],[50D EMA]]</f>
        <v>1.7384480920915043E-2</v>
      </c>
      <c r="U135" s="5">
        <f>(Table2[[#This Row],[Close Price]]-Table2[[#This Row],[200D EMA]])/Table2[[#This Row],[200D EMA]]</f>
        <v>0.2003241542674106</v>
      </c>
      <c r="V135">
        <v>0.67720720545153501</v>
      </c>
      <c r="W135">
        <v>426.5</v>
      </c>
      <c r="X135">
        <v>443</v>
      </c>
      <c r="Y135">
        <v>426.5</v>
      </c>
      <c r="Z135">
        <v>443</v>
      </c>
      <c r="AA135">
        <v>371.65</v>
      </c>
      <c r="AB135">
        <v>460</v>
      </c>
      <c r="AC135" s="5">
        <f>(Table2[[#This Row],[Close Price]]/Table2[[#This Row],[Day Low]])-1</f>
        <v>3.036342321219232E-2</v>
      </c>
      <c r="AD135" s="5">
        <f>(Table2[[#This Row],[Day High]]/Table2[[#This Row],[Close Price]])-1</f>
        <v>8.0782796677665303E-3</v>
      </c>
      <c r="AE135" s="5">
        <f>(Table2[[#This Row],[Close Price]]/Table2[[#This Row],[Current Week Low]])-1</f>
        <v>3.036342321219232E-2</v>
      </c>
      <c r="AF135" s="5">
        <f>(Table2[[#This Row],[Current Week High]]/Table2[[#This Row],[Close Price]])-1</f>
        <v>8.0782796677665303E-3</v>
      </c>
      <c r="AG135" s="5">
        <f>(Table2[[#This Row],[Close Price]]/Table2[[#This Row],[Current Month Low]])-1</f>
        <v>0.18242970536795378</v>
      </c>
      <c r="AH135" s="5">
        <f>(Table2[[#This Row],[Current Month High]]/Table2[[#This Row],[Close Price]])-1</f>
        <v>4.6762999203549871E-2</v>
      </c>
      <c r="AI135">
        <v>5.63204005006257</v>
      </c>
      <c r="AJ135">
        <v>102.74509803921499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0.01</v>
      </c>
      <c r="AM135" t="s">
        <v>10116</v>
      </c>
      <c r="AN135">
        <v>-1.91</v>
      </c>
      <c r="AO135" t="s">
        <v>10117</v>
      </c>
      <c r="AP135">
        <v>0.15487553675951099</v>
      </c>
      <c r="AQ135">
        <f>(Table2[[#This Row],[Sharpe Ratio]]-AVERAGE(Table2[Sharpe Ratio]))/_xlfn.STDEV.P(Table2[Sharpe Ratio])</f>
        <v>1.1163713249874891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0.1424606060077489</v>
      </c>
      <c r="AS135">
        <f>_xlfn.RANK.AVG(Table2[[#This Row],[1Y Return vs Nifty Z-Score]],Table2[1Y Return vs Nifty Z-Score])</f>
        <v>181</v>
      </c>
      <c r="AT135">
        <f>_xlfn.RANK.AVG(Table2[[#This Row],[6M Return vs Nifty Z-Score]],Table2[6M Return vs Nifty Z-Score])</f>
        <v>209</v>
      </c>
      <c r="AU135">
        <f>_xlfn.RANK.AVG(Table2[[#This Row],[Sharpe Ratio Z-Score]],Table2[Sharpe Ratio Z-Score])</f>
        <v>102</v>
      </c>
      <c r="AV135">
        <f>(Table2[[#This Row],[Rank 1Y]]+Table2[[#This Row],[Rank 6M]]+Table2[[#This Row],[Rank Sharpe]])/3</f>
        <v>164</v>
      </c>
    </row>
    <row r="136" spans="1:48" x14ac:dyDescent="0.3">
      <c r="A136" t="s">
        <v>101</v>
      </c>
      <c r="B136" t="s">
        <v>102</v>
      </c>
      <c r="C136" t="s">
        <v>10076</v>
      </c>
      <c r="D136" t="s">
        <v>103</v>
      </c>
      <c r="E136">
        <v>274645.73499999999</v>
      </c>
      <c r="F136">
        <v>673.25</v>
      </c>
      <c r="G136">
        <v>92.778906591122905</v>
      </c>
      <c r="H136">
        <f>(Table2[[#This Row],[1Y Return vs Nifty]]-AVERAGE(Table2[1Y Return vs Nifty]))/_xlfn.STDEV.P(Table2[1Y Return vs Nifty])</f>
        <v>0.60148514850010171</v>
      </c>
      <c r="I136">
        <v>-16.963898584074901</v>
      </c>
      <c r="J136">
        <f>(Table2[[#This Row],[1M Return vs Nifty]]-AVERAGE(Table2[1M Return vs Nifty]))/_xlfn.STDEV.P(Table2[1M Return vs Nifty])</f>
        <v>-1.7619566963508655</v>
      </c>
      <c r="K136">
        <v>104.784157912173</v>
      </c>
      <c r="L136">
        <f>(Table2[[#This Row],[6M Return vs Nifty]]-AVERAGE(Table2[6M Return vs Nifty]))/_xlfn.STDEV.P(Table2[6M Return vs Nifty])</f>
        <v>2.825551253334726</v>
      </c>
      <c r="M136">
        <v>0.17511961748025701</v>
      </c>
      <c r="N136">
        <f>(Table2[[#This Row],[1W Return vs Nifty]]-AVERAGE(Table2[1W Return vs Nifty]))/_xlfn.STDEV.P(Table2[1W Return vs Nifty])</f>
        <v>0.302443618179846</v>
      </c>
      <c r="O136">
        <v>657.68</v>
      </c>
      <c r="P136">
        <v>591.70812949754497</v>
      </c>
      <c r="Q136">
        <v>427.722163807806</v>
      </c>
      <c r="R136">
        <v>44.144706354269601</v>
      </c>
      <c r="S136" s="5">
        <f>(Table2[[#This Row],[Close Price]]-Table2[[#This Row],[20D EMA]])/Table2[[#This Row],[20D EMA]]</f>
        <v>2.3674127235129624E-2</v>
      </c>
      <c r="T136" s="5">
        <f>(Table2[[#This Row],[Close Price]]-Table2[[#This Row],[50D EMA]])/Table2[[#This Row],[50D EMA]]</f>
        <v>0.13780758863613576</v>
      </c>
      <c r="U136" s="5">
        <f>(Table2[[#This Row],[Close Price]]-Table2[[#This Row],[200D EMA]])/Table2[[#This Row],[200D EMA]]</f>
        <v>0.57403580400505094</v>
      </c>
      <c r="V136">
        <v>0.2372787797141</v>
      </c>
      <c r="W136">
        <v>646.25</v>
      </c>
      <c r="X136">
        <v>679.45</v>
      </c>
      <c r="Y136">
        <v>646.25</v>
      </c>
      <c r="Z136">
        <v>679.45</v>
      </c>
      <c r="AA136">
        <v>596.79999999999995</v>
      </c>
      <c r="AB136">
        <v>740</v>
      </c>
      <c r="AC136" s="5">
        <f>(Table2[[#This Row],[Close Price]]/Table2[[#This Row],[Day Low]])-1</f>
        <v>4.1779497098646035E-2</v>
      </c>
      <c r="AD136" s="5">
        <f>(Table2[[#This Row],[Day High]]/Table2[[#This Row],[Close Price]])-1</f>
        <v>9.2090605272929782E-3</v>
      </c>
      <c r="AE136" s="5">
        <f>(Table2[[#This Row],[Close Price]]/Table2[[#This Row],[Current Week Low]])-1</f>
        <v>4.1779497098646035E-2</v>
      </c>
      <c r="AF136" s="5">
        <f>(Table2[[#This Row],[Current Week High]]/Table2[[#This Row],[Close Price]])-1</f>
        <v>9.2090605272929782E-3</v>
      </c>
      <c r="AG136" s="5">
        <f>(Table2[[#This Row],[Close Price]]/Table2[[#This Row],[Current Month Low]])-1</f>
        <v>0.12809986595174272</v>
      </c>
      <c r="AH136" s="5">
        <f>(Table2[[#This Row],[Current Month High]]/Table2[[#This Row],[Close Price]])-1</f>
        <v>9.9145933902710759E-2</v>
      </c>
      <c r="AI136">
        <v>19.970293353137698</v>
      </c>
      <c r="AJ136">
        <v>136.560084328882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0.76</v>
      </c>
      <c r="AM136" t="s">
        <v>10116</v>
      </c>
      <c r="AN136">
        <v>0.54</v>
      </c>
      <c r="AO136" t="s">
        <v>10116</v>
      </c>
      <c r="AP136">
        <v>5.462775792881E-2</v>
      </c>
      <c r="AQ136">
        <f>(Table2[[#This Row],[Sharpe Ratio]]-AVERAGE(Table2[Sharpe Ratio]))/_xlfn.STDEV.P(Table2[Sharpe Ratio])</f>
        <v>-1.6870541066655274E-2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1.9506527825971529</v>
      </c>
      <c r="AS136">
        <f>_xlfn.RANK.AVG(Table2[[#This Row],[1Y Return vs Nifty Z-Score]],Table2[1Y Return vs Nifty Z-Score])</f>
        <v>136</v>
      </c>
      <c r="AT136">
        <f>_xlfn.RANK.AVG(Table2[[#This Row],[6M Return vs Nifty Z-Score]],Table2[6M Return vs Nifty Z-Score])</f>
        <v>11</v>
      </c>
      <c r="AU136">
        <f>_xlfn.RANK.AVG(Table2[[#This Row],[Sharpe Ratio Z-Score]],Table2[Sharpe Ratio Z-Score])</f>
        <v>345</v>
      </c>
      <c r="AV136">
        <f>(Table2[[#This Row],[Rank 1Y]]+Table2[[#This Row],[Rank 6M]]+Table2[[#This Row],[Rank Sharpe]])/3</f>
        <v>164</v>
      </c>
    </row>
    <row r="137" spans="1:48" x14ac:dyDescent="0.3">
      <c r="A137" t="s">
        <v>946</v>
      </c>
      <c r="B137" t="s">
        <v>947</v>
      </c>
      <c r="C137" t="s">
        <v>10078</v>
      </c>
      <c r="D137" t="s">
        <v>230</v>
      </c>
      <c r="E137">
        <v>14790.870720000001</v>
      </c>
      <c r="F137">
        <v>4624.5</v>
      </c>
      <c r="G137">
        <v>29.237519520324099</v>
      </c>
      <c r="H137">
        <f>(Table2[[#This Row],[1Y Return vs Nifty]]-AVERAGE(Table2[1Y Return vs Nifty]))/_xlfn.STDEV.P(Table2[1Y Return vs Nifty])</f>
        <v>-0.16636753833124551</v>
      </c>
      <c r="I137">
        <v>-5.5349502425140198</v>
      </c>
      <c r="J137">
        <f>(Table2[[#This Row],[1M Return vs Nifty]]-AVERAGE(Table2[1M Return vs Nifty]))/_xlfn.STDEV.P(Table2[1M Return vs Nifty])</f>
        <v>-0.70333162443694053</v>
      </c>
      <c r="K137">
        <v>37.323366671282102</v>
      </c>
      <c r="L137">
        <f>(Table2[[#This Row],[6M Return vs Nifty]]-AVERAGE(Table2[6M Return vs Nifty]))/_xlfn.STDEV.P(Table2[6M Return vs Nifty])</f>
        <v>0.77407363790832895</v>
      </c>
      <c r="M137">
        <v>-1.4000979756985901</v>
      </c>
      <c r="N137">
        <f>(Table2[[#This Row],[1W Return vs Nifty]]-AVERAGE(Table2[1W Return vs Nifty]))/_xlfn.STDEV.P(Table2[1W Return vs Nifty])</f>
        <v>-4.1588048181538322E-2</v>
      </c>
      <c r="O137">
        <v>4595.09</v>
      </c>
      <c r="P137">
        <v>4379.7835490286698</v>
      </c>
      <c r="Q137">
        <v>3646.1360631326002</v>
      </c>
      <c r="R137">
        <v>56.822515803952903</v>
      </c>
      <c r="S137" s="5">
        <f>(Table2[[#This Row],[Close Price]]-Table2[[#This Row],[20D EMA]])/Table2[[#This Row],[20D EMA]]</f>
        <v>6.4003098959976527E-3</v>
      </c>
      <c r="T137" s="5">
        <f>(Table2[[#This Row],[Close Price]]-Table2[[#This Row],[50D EMA]])/Table2[[#This Row],[50D EMA]]</f>
        <v>5.5874097026005411E-2</v>
      </c>
      <c r="U137" s="5">
        <f>(Table2[[#This Row],[Close Price]]-Table2[[#This Row],[200D EMA]])/Table2[[#This Row],[200D EMA]]</f>
        <v>0.26832897070408074</v>
      </c>
      <c r="V137">
        <v>0.77785541579114004</v>
      </c>
      <c r="W137">
        <v>4591.05</v>
      </c>
      <c r="X137">
        <v>4747.75</v>
      </c>
      <c r="Y137">
        <v>4591.05</v>
      </c>
      <c r="Z137">
        <v>4848.55</v>
      </c>
      <c r="AA137">
        <v>3846.65</v>
      </c>
      <c r="AB137">
        <v>4980</v>
      </c>
      <c r="AC137" s="5">
        <f>(Table2[[#This Row],[Close Price]]/Table2[[#This Row],[Day Low]])-1</f>
        <v>7.285914986767672E-3</v>
      </c>
      <c r="AD137" s="5">
        <f>(Table2[[#This Row],[Day High]]/Table2[[#This Row],[Close Price]])-1</f>
        <v>2.665152989512376E-2</v>
      </c>
      <c r="AE137" s="5">
        <f>(Table2[[#This Row],[Close Price]]/Table2[[#This Row],[Current Week Low]])-1</f>
        <v>7.285914986767672E-3</v>
      </c>
      <c r="AF137" s="5">
        <f>(Table2[[#This Row],[Current Week High]]/Table2[[#This Row],[Close Price]])-1</f>
        <v>4.844848091685594E-2</v>
      </c>
      <c r="AG137" s="5">
        <f>(Table2[[#This Row],[Close Price]]/Table2[[#This Row],[Current Month Low]])-1</f>
        <v>0.20221491427605831</v>
      </c>
      <c r="AH137" s="5">
        <f>(Table2[[#This Row],[Current Month High]]/Table2[[#This Row],[Close Price]])-1</f>
        <v>7.68731754784302E-2</v>
      </c>
      <c r="AI137">
        <v>8.1197967347821294</v>
      </c>
      <c r="AJ137">
        <v>70.140357977226302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0.14000000000000001</v>
      </c>
      <c r="AM137" t="s">
        <v>10116</v>
      </c>
      <c r="AN137">
        <v>1.66</v>
      </c>
      <c r="AO137" t="s">
        <v>10116</v>
      </c>
      <c r="AP137">
        <v>0.196905700771488</v>
      </c>
      <c r="AQ137">
        <f>(Table2[[#This Row],[Sharpe Ratio]]-AVERAGE(Table2[Sharpe Ratio]))/_xlfn.STDEV.P(Table2[Sharpe Ratio])</f>
        <v>1.5914974779163529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1.4542839048749574</v>
      </c>
      <c r="AS137">
        <f>_xlfn.RANK.AVG(Table2[[#This Row],[1Y Return vs Nifty Z-Score]],Table2[1Y Return vs Nifty Z-Score])</f>
        <v>331</v>
      </c>
      <c r="AT137">
        <f>_xlfn.RANK.AVG(Table2[[#This Row],[6M Return vs Nifty Z-Score]],Table2[6M Return vs Nifty Z-Score])</f>
        <v>125</v>
      </c>
      <c r="AU137">
        <f>_xlfn.RANK.AVG(Table2[[#This Row],[Sharpe Ratio Z-Score]],Table2[Sharpe Ratio Z-Score])</f>
        <v>40</v>
      </c>
      <c r="AV137">
        <f>(Table2[[#This Row],[Rank 1Y]]+Table2[[#This Row],[Rank 6M]]+Table2[[#This Row],[Rank Sharpe]])/3</f>
        <v>165.33333333333334</v>
      </c>
    </row>
    <row r="138" spans="1:48" x14ac:dyDescent="0.3">
      <c r="A138" t="s">
        <v>465</v>
      </c>
      <c r="B138" t="s">
        <v>466</v>
      </c>
      <c r="C138" t="s">
        <v>10070</v>
      </c>
      <c r="D138" t="s">
        <v>32</v>
      </c>
      <c r="E138">
        <v>45788.161949773901</v>
      </c>
      <c r="F138">
        <v>65.08</v>
      </c>
      <c r="G138">
        <v>109.30759623456601</v>
      </c>
      <c r="H138">
        <f>(Table2[[#This Row],[1Y Return vs Nifty]]-AVERAGE(Table2[1Y Return vs Nifty]))/_xlfn.STDEV.P(Table2[1Y Return vs Nifty])</f>
        <v>0.80122266348978965</v>
      </c>
      <c r="I138">
        <v>-11.2747123458063</v>
      </c>
      <c r="J138">
        <f>(Table2[[#This Row],[1M Return vs Nifty]]-AVERAGE(Table2[1M Return vs Nifty]))/_xlfn.STDEV.P(Table2[1M Return vs Nifty])</f>
        <v>-1.2349864965891373</v>
      </c>
      <c r="K138">
        <v>31.9972820215953</v>
      </c>
      <c r="L138">
        <f>(Table2[[#This Row],[6M Return vs Nifty]]-AVERAGE(Table2[6M Return vs Nifty]))/_xlfn.STDEV.P(Table2[6M Return vs Nifty])</f>
        <v>0.61210780211368898</v>
      </c>
      <c r="M138">
        <v>-3.8779900960068101</v>
      </c>
      <c r="N138">
        <f>(Table2[[#This Row],[1W Return vs Nifty]]-AVERAGE(Table2[1W Return vs Nifty]))/_xlfn.STDEV.P(Table2[1W Return vs Nifty])</f>
        <v>-0.5827662059832539</v>
      </c>
      <c r="O138">
        <v>65.930000000000007</v>
      </c>
      <c r="P138">
        <v>65.324352714321506</v>
      </c>
      <c r="Q138">
        <v>55.545984301236203</v>
      </c>
      <c r="R138">
        <v>40.033765966248303</v>
      </c>
      <c r="S138" s="5">
        <f>(Table2[[#This Row],[Close Price]]-Table2[[#This Row],[20D EMA]])/Table2[[#This Row],[20D EMA]]</f>
        <v>-1.2892461701805073E-2</v>
      </c>
      <c r="T138" s="5">
        <f>(Table2[[#This Row],[Close Price]]-Table2[[#This Row],[50D EMA]])/Table2[[#This Row],[50D EMA]]</f>
        <v>-3.740606744166586E-3</v>
      </c>
      <c r="U138" s="5">
        <f>(Table2[[#This Row],[Close Price]]-Table2[[#This Row],[200D EMA]])/Table2[[#This Row],[200D EMA]]</f>
        <v>0.17164185347871513</v>
      </c>
      <c r="V138">
        <v>0.57181936902819697</v>
      </c>
      <c r="W138">
        <v>63.82</v>
      </c>
      <c r="X138">
        <v>65.3</v>
      </c>
      <c r="Y138">
        <v>63.82</v>
      </c>
      <c r="Z138">
        <v>66.3</v>
      </c>
      <c r="AA138">
        <v>59</v>
      </c>
      <c r="AB138">
        <v>73.5</v>
      </c>
      <c r="AC138" s="5">
        <f>(Table2[[#This Row],[Close Price]]/Table2[[#This Row],[Day Low]])-1</f>
        <v>1.9743027264180535E-2</v>
      </c>
      <c r="AD138" s="5">
        <f>(Table2[[#This Row],[Day High]]/Table2[[#This Row],[Close Price]])-1</f>
        <v>3.3804548248310695E-3</v>
      </c>
      <c r="AE138" s="5">
        <f>(Table2[[#This Row],[Close Price]]/Table2[[#This Row],[Current Week Low]])-1</f>
        <v>1.9743027264180535E-2</v>
      </c>
      <c r="AF138" s="5">
        <f>(Table2[[#This Row],[Current Week High]]/Table2[[#This Row],[Close Price]])-1</f>
        <v>1.8746158574062699E-2</v>
      </c>
      <c r="AG138" s="5">
        <f>(Table2[[#This Row],[Close Price]]/Table2[[#This Row],[Current Month Low]])-1</f>
        <v>0.10305084745762705</v>
      </c>
      <c r="AH138" s="5">
        <f>(Table2[[#This Row],[Current Month High]]/Table2[[#This Row],[Close Price]])-1</f>
        <v>0.1293792255685311</v>
      </c>
      <c r="AI138">
        <v>12.937922556853101</v>
      </c>
      <c r="AJ138">
        <v>139.26470588235199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-0.09</v>
      </c>
      <c r="AM138" t="s">
        <v>10117</v>
      </c>
      <c r="AN138">
        <v>-1.66</v>
      </c>
      <c r="AO138" t="s">
        <v>10117</v>
      </c>
      <c r="AP138">
        <v>9.6881077304910995E-2</v>
      </c>
      <c r="AQ138">
        <f>(Table2[[#This Row],[Sharpe Ratio]]-AVERAGE(Table2[Sharpe Ratio]))/_xlfn.STDEV.P(Table2[Sharpe Ratio])</f>
        <v>0.46077825130828493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5.6356014339372429E-2</v>
      </c>
      <c r="AS138">
        <f>_xlfn.RANK.AVG(Table2[[#This Row],[1Y Return vs Nifty Z-Score]],Table2[1Y Return vs Nifty Z-Score])</f>
        <v>114</v>
      </c>
      <c r="AT138">
        <f>_xlfn.RANK.AVG(Table2[[#This Row],[6M Return vs Nifty Z-Score]],Table2[6M Return vs Nifty Z-Score])</f>
        <v>160</v>
      </c>
      <c r="AU138">
        <f>_xlfn.RANK.AVG(Table2[[#This Row],[Sharpe Ratio Z-Score]],Table2[Sharpe Ratio Z-Score])</f>
        <v>222</v>
      </c>
      <c r="AV138">
        <f>(Table2[[#This Row],[Rank 1Y]]+Table2[[#This Row],[Rank 6M]]+Table2[[#This Row],[Rank Sharpe]])/3</f>
        <v>165.33333333333334</v>
      </c>
    </row>
    <row r="139" spans="1:48" x14ac:dyDescent="0.3">
      <c r="A139" t="s">
        <v>273</v>
      </c>
      <c r="B139" t="s">
        <v>274</v>
      </c>
      <c r="C139" t="s">
        <v>10081</v>
      </c>
      <c r="D139" t="s">
        <v>275</v>
      </c>
      <c r="E139">
        <v>92515.977593864998</v>
      </c>
      <c r="F139">
        <v>624.4</v>
      </c>
      <c r="G139">
        <v>35.016928023512698</v>
      </c>
      <c r="H139">
        <f>(Table2[[#This Row],[1Y Return vs Nifty]]-AVERAGE(Table2[1Y Return vs Nifty]))/_xlfn.STDEV.P(Table2[1Y Return vs Nifty])</f>
        <v>-9.6527477356109628E-2</v>
      </c>
      <c r="I139">
        <v>8.7783803646669405</v>
      </c>
      <c r="J139">
        <f>(Table2[[#This Row],[1M Return vs Nifty]]-AVERAGE(Table2[1M Return vs Nifty]))/_xlfn.STDEV.P(Table2[1M Return vs Nifty])</f>
        <v>0.62246408226456684</v>
      </c>
      <c r="K139">
        <v>31.896671632785299</v>
      </c>
      <c r="L139">
        <f>(Table2[[#This Row],[6M Return vs Nifty]]-AVERAGE(Table2[6M Return vs Nifty]))/_xlfn.STDEV.P(Table2[6M Return vs Nifty])</f>
        <v>0.60904824771584565</v>
      </c>
      <c r="M139">
        <v>2.9823438626388001</v>
      </c>
      <c r="N139">
        <f>(Table2[[#This Row],[1W Return vs Nifty]]-AVERAGE(Table2[1W Return vs Nifty]))/_xlfn.STDEV.P(Table2[1W Return vs Nifty])</f>
        <v>0.91554877844091531</v>
      </c>
      <c r="O139">
        <v>611.46</v>
      </c>
      <c r="P139">
        <v>590.21186378276502</v>
      </c>
      <c r="Q139">
        <v>515.55580079944502</v>
      </c>
      <c r="R139">
        <v>72.626774667757104</v>
      </c>
      <c r="S139" s="5">
        <f>(Table2[[#This Row],[Close Price]]-Table2[[#This Row],[20D EMA]])/Table2[[#This Row],[20D EMA]]</f>
        <v>2.1162463611683415E-2</v>
      </c>
      <c r="T139" s="5">
        <f>(Table2[[#This Row],[Close Price]]-Table2[[#This Row],[50D EMA]])/Table2[[#This Row],[50D EMA]]</f>
        <v>5.7925193163887896E-2</v>
      </c>
      <c r="U139" s="5">
        <f>(Table2[[#This Row],[Close Price]]-Table2[[#This Row],[200D EMA]])/Table2[[#This Row],[200D EMA]]</f>
        <v>0.2111201135391669</v>
      </c>
      <c r="V139">
        <v>1.3373978830081901</v>
      </c>
      <c r="W139">
        <v>614.25</v>
      </c>
      <c r="X139">
        <v>652.20000000000005</v>
      </c>
      <c r="Y139">
        <v>614.25</v>
      </c>
      <c r="Z139">
        <v>662.95</v>
      </c>
      <c r="AA139">
        <v>506.45</v>
      </c>
      <c r="AB139">
        <v>662.95</v>
      </c>
      <c r="AC139" s="5">
        <f>(Table2[[#This Row],[Close Price]]/Table2[[#This Row],[Day Low]])-1</f>
        <v>1.652421652421654E-2</v>
      </c>
      <c r="AD139" s="5">
        <f>(Table2[[#This Row],[Day High]]/Table2[[#This Row],[Close Price]])-1</f>
        <v>4.4522741832158985E-2</v>
      </c>
      <c r="AE139" s="5">
        <f>(Table2[[#This Row],[Close Price]]/Table2[[#This Row],[Current Week Low]])-1</f>
        <v>1.652421652421654E-2</v>
      </c>
      <c r="AF139" s="5">
        <f>(Table2[[#This Row],[Current Week High]]/Table2[[#This Row],[Close Price]])-1</f>
        <v>6.173926969891097E-2</v>
      </c>
      <c r="AG139" s="5">
        <f>(Table2[[#This Row],[Close Price]]/Table2[[#This Row],[Current Month Low]])-1</f>
        <v>0.23289564616447822</v>
      </c>
      <c r="AH139" s="5">
        <f>(Table2[[#This Row],[Current Month High]]/Table2[[#This Row],[Close Price]])-1</f>
        <v>6.173926969891097E-2</v>
      </c>
      <c r="AI139">
        <v>6.1739269698910899</v>
      </c>
      <c r="AJ139">
        <v>68.030139935414397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-0.06</v>
      </c>
      <c r="AM139" t="s">
        <v>10117</v>
      </c>
      <c r="AN139">
        <v>7.23</v>
      </c>
      <c r="AO139" t="s">
        <v>10116</v>
      </c>
      <c r="AP139">
        <v>0.20669253165034901</v>
      </c>
      <c r="AQ139">
        <f>(Table2[[#This Row],[Sharpe Ratio]]-AVERAGE(Table2[Sharpe Ratio]))/_xlfn.STDEV.P(Table2[Sharpe Ratio])</f>
        <v>1.7021318143304001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3.7526654453956185</v>
      </c>
      <c r="AS139">
        <f>_xlfn.RANK.AVG(Table2[[#This Row],[1Y Return vs Nifty Z-Score]],Table2[1Y Return vs Nifty Z-Score])</f>
        <v>306</v>
      </c>
      <c r="AT139">
        <f>_xlfn.RANK.AVG(Table2[[#This Row],[6M Return vs Nifty Z-Score]],Table2[6M Return vs Nifty Z-Score])</f>
        <v>163</v>
      </c>
      <c r="AU139">
        <f>_xlfn.RANK.AVG(Table2[[#This Row],[Sharpe Ratio Z-Score]],Table2[Sharpe Ratio Z-Score])</f>
        <v>34</v>
      </c>
      <c r="AV139">
        <f>(Table2[[#This Row],[Rank 1Y]]+Table2[[#This Row],[Rank 6M]]+Table2[[#This Row],[Rank Sharpe]])/3</f>
        <v>167.66666666666666</v>
      </c>
    </row>
    <row r="140" spans="1:48" x14ac:dyDescent="0.3">
      <c r="A140" t="s">
        <v>460</v>
      </c>
      <c r="B140" t="s">
        <v>461</v>
      </c>
      <c r="C140" t="s">
        <v>10078</v>
      </c>
      <c r="D140" t="s">
        <v>462</v>
      </c>
      <c r="E140">
        <v>46098.037639445</v>
      </c>
      <c r="F140">
        <v>4146</v>
      </c>
      <c r="G140">
        <v>60.646554852799397</v>
      </c>
      <c r="H140">
        <f>(Table2[[#This Row],[1Y Return vs Nifty]]-AVERAGE(Table2[1Y Return vs Nifty]))/_xlfn.STDEV.P(Table2[1Y Return vs Nifty])</f>
        <v>0.21318842169131058</v>
      </c>
      <c r="I140">
        <v>6.0301611979161303</v>
      </c>
      <c r="J140">
        <f>(Table2[[#This Row],[1M Return vs Nifty]]-AVERAGE(Table2[1M Return vs Nifty]))/_xlfn.STDEV.P(Table2[1M Return vs Nifty])</f>
        <v>0.36790577767785909</v>
      </c>
      <c r="K140">
        <v>29.1882132535859</v>
      </c>
      <c r="L140">
        <f>(Table2[[#This Row],[6M Return vs Nifty]]-AVERAGE(Table2[6M Return vs Nifty]))/_xlfn.STDEV.P(Table2[6M Return vs Nifty])</f>
        <v>0.52668423100277617</v>
      </c>
      <c r="M140">
        <v>-0.87927012209203104</v>
      </c>
      <c r="N140">
        <f>(Table2[[#This Row],[1W Return vs Nifty]]-AVERAGE(Table2[1W Return vs Nifty]))/_xlfn.STDEV.P(Table2[1W Return vs Nifty])</f>
        <v>7.2162125216470294E-2</v>
      </c>
      <c r="O140">
        <v>4101.72</v>
      </c>
      <c r="P140">
        <v>3801.4499788410799</v>
      </c>
      <c r="Q140">
        <v>3207.8191579611298</v>
      </c>
      <c r="R140">
        <v>60.450119231178</v>
      </c>
      <c r="S140" s="5">
        <f>(Table2[[#This Row],[Close Price]]-Table2[[#This Row],[20D EMA]])/Table2[[#This Row],[20D EMA]]</f>
        <v>1.0795471168192792E-2</v>
      </c>
      <c r="T140" s="5">
        <f>(Table2[[#This Row],[Close Price]]-Table2[[#This Row],[50D EMA]])/Table2[[#This Row],[50D EMA]]</f>
        <v>9.0636473734151443E-2</v>
      </c>
      <c r="U140" s="5">
        <f>(Table2[[#This Row],[Close Price]]-Table2[[#This Row],[200D EMA]])/Table2[[#This Row],[200D EMA]]</f>
        <v>0.29246687417228723</v>
      </c>
      <c r="V140">
        <v>0.89838047203977101</v>
      </c>
      <c r="W140">
        <v>4129.75</v>
      </c>
      <c r="X140">
        <v>4288.95</v>
      </c>
      <c r="Y140">
        <v>4129.75</v>
      </c>
      <c r="Z140">
        <v>4356.5</v>
      </c>
      <c r="AA140">
        <v>3556.45</v>
      </c>
      <c r="AB140">
        <v>4409.55</v>
      </c>
      <c r="AC140" s="5">
        <f>(Table2[[#This Row],[Close Price]]/Table2[[#This Row],[Day Low]])-1</f>
        <v>3.9348628851625378E-3</v>
      </c>
      <c r="AD140" s="5">
        <f>(Table2[[#This Row],[Day High]]/Table2[[#This Row],[Close Price]])-1</f>
        <v>3.4479015918958078E-2</v>
      </c>
      <c r="AE140" s="5">
        <f>(Table2[[#This Row],[Close Price]]/Table2[[#This Row],[Current Week Low]])-1</f>
        <v>3.9348628851625378E-3</v>
      </c>
      <c r="AF140" s="5">
        <f>(Table2[[#This Row],[Current Week High]]/Table2[[#This Row],[Close Price]])-1</f>
        <v>5.0771828268210362E-2</v>
      </c>
      <c r="AG140" s="5">
        <f>(Table2[[#This Row],[Close Price]]/Table2[[#This Row],[Current Month Low]])-1</f>
        <v>0.16576923617652439</v>
      </c>
      <c r="AH140" s="5">
        <f>(Table2[[#This Row],[Current Month High]]/Table2[[#This Row],[Close Price]])-1</f>
        <v>6.3567293777134548E-2</v>
      </c>
      <c r="AI140">
        <v>6.3567293777134504</v>
      </c>
      <c r="AJ140">
        <v>89.748283752860402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0.19</v>
      </c>
      <c r="AM140" t="s">
        <v>10116</v>
      </c>
      <c r="AN140">
        <v>2.3199999999999998</v>
      </c>
      <c r="AO140" t="s">
        <v>10116</v>
      </c>
      <c r="AP140">
        <v>0.15114652415933</v>
      </c>
      <c r="AQ140">
        <f>(Table2[[#This Row],[Sharpe Ratio]]-AVERAGE(Table2[Sharpe Ratio]))/_xlfn.STDEV.P(Table2[Sharpe Ratio])</f>
        <v>1.0742170424002888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2.254157597988705</v>
      </c>
      <c r="AS140">
        <f>_xlfn.RANK.AVG(Table2[[#This Row],[1Y Return vs Nifty Z-Score]],Table2[1Y Return vs Nifty Z-Score])</f>
        <v>219</v>
      </c>
      <c r="AT140">
        <f>_xlfn.RANK.AVG(Table2[[#This Row],[6M Return vs Nifty Z-Score]],Table2[6M Return vs Nifty Z-Score])</f>
        <v>177</v>
      </c>
      <c r="AU140">
        <f>_xlfn.RANK.AVG(Table2[[#This Row],[Sharpe Ratio Z-Score]],Table2[Sharpe Ratio Z-Score])</f>
        <v>109</v>
      </c>
      <c r="AV140">
        <f>(Table2[[#This Row],[Rank 1Y]]+Table2[[#This Row],[Rank 6M]]+Table2[[#This Row],[Rank Sharpe]])/3</f>
        <v>168.33333333333334</v>
      </c>
    </row>
    <row r="141" spans="1:48" x14ac:dyDescent="0.3">
      <c r="A141" t="s">
        <v>254</v>
      </c>
      <c r="B141" t="s">
        <v>255</v>
      </c>
      <c r="C141" t="s">
        <v>10074</v>
      </c>
      <c r="D141" t="s">
        <v>193</v>
      </c>
      <c r="E141">
        <v>100719.0109816</v>
      </c>
      <c r="F141">
        <v>34749.65</v>
      </c>
      <c r="G141">
        <v>59.323684234777403</v>
      </c>
      <c r="H141">
        <f>(Table2[[#This Row],[1Y Return vs Nifty]]-AVERAGE(Table2[1Y Return vs Nifty]))/_xlfn.STDEV.P(Table2[1Y Return vs Nifty])</f>
        <v>0.19720246662793359</v>
      </c>
      <c r="I141">
        <v>2.6613636302699399</v>
      </c>
      <c r="J141">
        <f>(Table2[[#This Row],[1M Return vs Nifty]]-AVERAGE(Table2[1M Return vs Nifty]))/_xlfn.STDEV.P(Table2[1M Return vs Nifty])</f>
        <v>5.58653815948503E-2</v>
      </c>
      <c r="K141">
        <v>46.856624533371402</v>
      </c>
      <c r="L141">
        <f>(Table2[[#This Row],[6M Return vs Nifty]]-AVERAGE(Table2[6M Return vs Nifty]))/_xlfn.STDEV.P(Table2[6M Return vs Nifty])</f>
        <v>1.0639792963867223</v>
      </c>
      <c r="M141">
        <v>0.89581149047353203</v>
      </c>
      <c r="N141">
        <f>(Table2[[#This Row],[1W Return vs Nifty]]-AVERAGE(Table2[1W Return vs Nifty]))/_xlfn.STDEV.P(Table2[1W Return vs Nifty])</f>
        <v>0.45984461920512654</v>
      </c>
      <c r="O141">
        <v>32382.71</v>
      </c>
      <c r="P141">
        <v>31159.4460208481</v>
      </c>
      <c r="Q141">
        <v>26545.1103218387</v>
      </c>
      <c r="R141">
        <v>75.729831698607995</v>
      </c>
      <c r="S141" s="5">
        <f>(Table2[[#This Row],[Close Price]]-Table2[[#This Row],[20D EMA]])/Table2[[#This Row],[20D EMA]]</f>
        <v>7.3092709041337259E-2</v>
      </c>
      <c r="T141" s="5">
        <f>(Table2[[#This Row],[Close Price]]-Table2[[#This Row],[50D EMA]])/Table2[[#This Row],[50D EMA]]</f>
        <v>0.11522040464871472</v>
      </c>
      <c r="U141" s="5">
        <f>(Table2[[#This Row],[Close Price]]-Table2[[#This Row],[200D EMA]])/Table2[[#This Row],[200D EMA]]</f>
        <v>0.30907913279273191</v>
      </c>
      <c r="V141">
        <v>1.0150016891685401</v>
      </c>
      <c r="W141">
        <v>33980</v>
      </c>
      <c r="X141">
        <v>36678</v>
      </c>
      <c r="Y141">
        <v>32200</v>
      </c>
      <c r="Z141">
        <v>36678</v>
      </c>
      <c r="AA141">
        <v>27500</v>
      </c>
      <c r="AB141">
        <v>36678</v>
      </c>
      <c r="AC141" s="5">
        <f>(Table2[[#This Row],[Close Price]]/Table2[[#This Row],[Day Low]])-1</f>
        <v>2.265008828722781E-2</v>
      </c>
      <c r="AD141" s="5">
        <f>(Table2[[#This Row],[Day High]]/Table2[[#This Row],[Close Price]])-1</f>
        <v>5.5492645249664241E-2</v>
      </c>
      <c r="AE141" s="5">
        <f>(Table2[[#This Row],[Close Price]]/Table2[[#This Row],[Current Week Low]])-1</f>
        <v>7.9181677018633545E-2</v>
      </c>
      <c r="AF141" s="5">
        <f>(Table2[[#This Row],[Current Week High]]/Table2[[#This Row],[Close Price]])-1</f>
        <v>5.5492645249664241E-2</v>
      </c>
      <c r="AG141" s="5">
        <f>(Table2[[#This Row],[Close Price]]/Table2[[#This Row],[Current Month Low]])-1</f>
        <v>0.26362363636363639</v>
      </c>
      <c r="AH141" s="5">
        <f>(Table2[[#This Row],[Current Month High]]/Table2[[#This Row],[Close Price]])-1</f>
        <v>5.5492645249664241E-2</v>
      </c>
      <c r="AI141">
        <v>5.5492645249664196</v>
      </c>
      <c r="AJ141">
        <v>93.794876513776202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-0.03</v>
      </c>
      <c r="AM141" t="s">
        <v>10117</v>
      </c>
      <c r="AN141">
        <v>12.95</v>
      </c>
      <c r="AO141" t="s">
        <v>10116</v>
      </c>
      <c r="AP141">
        <v>0.107246656219322</v>
      </c>
      <c r="AQ141">
        <f>(Table2[[#This Row],[Sharpe Ratio]]-AVERAGE(Table2[Sharpe Ratio]))/_xlfn.STDEV.P(Table2[Sharpe Ratio])</f>
        <v>0.57795499206716527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2.3548467558817983</v>
      </c>
      <c r="AS141">
        <f>_xlfn.RANK.AVG(Table2[[#This Row],[1Y Return vs Nifty Z-Score]],Table2[1Y Return vs Nifty Z-Score])</f>
        <v>223</v>
      </c>
      <c r="AT141">
        <f>_xlfn.RANK.AVG(Table2[[#This Row],[6M Return vs Nifty Z-Score]],Table2[6M Return vs Nifty Z-Score])</f>
        <v>88</v>
      </c>
      <c r="AU141">
        <f>_xlfn.RANK.AVG(Table2[[#This Row],[Sharpe Ratio Z-Score]],Table2[Sharpe Ratio Z-Score])</f>
        <v>195</v>
      </c>
      <c r="AV141">
        <f>(Table2[[#This Row],[Rank 1Y]]+Table2[[#This Row],[Rank 6M]]+Table2[[#This Row],[Rank Sharpe]])/3</f>
        <v>168.66666666666666</v>
      </c>
    </row>
    <row r="142" spans="1:48" x14ac:dyDescent="0.3">
      <c r="A142" t="s">
        <v>977</v>
      </c>
      <c r="B142" t="s">
        <v>978</v>
      </c>
      <c r="C142" t="s">
        <v>10069</v>
      </c>
      <c r="D142" t="s">
        <v>306</v>
      </c>
      <c r="E142">
        <v>13623.591326334999</v>
      </c>
      <c r="F142">
        <v>965.3</v>
      </c>
      <c r="G142">
        <v>178.66643047864599</v>
      </c>
      <c r="H142">
        <f>(Table2[[#This Row],[1Y Return vs Nifty]]-AVERAGE(Table2[1Y Return vs Nifty]))/_xlfn.STDEV.P(Table2[1Y Return vs Nifty])</f>
        <v>1.6393750816997774</v>
      </c>
      <c r="I142">
        <v>4.1781085100044502</v>
      </c>
      <c r="J142">
        <f>(Table2[[#This Row],[1M Return vs Nifty]]-AVERAGE(Table2[1M Return vs Nifty]))/_xlfn.STDEV.P(Table2[1M Return vs Nifty])</f>
        <v>0.19635636198935383</v>
      </c>
      <c r="K142">
        <v>15.4697864518352</v>
      </c>
      <c r="L142">
        <f>(Table2[[#This Row],[6M Return vs Nifty]]-AVERAGE(Table2[6M Return vs Nifty]))/_xlfn.STDEV.P(Table2[6M Return vs Nifty])</f>
        <v>0.10950789812872019</v>
      </c>
      <c r="M142">
        <v>2.06421258619693</v>
      </c>
      <c r="N142">
        <f>(Table2[[#This Row],[1W Return vs Nifty]]-AVERAGE(Table2[1W Return vs Nifty]))/_xlfn.STDEV.P(Table2[1W Return vs Nifty])</f>
        <v>0.71502649228781845</v>
      </c>
      <c r="O142">
        <v>947.4</v>
      </c>
      <c r="P142">
        <v>910.66414894620095</v>
      </c>
      <c r="Q142">
        <v>746.76290343570702</v>
      </c>
      <c r="R142">
        <v>57.359099480024703</v>
      </c>
      <c r="S142" s="5">
        <f>(Table2[[#This Row],[Close Price]]-Table2[[#This Row],[20D EMA]])/Table2[[#This Row],[20D EMA]]</f>
        <v>1.8893814650622735E-2</v>
      </c>
      <c r="T142" s="5">
        <f>(Table2[[#This Row],[Close Price]]-Table2[[#This Row],[50D EMA]])/Table2[[#This Row],[50D EMA]]</f>
        <v>5.9995609926032901E-2</v>
      </c>
      <c r="U142" s="5">
        <f>(Table2[[#This Row],[Close Price]]-Table2[[#This Row],[200D EMA]])/Table2[[#This Row],[200D EMA]]</f>
        <v>0.29264589277111569</v>
      </c>
      <c r="V142">
        <v>1.02229356680043</v>
      </c>
      <c r="W142">
        <v>955.05</v>
      </c>
      <c r="X142">
        <v>983.7</v>
      </c>
      <c r="Y142">
        <v>945.05</v>
      </c>
      <c r="Z142">
        <v>1029</v>
      </c>
      <c r="AA142">
        <v>780</v>
      </c>
      <c r="AB142">
        <v>1029</v>
      </c>
      <c r="AC142" s="5">
        <f>(Table2[[#This Row],[Close Price]]/Table2[[#This Row],[Day Low]])-1</f>
        <v>1.0732422386262597E-2</v>
      </c>
      <c r="AD142" s="5">
        <f>(Table2[[#This Row],[Day High]]/Table2[[#This Row],[Close Price]])-1</f>
        <v>1.9061431679270768E-2</v>
      </c>
      <c r="AE142" s="5">
        <f>(Table2[[#This Row],[Close Price]]/Table2[[#This Row],[Current Week Low]])-1</f>
        <v>2.1427437701708962E-2</v>
      </c>
      <c r="AF142" s="5">
        <f>(Table2[[#This Row],[Current Week High]]/Table2[[#This Row],[Close Price]])-1</f>
        <v>6.5989847715736127E-2</v>
      </c>
      <c r="AG142" s="5">
        <f>(Table2[[#This Row],[Close Price]]/Table2[[#This Row],[Current Month Low]])-1</f>
        <v>0.23756410256410243</v>
      </c>
      <c r="AH142" s="5">
        <f>(Table2[[#This Row],[Current Month High]]/Table2[[#This Row],[Close Price]])-1</f>
        <v>6.5989847715736127E-2</v>
      </c>
      <c r="AI142">
        <v>9.6135916295451995</v>
      </c>
      <c r="AJ142">
        <v>219.08106768035699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0.18</v>
      </c>
      <c r="AM142" t="s">
        <v>10116</v>
      </c>
      <c r="AN142">
        <v>1.0900000000000001</v>
      </c>
      <c r="AO142" t="s">
        <v>10116</v>
      </c>
      <c r="AP142">
        <v>0.105826601165232</v>
      </c>
      <c r="AQ142">
        <f>(Table2[[#This Row],[Sharpe Ratio]]-AVERAGE(Table2[Sharpe Ratio]))/_xlfn.STDEV.P(Table2[Sharpe Ratio])</f>
        <v>0.56190210931836837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3.2221679434240382</v>
      </c>
      <c r="AS142">
        <f>_xlfn.RANK.AVG(Table2[[#This Row],[1Y Return vs Nifty Z-Score]],Table2[1Y Return vs Nifty Z-Score])</f>
        <v>43</v>
      </c>
      <c r="AT142">
        <f>_xlfn.RANK.AVG(Table2[[#This Row],[6M Return vs Nifty Z-Score]],Table2[6M Return vs Nifty Z-Score])</f>
        <v>269</v>
      </c>
      <c r="AU142">
        <f>_xlfn.RANK.AVG(Table2[[#This Row],[Sharpe Ratio Z-Score]],Table2[Sharpe Ratio Z-Score])</f>
        <v>200</v>
      </c>
      <c r="AV142">
        <f>(Table2[[#This Row],[Rank 1Y]]+Table2[[#This Row],[Rank 6M]]+Table2[[#This Row],[Rank Sharpe]])/3</f>
        <v>170.66666666666666</v>
      </c>
    </row>
    <row r="143" spans="1:48" x14ac:dyDescent="0.3">
      <c r="A143" t="s">
        <v>1744</v>
      </c>
      <c r="B143" t="s">
        <v>1745</v>
      </c>
      <c r="C143" t="s">
        <v>10076</v>
      </c>
      <c r="D143" t="s">
        <v>132</v>
      </c>
      <c r="E143">
        <v>4078.6606430699999</v>
      </c>
      <c r="F143">
        <v>741.75</v>
      </c>
      <c r="G143">
        <v>99.334662090540405</v>
      </c>
      <c r="H143">
        <f>(Table2[[#This Row],[1Y Return vs Nifty]]-AVERAGE(Table2[1Y Return vs Nifty]))/_xlfn.STDEV.P(Table2[1Y Return vs Nifty])</f>
        <v>0.68070681341006511</v>
      </c>
      <c r="I143">
        <v>-1.0313473483945499</v>
      </c>
      <c r="J143">
        <f>(Table2[[#This Row],[1M Return vs Nifty]]-AVERAGE(Table2[1M Return vs Nifty]))/_xlfn.STDEV.P(Table2[1M Return vs Nifty])</f>
        <v>-0.28617802507017159</v>
      </c>
      <c r="K143">
        <v>35.107552108123897</v>
      </c>
      <c r="L143">
        <f>(Table2[[#This Row],[6M Return vs Nifty]]-AVERAGE(Table2[6M Return vs Nifty]))/_xlfn.STDEV.P(Table2[6M Return vs Nifty])</f>
        <v>0.70669088279027847</v>
      </c>
      <c r="M143">
        <v>-9.3113531825249805</v>
      </c>
      <c r="N143">
        <f>(Table2[[#This Row],[1W Return vs Nifty]]-AVERAGE(Table2[1W Return vs Nifty]))/_xlfn.STDEV.P(Table2[1W Return vs Nifty])</f>
        <v>-1.7694269979244279</v>
      </c>
      <c r="O143">
        <v>757.48</v>
      </c>
      <c r="P143">
        <v>726.34630132953805</v>
      </c>
      <c r="Q143">
        <v>594.01559645646296</v>
      </c>
      <c r="R143">
        <v>45.953754045690502</v>
      </c>
      <c r="S143" s="5">
        <f>(Table2[[#This Row],[Close Price]]-Table2[[#This Row],[20D EMA]])/Table2[[#This Row],[20D EMA]]</f>
        <v>-2.0766224850821167E-2</v>
      </c>
      <c r="T143" s="5">
        <f>(Table2[[#This Row],[Close Price]]-Table2[[#This Row],[50D EMA]])/Table2[[#This Row],[50D EMA]]</f>
        <v>2.1207100032403694E-2</v>
      </c>
      <c r="U143" s="5">
        <f>(Table2[[#This Row],[Close Price]]-Table2[[#This Row],[200D EMA]])/Table2[[#This Row],[200D EMA]]</f>
        <v>0.24870458692470526</v>
      </c>
      <c r="V143">
        <v>0.40552160006599403</v>
      </c>
      <c r="W143">
        <v>732.85</v>
      </c>
      <c r="X143">
        <v>762.8</v>
      </c>
      <c r="Y143">
        <v>732.85</v>
      </c>
      <c r="Z143">
        <v>809.9</v>
      </c>
      <c r="AA143">
        <v>587.04999999999995</v>
      </c>
      <c r="AB143">
        <v>880</v>
      </c>
      <c r="AC143" s="5">
        <f>(Table2[[#This Row],[Close Price]]/Table2[[#This Row],[Day Low]])-1</f>
        <v>1.214436787882911E-2</v>
      </c>
      <c r="AD143" s="5">
        <f>(Table2[[#This Row],[Day High]]/Table2[[#This Row],[Close Price]])-1</f>
        <v>2.8378833838894391E-2</v>
      </c>
      <c r="AE143" s="5">
        <f>(Table2[[#This Row],[Close Price]]/Table2[[#This Row],[Current Week Low]])-1</f>
        <v>1.214436787882911E-2</v>
      </c>
      <c r="AF143" s="5">
        <f>(Table2[[#This Row],[Current Week High]]/Table2[[#This Row],[Close Price]])-1</f>
        <v>9.1877317155375726E-2</v>
      </c>
      <c r="AG143" s="5">
        <f>(Table2[[#This Row],[Close Price]]/Table2[[#This Row],[Current Month Low]])-1</f>
        <v>0.26352099480453117</v>
      </c>
      <c r="AH143" s="5">
        <f>(Table2[[#This Row],[Current Month High]]/Table2[[#This Row],[Close Price]])-1</f>
        <v>0.18638355240984161</v>
      </c>
      <c r="AI143">
        <v>18.638355240984101</v>
      </c>
      <c r="AJ143">
        <v>134.360189573459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-0.1</v>
      </c>
      <c r="AM143" t="s">
        <v>10117</v>
      </c>
      <c r="AN143">
        <v>-0.82</v>
      </c>
      <c r="AO143" t="s">
        <v>10117</v>
      </c>
      <c r="AP143">
        <v>8.1488942258493999E-2</v>
      </c>
      <c r="AQ143">
        <f>(Table2[[#This Row],[Sharpe Ratio]]-AVERAGE(Table2[Sharpe Ratio]))/_xlfn.STDEV.P(Table2[Sharpe Ratio])</f>
        <v>0.28677926553507549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-0.3814280612591805</v>
      </c>
      <c r="AS143">
        <f>_xlfn.RANK.AVG(Table2[[#This Row],[1Y Return vs Nifty Z-Score]],Table2[1Y Return vs Nifty Z-Score])</f>
        <v>127</v>
      </c>
      <c r="AT143">
        <f>_xlfn.RANK.AVG(Table2[[#This Row],[6M Return vs Nifty Z-Score]],Table2[6M Return vs Nifty Z-Score])</f>
        <v>137</v>
      </c>
      <c r="AU143">
        <f>_xlfn.RANK.AVG(Table2[[#This Row],[Sharpe Ratio Z-Score]],Table2[Sharpe Ratio Z-Score])</f>
        <v>259</v>
      </c>
      <c r="AV143">
        <f>(Table2[[#This Row],[Rank 1Y]]+Table2[[#This Row],[Rank 6M]]+Table2[[#This Row],[Rank Sharpe]])/3</f>
        <v>174.33333333333334</v>
      </c>
    </row>
    <row r="144" spans="1:48" x14ac:dyDescent="0.3">
      <c r="A144" t="s">
        <v>233</v>
      </c>
      <c r="B144" t="s">
        <v>234</v>
      </c>
      <c r="C144" t="s">
        <v>10078</v>
      </c>
      <c r="D144" t="s">
        <v>214</v>
      </c>
      <c r="E144">
        <v>107916.9554394</v>
      </c>
      <c r="F144">
        <v>6989.25</v>
      </c>
      <c r="G144">
        <v>73.345694704456406</v>
      </c>
      <c r="H144">
        <f>(Table2[[#This Row],[1Y Return vs Nifty]]-AVERAGE(Table2[1Y Return vs Nifty]))/_xlfn.STDEV.P(Table2[1Y Return vs Nifty])</f>
        <v>0.36664853808249159</v>
      </c>
      <c r="I144">
        <v>1.8337185177589901</v>
      </c>
      <c r="J144">
        <f>(Table2[[#This Row],[1M Return vs Nifty]]-AVERAGE(Table2[1M Return vs Nifty]))/_xlfn.STDEV.P(Table2[1M Return vs Nifty])</f>
        <v>-2.079660344230078E-2</v>
      </c>
      <c r="K144">
        <v>17.5223424503925</v>
      </c>
      <c r="L144">
        <f>(Table2[[#This Row],[6M Return vs Nifty]]-AVERAGE(Table2[6M Return vs Nifty]))/_xlfn.STDEV.P(Table2[6M Return vs Nifty])</f>
        <v>0.17192597250934127</v>
      </c>
      <c r="M144">
        <v>0.54882497065625402</v>
      </c>
      <c r="N144">
        <f>(Table2[[#This Row],[1W Return vs Nifty]]-AVERAGE(Table2[1W Return vs Nifty]))/_xlfn.STDEV.P(Table2[1W Return vs Nifty])</f>
        <v>0.38406185044060692</v>
      </c>
      <c r="O144">
        <v>6940.77</v>
      </c>
      <c r="P144">
        <v>6472.4455755307099</v>
      </c>
      <c r="Q144">
        <v>5382.4478969878301</v>
      </c>
      <c r="R144">
        <v>63.315366100419297</v>
      </c>
      <c r="S144" s="5">
        <f>(Table2[[#This Row],[Close Price]]-Table2[[#This Row],[20D EMA]])/Table2[[#This Row],[20D EMA]]</f>
        <v>6.9848158057390693E-3</v>
      </c>
      <c r="T144" s="5">
        <f>(Table2[[#This Row],[Close Price]]-Table2[[#This Row],[50D EMA]])/Table2[[#This Row],[50D EMA]]</f>
        <v>7.9846855170646158E-2</v>
      </c>
      <c r="U144" s="5">
        <f>(Table2[[#This Row],[Close Price]]-Table2[[#This Row],[200D EMA]])/Table2[[#This Row],[200D EMA]]</f>
        <v>0.29852627164517131</v>
      </c>
      <c r="V144">
        <v>0.92857739489021496</v>
      </c>
      <c r="W144">
        <v>6960</v>
      </c>
      <c r="X144">
        <v>7319.9</v>
      </c>
      <c r="Y144">
        <v>6960</v>
      </c>
      <c r="Z144">
        <v>7331.45</v>
      </c>
      <c r="AA144">
        <v>6137</v>
      </c>
      <c r="AB144">
        <v>7331.45</v>
      </c>
      <c r="AC144" s="5">
        <f>(Table2[[#This Row],[Close Price]]/Table2[[#This Row],[Day Low]])-1</f>
        <v>4.2025862068966191E-3</v>
      </c>
      <c r="AD144" s="5">
        <f>(Table2[[#This Row],[Day High]]/Table2[[#This Row],[Close Price]])-1</f>
        <v>4.7308366419859027E-2</v>
      </c>
      <c r="AE144" s="5">
        <f>(Table2[[#This Row],[Close Price]]/Table2[[#This Row],[Current Week Low]])-1</f>
        <v>4.2025862068966191E-3</v>
      </c>
      <c r="AF144" s="5">
        <f>(Table2[[#This Row],[Current Week High]]/Table2[[#This Row],[Close Price]])-1</f>
        <v>4.8960904245806125E-2</v>
      </c>
      <c r="AG144" s="5">
        <f>(Table2[[#This Row],[Close Price]]/Table2[[#This Row],[Current Month Low]])-1</f>
        <v>0.13887078377057205</v>
      </c>
      <c r="AH144" s="5">
        <f>(Table2[[#This Row],[Current Month High]]/Table2[[#This Row],[Close Price]])-1</f>
        <v>4.8960904245806125E-2</v>
      </c>
      <c r="AI144">
        <v>4.8960904245806098</v>
      </c>
      <c r="AJ144">
        <v>101.88474870017301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</v>
      </c>
      <c r="AM144" t="s">
        <v>10116</v>
      </c>
      <c r="AN144">
        <v>2.8</v>
      </c>
      <c r="AO144" t="s">
        <v>10116</v>
      </c>
      <c r="AP144">
        <v>0.156006175644993</v>
      </c>
      <c r="AQ144">
        <f>(Table2[[#This Row],[Sharpe Ratio]]-AVERAGE(Table2[Sharpe Ratio]))/_xlfn.STDEV.P(Table2[Sharpe Ratio])</f>
        <v>1.1291525290736251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2.0309922866637637</v>
      </c>
      <c r="AS144">
        <f>_xlfn.RANK.AVG(Table2[[#This Row],[1Y Return vs Nifty Z-Score]],Table2[1Y Return vs Nifty Z-Score])</f>
        <v>178</v>
      </c>
      <c r="AT144">
        <f>_xlfn.RANK.AVG(Table2[[#This Row],[6M Return vs Nifty Z-Score]],Table2[6M Return vs Nifty Z-Score])</f>
        <v>251</v>
      </c>
      <c r="AU144">
        <f>_xlfn.RANK.AVG(Table2[[#This Row],[Sharpe Ratio Z-Score]],Table2[Sharpe Ratio Z-Score])</f>
        <v>97</v>
      </c>
      <c r="AV144">
        <f>(Table2[[#This Row],[Rank 1Y]]+Table2[[#This Row],[Rank 6M]]+Table2[[#This Row],[Rank Sharpe]])/3</f>
        <v>175.33333333333334</v>
      </c>
    </row>
    <row r="145" spans="1:48" x14ac:dyDescent="0.3">
      <c r="A145" t="s">
        <v>187</v>
      </c>
      <c r="B145" t="s">
        <v>188</v>
      </c>
      <c r="C145" t="s">
        <v>10070</v>
      </c>
      <c r="D145" t="s">
        <v>32</v>
      </c>
      <c r="E145">
        <v>136932.98947928799</v>
      </c>
      <c r="F145">
        <v>119.2</v>
      </c>
      <c r="G145">
        <v>106.636931953573</v>
      </c>
      <c r="H145">
        <f>(Table2[[#This Row],[1Y Return vs Nifty]]-AVERAGE(Table2[1Y Return vs Nifty]))/_xlfn.STDEV.P(Table2[1Y Return vs Nifty])</f>
        <v>0.76894957600587799</v>
      </c>
      <c r="I145">
        <v>-6.9665186756866397</v>
      </c>
      <c r="J145">
        <f>(Table2[[#This Row],[1M Return vs Nifty]]-AVERAGE(Table2[1M Return vs Nifty]))/_xlfn.STDEV.P(Table2[1M Return vs Nifty])</f>
        <v>-0.83593299686646139</v>
      </c>
      <c r="K145">
        <v>18.8118095420052</v>
      </c>
      <c r="L145">
        <f>(Table2[[#This Row],[6M Return vs Nifty]]-AVERAGE(Table2[6M Return vs Nifty]))/_xlfn.STDEV.P(Table2[6M Return vs Nifty])</f>
        <v>0.21113857031043248</v>
      </c>
      <c r="M145">
        <v>-5.1348254276376197</v>
      </c>
      <c r="N145">
        <f>(Table2[[#This Row],[1W Return vs Nifty]]-AVERAGE(Table2[1W Return vs Nifty]))/_xlfn.STDEV.P(Table2[1W Return vs Nifty])</f>
        <v>-0.85726234883690844</v>
      </c>
      <c r="O145">
        <v>125.67</v>
      </c>
      <c r="P145">
        <v>126.095539832752</v>
      </c>
      <c r="Q145">
        <v>107.440412103114</v>
      </c>
      <c r="R145">
        <v>40.784636697663501</v>
      </c>
      <c r="S145" s="5">
        <f>(Table2[[#This Row],[Close Price]]-Table2[[#This Row],[20D EMA]])/Table2[[#This Row],[20D EMA]]</f>
        <v>-5.1484045516034048E-2</v>
      </c>
      <c r="T145" s="5">
        <f>(Table2[[#This Row],[Close Price]]-Table2[[#This Row],[50D EMA]])/Table2[[#This Row],[50D EMA]]</f>
        <v>-5.4685041531984058E-2</v>
      </c>
      <c r="U145" s="5">
        <f>(Table2[[#This Row],[Close Price]]-Table2[[#This Row],[200D EMA]])/Table2[[#This Row],[200D EMA]]</f>
        <v>0.10945218532482871</v>
      </c>
      <c r="V145">
        <v>0.83940419229984997</v>
      </c>
      <c r="W145">
        <v>117.81</v>
      </c>
      <c r="X145">
        <v>124.5</v>
      </c>
      <c r="Y145">
        <v>117.81</v>
      </c>
      <c r="Z145">
        <v>126.68</v>
      </c>
      <c r="AA145">
        <v>104.2</v>
      </c>
      <c r="AB145">
        <v>138.6</v>
      </c>
      <c r="AC145" s="5">
        <f>(Table2[[#This Row],[Close Price]]/Table2[[#This Row],[Day Low]])-1</f>
        <v>1.1798658857482325E-2</v>
      </c>
      <c r="AD145" s="5">
        <f>(Table2[[#This Row],[Day High]]/Table2[[#This Row],[Close Price]])-1</f>
        <v>4.4463087248322042E-2</v>
      </c>
      <c r="AE145" s="5">
        <f>(Table2[[#This Row],[Close Price]]/Table2[[#This Row],[Current Week Low]])-1</f>
        <v>1.1798658857482325E-2</v>
      </c>
      <c r="AF145" s="5">
        <f>(Table2[[#This Row],[Current Week High]]/Table2[[#This Row],[Close Price]])-1</f>
        <v>6.2751677852348919E-2</v>
      </c>
      <c r="AG145" s="5">
        <f>(Table2[[#This Row],[Close Price]]/Table2[[#This Row],[Current Month Low]])-1</f>
        <v>0.14395393474088292</v>
      </c>
      <c r="AH145" s="5">
        <f>(Table2[[#This Row],[Current Month High]]/Table2[[#This Row],[Close Price]])-1</f>
        <v>0.16275167785234901</v>
      </c>
      <c r="AI145">
        <v>19.8825503355704</v>
      </c>
      <c r="AJ145">
        <v>136.97813121272301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-0.2</v>
      </c>
      <c r="AM145" t="s">
        <v>10117</v>
      </c>
      <c r="AN145">
        <v>-4.9000000000000004</v>
      </c>
      <c r="AO145" t="s">
        <v>10117</v>
      </c>
      <c r="AP145">
        <v>0.12088807104853699</v>
      </c>
      <c r="AQ145">
        <f>(Table2[[#This Row],[Sharpe Ratio]]-AVERAGE(Table2[Sharpe Ratio]))/_xlfn.STDEV.P(Table2[Sharpe Ratio])</f>
        <v>0.73216312093539249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116</v>
      </c>
      <c r="AT145">
        <f>_xlfn.RANK.AVG(Table2[[#This Row],[6M Return vs Nifty Z-Score]],Table2[6M Return vs Nifty Z-Score])</f>
        <v>245</v>
      </c>
      <c r="AU145">
        <f>_xlfn.RANK.AVG(Table2[[#This Row],[Sharpe Ratio Z-Score]],Table2[Sharpe Ratio Z-Score])</f>
        <v>170</v>
      </c>
      <c r="AV145">
        <f>(Table2[[#This Row],[Rank 1Y]]+Table2[[#This Row],[Rank 6M]]+Table2[[#This Row],[Rank Sharpe]])/3</f>
        <v>177</v>
      </c>
    </row>
    <row r="146" spans="1:48" x14ac:dyDescent="0.3">
      <c r="A146" t="s">
        <v>886</v>
      </c>
      <c r="B146" t="s">
        <v>887</v>
      </c>
      <c r="C146" t="s">
        <v>10074</v>
      </c>
      <c r="D146" t="s">
        <v>642</v>
      </c>
      <c r="E146">
        <v>16416.872096359999</v>
      </c>
      <c r="F146">
        <v>884.5</v>
      </c>
      <c r="G146">
        <v>64.546404386017997</v>
      </c>
      <c r="H146">
        <f>(Table2[[#This Row],[1Y Return vs Nifty]]-AVERAGE(Table2[1Y Return vs Nifty]))/_xlfn.STDEV.P(Table2[1Y Return vs Nifty])</f>
        <v>0.26031534290540603</v>
      </c>
      <c r="I146">
        <v>24.310911461536499</v>
      </c>
      <c r="J146">
        <f>(Table2[[#This Row],[1M Return vs Nifty]]-AVERAGE(Table2[1M Return vs Nifty]))/_xlfn.STDEV.P(Table2[1M Return vs Nifty])</f>
        <v>2.0611902325643356</v>
      </c>
      <c r="K146">
        <v>11.9225411650376</v>
      </c>
      <c r="L146">
        <f>(Table2[[#This Row],[6M Return vs Nifty]]-AVERAGE(Table2[6M Return vs Nifty]))/_xlfn.STDEV.P(Table2[6M Return vs Nifty])</f>
        <v>1.6364342986146399E-3</v>
      </c>
      <c r="M146">
        <v>5.2756739274996001</v>
      </c>
      <c r="N146">
        <f>(Table2[[#This Row],[1W Return vs Nifty]]-AVERAGE(Table2[1W Return vs Nifty]))/_xlfn.STDEV.P(Table2[1W Return vs Nifty])</f>
        <v>1.4164180977954151</v>
      </c>
      <c r="O146">
        <v>806.86</v>
      </c>
      <c r="P146">
        <v>758.34787751687804</v>
      </c>
      <c r="Q146">
        <v>686.14897040342203</v>
      </c>
      <c r="R146">
        <v>80.760093529620704</v>
      </c>
      <c r="S146" s="5">
        <f>(Table2[[#This Row],[Close Price]]-Table2[[#This Row],[20D EMA]])/Table2[[#This Row],[20D EMA]]</f>
        <v>9.6224871724958458E-2</v>
      </c>
      <c r="T146" s="5">
        <f>(Table2[[#This Row],[Close Price]]-Table2[[#This Row],[50D EMA]])/Table2[[#This Row],[50D EMA]]</f>
        <v>0.16635125675592632</v>
      </c>
      <c r="U146" s="5">
        <f>(Table2[[#This Row],[Close Price]]-Table2[[#This Row],[200D EMA]])/Table2[[#This Row],[200D EMA]]</f>
        <v>0.28907866680898359</v>
      </c>
      <c r="V146">
        <v>2.68572001386773</v>
      </c>
      <c r="W146">
        <v>880.55</v>
      </c>
      <c r="X146">
        <v>927.95</v>
      </c>
      <c r="Y146">
        <v>880.55</v>
      </c>
      <c r="Z146">
        <v>968.9</v>
      </c>
      <c r="AA146">
        <v>611.54999999999995</v>
      </c>
      <c r="AB146">
        <v>968.9</v>
      </c>
      <c r="AC146" s="5">
        <f>(Table2[[#This Row],[Close Price]]/Table2[[#This Row],[Day Low]])-1</f>
        <v>4.4858327181875879E-3</v>
      </c>
      <c r="AD146" s="5">
        <f>(Table2[[#This Row],[Day High]]/Table2[[#This Row],[Close Price]])-1</f>
        <v>4.9123798756359527E-2</v>
      </c>
      <c r="AE146" s="5">
        <f>(Table2[[#This Row],[Close Price]]/Table2[[#This Row],[Current Week Low]])-1</f>
        <v>4.4858327181875879E-3</v>
      </c>
      <c r="AF146" s="5">
        <f>(Table2[[#This Row],[Current Week High]]/Table2[[#This Row],[Close Price]])-1</f>
        <v>9.5421141888072381E-2</v>
      </c>
      <c r="AG146" s="5">
        <f>(Table2[[#This Row],[Close Price]]/Table2[[#This Row],[Current Month Low]])-1</f>
        <v>0.44632491210857661</v>
      </c>
      <c r="AH146" s="5">
        <f>(Table2[[#This Row],[Current Month High]]/Table2[[#This Row],[Close Price]])-1</f>
        <v>9.5421141888072381E-2</v>
      </c>
      <c r="AI146">
        <v>9.5421141888072292</v>
      </c>
      <c r="AJ146">
        <v>102.96007342817801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10116</v>
      </c>
      <c r="AN146">
        <v>26.26</v>
      </c>
      <c r="AO146" t="s">
        <v>10116</v>
      </c>
      <c r="AP146">
        <v>0.21483485572107899</v>
      </c>
      <c r="AQ146">
        <f>(Table2[[#This Row],[Sharpe Ratio]]-AVERAGE(Table2[Sharpe Ratio]))/_xlfn.STDEV.P(Table2[Sharpe Ratio])</f>
        <v>1.7941759736280802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5.5337360811918508</v>
      </c>
      <c r="AS146">
        <f>_xlfn.RANK.AVG(Table2[[#This Row],[1Y Return vs Nifty Z-Score]],Table2[1Y Return vs Nifty Z-Score])</f>
        <v>208</v>
      </c>
      <c r="AT146">
        <f>_xlfn.RANK.AVG(Table2[[#This Row],[6M Return vs Nifty Z-Score]],Table2[6M Return vs Nifty Z-Score])</f>
        <v>301</v>
      </c>
      <c r="AU146">
        <f>_xlfn.RANK.AVG(Table2[[#This Row],[Sharpe Ratio Z-Score]],Table2[Sharpe Ratio Z-Score])</f>
        <v>23</v>
      </c>
      <c r="AV146">
        <f>(Table2[[#This Row],[Rank 1Y]]+Table2[[#This Row],[Rank 6M]]+Table2[[#This Row],[Rank Sharpe]])/3</f>
        <v>177.33333333333334</v>
      </c>
    </row>
    <row r="147" spans="1:48" x14ac:dyDescent="0.3">
      <c r="A147" t="s">
        <v>845</v>
      </c>
      <c r="B147" t="s">
        <v>846</v>
      </c>
      <c r="C147" t="s">
        <v>10078</v>
      </c>
      <c r="D147" t="s">
        <v>376</v>
      </c>
      <c r="E147">
        <v>17545.15474152</v>
      </c>
      <c r="F147">
        <v>538.5</v>
      </c>
      <c r="G147">
        <v>78.662469070430006</v>
      </c>
      <c r="H147">
        <f>(Table2[[#This Row],[1Y Return vs Nifty]]-AVERAGE(Table2[1Y Return vs Nifty]))/_xlfn.STDEV.P(Table2[1Y Return vs Nifty])</f>
        <v>0.43089799297147724</v>
      </c>
      <c r="I147">
        <v>-4.1277149328568097</v>
      </c>
      <c r="J147">
        <f>(Table2[[#This Row],[1M Return vs Nifty]]-AVERAGE(Table2[1M Return vs Nifty]))/_xlfn.STDEV.P(Table2[1M Return vs Nifty])</f>
        <v>-0.57298414745445014</v>
      </c>
      <c r="K147">
        <v>19.525595143798601</v>
      </c>
      <c r="L147">
        <f>(Table2[[#This Row],[6M Return vs Nifty]]-AVERAGE(Table2[6M Return vs Nifty]))/_xlfn.STDEV.P(Table2[6M Return vs Nifty])</f>
        <v>0.23284473706830527</v>
      </c>
      <c r="M147">
        <v>-3.7373681906790299</v>
      </c>
      <c r="N147">
        <f>(Table2[[#This Row],[1W Return vs Nifty]]-AVERAGE(Table2[1W Return vs Nifty]))/_xlfn.STDEV.P(Table2[1W Return vs Nifty])</f>
        <v>-0.55205401191792502</v>
      </c>
      <c r="O147">
        <v>551.83000000000004</v>
      </c>
      <c r="P147">
        <v>537.90359169909595</v>
      </c>
      <c r="Q147">
        <v>460.53865568974197</v>
      </c>
      <c r="R147">
        <v>45.555796302816901</v>
      </c>
      <c r="S147" s="5">
        <f>(Table2[[#This Row],[Close Price]]-Table2[[#This Row],[20D EMA]])/Table2[[#This Row],[20D EMA]]</f>
        <v>-2.4155990069405504E-2</v>
      </c>
      <c r="T147" s="5">
        <f>(Table2[[#This Row],[Close Price]]-Table2[[#This Row],[50D EMA]])/Table2[[#This Row],[50D EMA]]</f>
        <v>1.1087643029490623E-3</v>
      </c>
      <c r="U147" s="5">
        <f>(Table2[[#This Row],[Close Price]]-Table2[[#This Row],[200D EMA]])/Table2[[#This Row],[200D EMA]]</f>
        <v>0.16928295452961808</v>
      </c>
      <c r="V147">
        <v>0.77254585667017395</v>
      </c>
      <c r="W147">
        <v>532</v>
      </c>
      <c r="X147">
        <v>558.45000000000005</v>
      </c>
      <c r="Y147">
        <v>532</v>
      </c>
      <c r="Z147">
        <v>591</v>
      </c>
      <c r="AA147">
        <v>472.95</v>
      </c>
      <c r="AB147">
        <v>591</v>
      </c>
      <c r="AC147" s="5">
        <f>(Table2[[#This Row],[Close Price]]/Table2[[#This Row],[Day Low]])-1</f>
        <v>1.2218045112782017E-2</v>
      </c>
      <c r="AD147" s="5">
        <f>(Table2[[#This Row],[Day High]]/Table2[[#This Row],[Close Price]])-1</f>
        <v>3.7047353760445656E-2</v>
      </c>
      <c r="AE147" s="5">
        <f>(Table2[[#This Row],[Close Price]]/Table2[[#This Row],[Current Week Low]])-1</f>
        <v>1.2218045112782017E-2</v>
      </c>
      <c r="AF147" s="5">
        <f>(Table2[[#This Row],[Current Week High]]/Table2[[#This Row],[Close Price]])-1</f>
        <v>9.7493036211699247E-2</v>
      </c>
      <c r="AG147" s="5">
        <f>(Table2[[#This Row],[Close Price]]/Table2[[#This Row],[Current Month Low]])-1</f>
        <v>0.13859816048208051</v>
      </c>
      <c r="AH147" s="5">
        <f>(Table2[[#This Row],[Current Month High]]/Table2[[#This Row],[Close Price]])-1</f>
        <v>9.7493036211699247E-2</v>
      </c>
      <c r="AI147">
        <v>11.049210770659201</v>
      </c>
      <c r="AJ147">
        <v>118.90243902439001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-0.03</v>
      </c>
      <c r="AM147" t="s">
        <v>10117</v>
      </c>
      <c r="AN147">
        <v>-3.52</v>
      </c>
      <c r="AO147" t="s">
        <v>10117</v>
      </c>
      <c r="AP147">
        <v>0.141990098371264</v>
      </c>
      <c r="AQ147">
        <f>(Table2[[#This Row],[Sharpe Ratio]]-AVERAGE(Table2[Sharpe Ratio]))/_xlfn.STDEV.P(Table2[Sharpe Ratio])</f>
        <v>0.9707090627972893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0.5094136334646967</v>
      </c>
      <c r="AS147">
        <f>_xlfn.RANK.AVG(Table2[[#This Row],[1Y Return vs Nifty Z-Score]],Table2[1Y Return vs Nifty Z-Score])</f>
        <v>166</v>
      </c>
      <c r="AT147">
        <f>_xlfn.RANK.AVG(Table2[[#This Row],[6M Return vs Nifty Z-Score]],Table2[6M Return vs Nifty Z-Score])</f>
        <v>240</v>
      </c>
      <c r="AU147">
        <f>_xlfn.RANK.AVG(Table2[[#This Row],[Sharpe Ratio Z-Score]],Table2[Sharpe Ratio Z-Score])</f>
        <v>126</v>
      </c>
      <c r="AV147">
        <f>(Table2[[#This Row],[Rank 1Y]]+Table2[[#This Row],[Rank 6M]]+Table2[[#This Row],[Rank Sharpe]])/3</f>
        <v>177.33333333333334</v>
      </c>
    </row>
    <row r="148" spans="1:48" x14ac:dyDescent="0.3">
      <c r="A148" t="s">
        <v>1422</v>
      </c>
      <c r="B148" t="s">
        <v>1423</v>
      </c>
      <c r="C148" t="s">
        <v>10074</v>
      </c>
      <c r="D148" t="s">
        <v>193</v>
      </c>
      <c r="E148">
        <v>6961.7035520999998</v>
      </c>
      <c r="F148">
        <v>476.65</v>
      </c>
      <c r="G148">
        <v>126.435319367535</v>
      </c>
      <c r="H148">
        <f>(Table2[[#This Row],[1Y Return vs Nifty]]-AVERAGE(Table2[1Y Return vs Nifty]))/_xlfn.STDEV.P(Table2[1Y Return vs Nifty])</f>
        <v>1.0081990741919984</v>
      </c>
      <c r="I148">
        <v>20.254010439290301</v>
      </c>
      <c r="J148">
        <f>(Table2[[#This Row],[1M Return vs Nifty]]-AVERAGE(Table2[1M Return vs Nifty]))/_xlfn.STDEV.P(Table2[1M Return vs Nifty])</f>
        <v>1.685413126213664</v>
      </c>
      <c r="K148">
        <v>8.2311734898169</v>
      </c>
      <c r="L148">
        <f>(Table2[[#This Row],[6M Return vs Nifty]]-AVERAGE(Table2[6M Return vs Nifty]))/_xlfn.STDEV.P(Table2[6M Return vs Nifty])</f>
        <v>-0.11061778058277959</v>
      </c>
      <c r="M148">
        <v>11.835015285740401</v>
      </c>
      <c r="N148">
        <f>(Table2[[#This Row],[1W Return vs Nifty]]-AVERAGE(Table2[1W Return vs Nifty]))/_xlfn.STDEV.P(Table2[1W Return vs Nifty])</f>
        <v>2.8489955064534684</v>
      </c>
      <c r="O148">
        <v>421.94</v>
      </c>
      <c r="P148">
        <v>394.17970710349198</v>
      </c>
      <c r="Q148">
        <v>349.84980354645501</v>
      </c>
      <c r="R148">
        <v>91.707782965395694</v>
      </c>
      <c r="S148" s="5">
        <f>(Table2[[#This Row],[Close Price]]-Table2[[#This Row],[20D EMA]])/Table2[[#This Row],[20D EMA]]</f>
        <v>0.12966298525856751</v>
      </c>
      <c r="T148" s="5">
        <f>(Table2[[#This Row],[Close Price]]-Table2[[#This Row],[50D EMA]])/Table2[[#This Row],[50D EMA]]</f>
        <v>0.20922003697885799</v>
      </c>
      <c r="U148" s="5">
        <f>(Table2[[#This Row],[Close Price]]-Table2[[#This Row],[200D EMA]])/Table2[[#This Row],[200D EMA]]</f>
        <v>0.36244181122344904</v>
      </c>
      <c r="V148">
        <v>2.3658915748041598</v>
      </c>
      <c r="W148">
        <v>471.4</v>
      </c>
      <c r="X148">
        <v>517</v>
      </c>
      <c r="Y148">
        <v>420.4</v>
      </c>
      <c r="Z148">
        <v>517</v>
      </c>
      <c r="AA148">
        <v>335</v>
      </c>
      <c r="AB148">
        <v>517</v>
      </c>
      <c r="AC148" s="5">
        <f>(Table2[[#This Row],[Close Price]]/Table2[[#This Row],[Day Low]])-1</f>
        <v>1.1137038608400429E-2</v>
      </c>
      <c r="AD148" s="5">
        <f>(Table2[[#This Row],[Day High]]/Table2[[#This Row],[Close Price]])-1</f>
        <v>8.4653309556278256E-2</v>
      </c>
      <c r="AE148" s="5">
        <f>(Table2[[#This Row],[Close Price]]/Table2[[#This Row],[Current Week Low]])-1</f>
        <v>0.13380114176974311</v>
      </c>
      <c r="AF148" s="5">
        <f>(Table2[[#This Row],[Current Week High]]/Table2[[#This Row],[Close Price]])-1</f>
        <v>8.4653309556278256E-2</v>
      </c>
      <c r="AG148" s="5">
        <f>(Table2[[#This Row],[Close Price]]/Table2[[#This Row],[Current Month Low]])-1</f>
        <v>0.4228358208955223</v>
      </c>
      <c r="AH148" s="5">
        <f>(Table2[[#This Row],[Current Month High]]/Table2[[#This Row],[Close Price]])-1</f>
        <v>8.4653309556278256E-2</v>
      </c>
      <c r="AI148">
        <v>8.4653309556278202</v>
      </c>
      <c r="AJ148">
        <v>154.82491312483199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0.13</v>
      </c>
      <c r="AM148" t="s">
        <v>10116</v>
      </c>
      <c r="AN148">
        <v>24.6</v>
      </c>
      <c r="AO148" t="s">
        <v>10116</v>
      </c>
      <c r="AP148">
        <v>0.15352210605495101</v>
      </c>
      <c r="AQ148">
        <f>(Table2[[#This Row],[Sharpe Ratio]]-AVERAGE(Table2[Sharpe Ratio]))/_xlfn.STDEV.P(Table2[Sharpe Ratio])</f>
        <v>1.1010715911170683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6.5330615173934197</v>
      </c>
      <c r="AS148">
        <f>_xlfn.RANK.AVG(Table2[[#This Row],[1Y Return vs Nifty Z-Score]],Table2[1Y Return vs Nifty Z-Score])</f>
        <v>90</v>
      </c>
      <c r="AT148">
        <f>_xlfn.RANK.AVG(Table2[[#This Row],[6M Return vs Nifty Z-Score]],Table2[6M Return vs Nifty Z-Score])</f>
        <v>343</v>
      </c>
      <c r="AU148">
        <f>_xlfn.RANK.AVG(Table2[[#This Row],[Sharpe Ratio Z-Score]],Table2[Sharpe Ratio Z-Score])</f>
        <v>103</v>
      </c>
      <c r="AV148">
        <f>(Table2[[#This Row],[Rank 1Y]]+Table2[[#This Row],[Rank 6M]]+Table2[[#This Row],[Rank Sharpe]])/3</f>
        <v>178.66666666666666</v>
      </c>
    </row>
    <row r="149" spans="1:48" x14ac:dyDescent="0.3">
      <c r="A149" t="s">
        <v>591</v>
      </c>
      <c r="B149" t="s">
        <v>592</v>
      </c>
      <c r="C149" t="s">
        <v>10076</v>
      </c>
      <c r="D149" t="s">
        <v>593</v>
      </c>
      <c r="E149">
        <v>31220.370485700001</v>
      </c>
      <c r="F149">
        <v>319.64999999999998</v>
      </c>
      <c r="G149">
        <v>149.45529045744601</v>
      </c>
      <c r="H149">
        <f>(Table2[[#This Row],[1Y Return vs Nifty]]-AVERAGE(Table2[1Y Return vs Nifty]))/_xlfn.STDEV.P(Table2[1Y Return vs Nifty])</f>
        <v>1.2863791307978336</v>
      </c>
      <c r="I149">
        <v>-19.585806122291199</v>
      </c>
      <c r="J149">
        <f>(Table2[[#This Row],[1M Return vs Nifty]]-AVERAGE(Table2[1M Return vs Nifty]))/_xlfn.STDEV.P(Table2[1M Return vs Nifty])</f>
        <v>-2.0048151793227831</v>
      </c>
      <c r="K149">
        <v>24.841041874919501</v>
      </c>
      <c r="L149">
        <f>(Table2[[#This Row],[6M Return vs Nifty]]-AVERAGE(Table2[6M Return vs Nifty]))/_xlfn.STDEV.P(Table2[6M Return vs Nifty])</f>
        <v>0.3944870745550948</v>
      </c>
      <c r="M149">
        <v>-3.29525139400205</v>
      </c>
      <c r="N149">
        <f>(Table2[[#This Row],[1W Return vs Nifty]]-AVERAGE(Table2[1W Return vs Nifty]))/_xlfn.STDEV.P(Table2[1W Return vs Nifty])</f>
        <v>-0.45549454042282134</v>
      </c>
      <c r="O149">
        <v>336.75</v>
      </c>
      <c r="P149">
        <v>340.44230979353699</v>
      </c>
      <c r="Q149">
        <v>271.81742572071403</v>
      </c>
      <c r="R149">
        <v>35.329457718404903</v>
      </c>
      <c r="S149" s="5">
        <f>(Table2[[#This Row],[Close Price]]-Table2[[#This Row],[20D EMA]])/Table2[[#This Row],[20D EMA]]</f>
        <v>-5.0779510022271782E-2</v>
      </c>
      <c r="T149" s="5">
        <f>(Table2[[#This Row],[Close Price]]-Table2[[#This Row],[50D EMA]])/Table2[[#This Row],[50D EMA]]</f>
        <v>-6.1074399965581894E-2</v>
      </c>
      <c r="U149" s="5">
        <f>(Table2[[#This Row],[Close Price]]-Table2[[#This Row],[200D EMA]])/Table2[[#This Row],[200D EMA]]</f>
        <v>0.17597317078719149</v>
      </c>
      <c r="V149">
        <v>0.42566648892835501</v>
      </c>
      <c r="W149">
        <v>313.8</v>
      </c>
      <c r="X149">
        <v>327</v>
      </c>
      <c r="Y149">
        <v>313.8</v>
      </c>
      <c r="Z149">
        <v>343.8</v>
      </c>
      <c r="AA149">
        <v>277.89999999999998</v>
      </c>
      <c r="AB149">
        <v>377</v>
      </c>
      <c r="AC149" s="5">
        <f>(Table2[[#This Row],[Close Price]]/Table2[[#This Row],[Day Low]])-1</f>
        <v>1.8642447418737884E-2</v>
      </c>
      <c r="AD149" s="5">
        <f>(Table2[[#This Row],[Day High]]/Table2[[#This Row],[Close Price]])-1</f>
        <v>2.2993899577663068E-2</v>
      </c>
      <c r="AE149" s="5">
        <f>(Table2[[#This Row],[Close Price]]/Table2[[#This Row],[Current Week Low]])-1</f>
        <v>1.8642447418737884E-2</v>
      </c>
      <c r="AF149" s="5">
        <f>(Table2[[#This Row],[Current Week High]]/Table2[[#This Row],[Close Price]])-1</f>
        <v>7.5551384326607351E-2</v>
      </c>
      <c r="AG149" s="5">
        <f>(Table2[[#This Row],[Close Price]]/Table2[[#This Row],[Current Month Low]])-1</f>
        <v>0.15023389708528256</v>
      </c>
      <c r="AH149" s="5">
        <f>(Table2[[#This Row],[Current Month High]]/Table2[[#This Row],[Close Price]])-1</f>
        <v>0.17941498513999687</v>
      </c>
      <c r="AI149">
        <v>30.079774753636801</v>
      </c>
      <c r="AJ149">
        <v>178.440766550522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-0.12</v>
      </c>
      <c r="AM149" t="s">
        <v>10117</v>
      </c>
      <c r="AN149">
        <v>-5.05</v>
      </c>
      <c r="AO149" t="s">
        <v>10117</v>
      </c>
      <c r="AP149">
        <v>7.7296703953040002E-2</v>
      </c>
      <c r="AQ149">
        <f>(Table2[[#This Row],[Sharpe Ratio]]-AVERAGE(Table2[Sharpe Ratio]))/_xlfn.STDEV.P(Table2[Sharpe Ratio])</f>
        <v>0.23938849024179382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69</v>
      </c>
      <c r="AT149">
        <f>_xlfn.RANK.AVG(Table2[[#This Row],[6M Return vs Nifty Z-Score]],Table2[6M Return vs Nifty Z-Score])</f>
        <v>204</v>
      </c>
      <c r="AU149">
        <f>_xlfn.RANK.AVG(Table2[[#This Row],[Sharpe Ratio Z-Score]],Table2[Sharpe Ratio Z-Score])</f>
        <v>268</v>
      </c>
      <c r="AV149">
        <f>(Table2[[#This Row],[Rank 1Y]]+Table2[[#This Row],[Rank 6M]]+Table2[[#This Row],[Rank Sharpe]])/3</f>
        <v>180.33333333333334</v>
      </c>
    </row>
    <row r="150" spans="1:48" x14ac:dyDescent="0.3">
      <c r="A150" t="s">
        <v>299</v>
      </c>
      <c r="B150" t="s">
        <v>300</v>
      </c>
      <c r="C150" t="s">
        <v>10083</v>
      </c>
      <c r="D150" t="s">
        <v>140</v>
      </c>
      <c r="E150">
        <v>85267.558602075005</v>
      </c>
      <c r="F150">
        <v>3110.65</v>
      </c>
      <c r="G150">
        <v>71.201708416342697</v>
      </c>
      <c r="H150">
        <f>(Table2[[#This Row],[1Y Return vs Nifty]]-AVERAGE(Table2[1Y Return vs Nifty]))/_xlfn.STDEV.P(Table2[1Y Return vs Nifty])</f>
        <v>0.34073998134885619</v>
      </c>
      <c r="I150">
        <v>6.2234348800304202</v>
      </c>
      <c r="J150">
        <f>(Table2[[#This Row],[1M Return vs Nifty]]-AVERAGE(Table2[1M Return vs Nifty]))/_xlfn.STDEV.P(Table2[1M Return vs Nifty])</f>
        <v>0.38580806925470307</v>
      </c>
      <c r="K150">
        <v>44.081875514222403</v>
      </c>
      <c r="L150">
        <f>(Table2[[#This Row],[6M Return vs Nifty]]-AVERAGE(Table2[6M Return vs Nifty]))/_xlfn.STDEV.P(Table2[6M Return vs Nifty])</f>
        <v>0.97959938627146492</v>
      </c>
      <c r="M150">
        <v>0.22798403197502801</v>
      </c>
      <c r="N150">
        <f>(Table2[[#This Row],[1W Return vs Nifty]]-AVERAGE(Table2[1W Return vs Nifty]))/_xlfn.STDEV.P(Table2[1W Return vs Nifty])</f>
        <v>0.31398934537881212</v>
      </c>
      <c r="O150">
        <v>2960.98</v>
      </c>
      <c r="P150">
        <v>2806.9573825262801</v>
      </c>
      <c r="Q150">
        <v>2320.2955420592698</v>
      </c>
      <c r="R150">
        <v>61.191239571695498</v>
      </c>
      <c r="S150" s="5">
        <f>(Table2[[#This Row],[Close Price]]-Table2[[#This Row],[20D EMA]])/Table2[[#This Row],[20D EMA]]</f>
        <v>5.0547453883511562E-2</v>
      </c>
      <c r="T150" s="5">
        <f>(Table2[[#This Row],[Close Price]]-Table2[[#This Row],[50D EMA]])/Table2[[#This Row],[50D EMA]]</f>
        <v>0.1081928138147914</v>
      </c>
      <c r="U150" s="5">
        <f>(Table2[[#This Row],[Close Price]]-Table2[[#This Row],[200D EMA]])/Table2[[#This Row],[200D EMA]]</f>
        <v>0.34062663295008022</v>
      </c>
      <c r="V150">
        <v>0.73533149144725196</v>
      </c>
      <c r="W150">
        <v>3026.05</v>
      </c>
      <c r="X150">
        <v>3126</v>
      </c>
      <c r="Y150">
        <v>2956.5</v>
      </c>
      <c r="Z150">
        <v>3126</v>
      </c>
      <c r="AA150">
        <v>2492.1</v>
      </c>
      <c r="AB150">
        <v>3126</v>
      </c>
      <c r="AC150" s="5">
        <f>(Table2[[#This Row],[Close Price]]/Table2[[#This Row],[Day Low]])-1</f>
        <v>2.7957237983509797E-2</v>
      </c>
      <c r="AD150" s="5">
        <f>(Table2[[#This Row],[Day High]]/Table2[[#This Row],[Close Price]])-1</f>
        <v>4.9346599585295969E-3</v>
      </c>
      <c r="AE150" s="5">
        <f>(Table2[[#This Row],[Close Price]]/Table2[[#This Row],[Current Week Low]])-1</f>
        <v>5.2139353965837909E-2</v>
      </c>
      <c r="AF150" s="5">
        <f>(Table2[[#This Row],[Current Week High]]/Table2[[#This Row],[Close Price]])-1</f>
        <v>4.9346599585295969E-3</v>
      </c>
      <c r="AG150" s="5">
        <f>(Table2[[#This Row],[Close Price]]/Table2[[#This Row],[Current Month Low]])-1</f>
        <v>0.24820432566911443</v>
      </c>
      <c r="AH150" s="5">
        <f>(Table2[[#This Row],[Current Month High]]/Table2[[#This Row],[Close Price]])-1</f>
        <v>4.9346599585295969E-3</v>
      </c>
      <c r="AI150">
        <v>0.49346599585295903</v>
      </c>
      <c r="AJ150">
        <v>108.028489266367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10116</v>
      </c>
      <c r="AN150">
        <v>9.32</v>
      </c>
      <c r="AO150" t="s">
        <v>10116</v>
      </c>
      <c r="AP150">
        <v>7.8872879666547005E-2</v>
      </c>
      <c r="AQ150">
        <f>(Table2[[#This Row],[Sharpe Ratio]]-AVERAGE(Table2[Sharpe Ratio]))/_xlfn.STDEV.P(Table2[Sharpe Ratio])</f>
        <v>0.25720622473564653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2.2773430069894829</v>
      </c>
      <c r="AS150">
        <f>_xlfn.RANK.AVG(Table2[[#This Row],[1Y Return vs Nifty Z-Score]],Table2[1Y Return vs Nifty Z-Score])</f>
        <v>186</v>
      </c>
      <c r="AT150">
        <f>_xlfn.RANK.AVG(Table2[[#This Row],[6M Return vs Nifty Z-Score]],Table2[6M Return vs Nifty Z-Score])</f>
        <v>100</v>
      </c>
      <c r="AU150">
        <f>_xlfn.RANK.AVG(Table2[[#This Row],[Sharpe Ratio Z-Score]],Table2[Sharpe Ratio Z-Score])</f>
        <v>265</v>
      </c>
      <c r="AV150">
        <f>(Table2[[#This Row],[Rank 1Y]]+Table2[[#This Row],[Rank 6M]]+Table2[[#This Row],[Rank Sharpe]])/3</f>
        <v>183.66666666666666</v>
      </c>
    </row>
    <row r="151" spans="1:48" x14ac:dyDescent="0.3">
      <c r="A151" t="s">
        <v>65</v>
      </c>
      <c r="B151" t="s">
        <v>66</v>
      </c>
      <c r="C151" t="s">
        <v>10077</v>
      </c>
      <c r="D151" t="s">
        <v>67</v>
      </c>
      <c r="E151">
        <v>353976.79722166999</v>
      </c>
      <c r="F151">
        <v>377.15</v>
      </c>
      <c r="G151">
        <v>74.936310140625295</v>
      </c>
      <c r="H151">
        <f>(Table2[[#This Row],[1Y Return vs Nifty]]-AVERAGE(Table2[1Y Return vs Nifty]))/_xlfn.STDEV.P(Table2[1Y Return vs Nifty])</f>
        <v>0.38586999975780634</v>
      </c>
      <c r="I151">
        <v>-8.7834525392712202</v>
      </c>
      <c r="J151">
        <f>(Table2[[#This Row],[1M Return vs Nifty]]-AVERAGE(Table2[1M Return vs Nifty]))/_xlfn.STDEV.P(Table2[1M Return vs Nifty])</f>
        <v>-1.004229473892744</v>
      </c>
      <c r="K151">
        <v>12.195813109850301</v>
      </c>
      <c r="L151">
        <f>(Table2[[#This Row],[6M Return vs Nifty]]-AVERAGE(Table2[6M Return vs Nifty]))/_xlfn.STDEV.P(Table2[6M Return vs Nifty])</f>
        <v>9.9466136990525311E-3</v>
      </c>
      <c r="M151">
        <v>-1.4475461515802199</v>
      </c>
      <c r="N151">
        <f>(Table2[[#This Row],[1W Return vs Nifty]]-AVERAGE(Table2[1W Return vs Nifty]))/_xlfn.STDEV.P(Table2[1W Return vs Nifty])</f>
        <v>-5.1950854618599114E-2</v>
      </c>
      <c r="O151">
        <v>364.12</v>
      </c>
      <c r="P151">
        <v>359.03562336063402</v>
      </c>
      <c r="Q151">
        <v>312.39412570772799</v>
      </c>
      <c r="R151">
        <v>53.236495039955798</v>
      </c>
      <c r="S151" s="5">
        <f>(Table2[[#This Row],[Close Price]]-Table2[[#This Row],[20D EMA]])/Table2[[#This Row],[20D EMA]]</f>
        <v>3.5784906074920284E-2</v>
      </c>
      <c r="T151" s="5">
        <f>(Table2[[#This Row],[Close Price]]-Table2[[#This Row],[50D EMA]])/Table2[[#This Row],[50D EMA]]</f>
        <v>5.0452867238666557E-2</v>
      </c>
      <c r="U151" s="5">
        <f>(Table2[[#This Row],[Close Price]]-Table2[[#This Row],[200D EMA]])/Table2[[#This Row],[200D EMA]]</f>
        <v>0.20728902678809255</v>
      </c>
      <c r="V151">
        <v>0.90619542630559302</v>
      </c>
      <c r="W151">
        <v>364.1</v>
      </c>
      <c r="X151">
        <v>381.1</v>
      </c>
      <c r="Y151">
        <v>355.55</v>
      </c>
      <c r="Z151">
        <v>381.1</v>
      </c>
      <c r="AA151">
        <v>313.95</v>
      </c>
      <c r="AB151">
        <v>393.2</v>
      </c>
      <c r="AC151" s="5">
        <f>(Table2[[#This Row],[Close Price]]/Table2[[#This Row],[Day Low]])-1</f>
        <v>3.5841801702828802E-2</v>
      </c>
      <c r="AD151" s="5">
        <f>(Table2[[#This Row],[Day High]]/Table2[[#This Row],[Close Price]])-1</f>
        <v>1.0473286490786382E-2</v>
      </c>
      <c r="AE151" s="5">
        <f>(Table2[[#This Row],[Close Price]]/Table2[[#This Row],[Current Week Low]])-1</f>
        <v>6.0750949233581597E-2</v>
      </c>
      <c r="AF151" s="5">
        <f>(Table2[[#This Row],[Current Week High]]/Table2[[#This Row],[Close Price]])-1</f>
        <v>1.0473286490786382E-2</v>
      </c>
      <c r="AG151" s="5">
        <f>(Table2[[#This Row],[Close Price]]/Table2[[#This Row],[Current Month Low]])-1</f>
        <v>0.20130594043637529</v>
      </c>
      <c r="AH151" s="5">
        <f>(Table2[[#This Row],[Current Month High]]/Table2[[#This Row],[Close Price]])-1</f>
        <v>4.2556012196738768E-2</v>
      </c>
      <c r="AI151">
        <v>4.2556012196738697</v>
      </c>
      <c r="AJ151">
        <v>104.14073071718499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0.02</v>
      </c>
      <c r="AM151" t="s">
        <v>10116</v>
      </c>
      <c r="AN151">
        <v>3.36</v>
      </c>
      <c r="AO151" t="s">
        <v>10116</v>
      </c>
      <c r="AP151">
        <v>0.163851835536901</v>
      </c>
      <c r="AQ151">
        <f>(Table2[[#This Row],[Sharpe Ratio]]-AVERAGE(Table2[Sharpe Ratio]))/_xlfn.STDEV.P(Table2[Sharpe Ratio])</f>
        <v>1.2178430752387146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0.55747936018423028</v>
      </c>
      <c r="AS151">
        <f>_xlfn.RANK.AVG(Table2[[#This Row],[1Y Return vs Nifty Z-Score]],Table2[1Y Return vs Nifty Z-Score])</f>
        <v>174</v>
      </c>
      <c r="AT151">
        <f>_xlfn.RANK.AVG(Table2[[#This Row],[6M Return vs Nifty Z-Score]],Table2[6M Return vs Nifty Z-Score])</f>
        <v>299</v>
      </c>
      <c r="AU151">
        <f>_xlfn.RANK.AVG(Table2[[#This Row],[Sharpe Ratio Z-Score]],Table2[Sharpe Ratio Z-Score])</f>
        <v>81</v>
      </c>
      <c r="AV151">
        <f>(Table2[[#This Row],[Rank 1Y]]+Table2[[#This Row],[Rank 6M]]+Table2[[#This Row],[Rank Sharpe]])/3</f>
        <v>184.66666666666666</v>
      </c>
    </row>
    <row r="152" spans="1:48" x14ac:dyDescent="0.3">
      <c r="A152" t="s">
        <v>365</v>
      </c>
      <c r="B152" t="s">
        <v>366</v>
      </c>
      <c r="C152" t="s">
        <v>10070</v>
      </c>
      <c r="D152" t="s">
        <v>32</v>
      </c>
      <c r="E152">
        <v>65901.241466111998</v>
      </c>
      <c r="F152">
        <v>54.2</v>
      </c>
      <c r="G152">
        <v>77.893627825247094</v>
      </c>
      <c r="H152">
        <f>(Table2[[#This Row],[1Y Return vs Nifty]]-AVERAGE(Table2[1Y Return vs Nifty]))/_xlfn.STDEV.P(Table2[1Y Return vs Nifty])</f>
        <v>0.42160709072531327</v>
      </c>
      <c r="I152">
        <v>-8.6537795347704396</v>
      </c>
      <c r="J152">
        <f>(Table2[[#This Row],[1M Return vs Nifty]]-AVERAGE(Table2[1M Return vs Nifty]))/_xlfn.STDEV.P(Table2[1M Return vs Nifty])</f>
        <v>-0.9922182993198625</v>
      </c>
      <c r="K152">
        <v>24.803913986122101</v>
      </c>
      <c r="L152">
        <f>(Table2[[#This Row],[6M Return vs Nifty]]-AVERAGE(Table2[6M Return vs Nifty]))/_xlfn.STDEV.P(Table2[6M Return vs Nifty])</f>
        <v>0.39335801823401007</v>
      </c>
      <c r="M152">
        <v>-4.6237703346303203</v>
      </c>
      <c r="N152">
        <f>(Table2[[#This Row],[1W Return vs Nifty]]-AVERAGE(Table2[1W Return vs Nifty]))/_xlfn.STDEV.P(Table2[1W Return vs Nifty])</f>
        <v>-0.74564657206351415</v>
      </c>
      <c r="O152">
        <v>56.06</v>
      </c>
      <c r="P152">
        <v>55.453359386427699</v>
      </c>
      <c r="Q152">
        <v>47.84689423815</v>
      </c>
      <c r="R152">
        <v>39.318655295416399</v>
      </c>
      <c r="S152" s="5">
        <f>(Table2[[#This Row],[Close Price]]-Table2[[#This Row],[20D EMA]])/Table2[[#This Row],[20D EMA]]</f>
        <v>-3.3178737067427744E-2</v>
      </c>
      <c r="T152" s="5">
        <f>(Table2[[#This Row],[Close Price]]-Table2[[#This Row],[50D EMA]])/Table2[[#This Row],[50D EMA]]</f>
        <v>-2.2602046121203225E-2</v>
      </c>
      <c r="U152" s="5">
        <f>(Table2[[#This Row],[Close Price]]-Table2[[#This Row],[200D EMA]])/Table2[[#This Row],[200D EMA]]</f>
        <v>0.13277989852859562</v>
      </c>
      <c r="V152">
        <v>0.69126413566015399</v>
      </c>
      <c r="W152">
        <v>53.61</v>
      </c>
      <c r="X152">
        <v>55.35</v>
      </c>
      <c r="Y152">
        <v>53.61</v>
      </c>
      <c r="Z152">
        <v>57.08</v>
      </c>
      <c r="AA152">
        <v>50</v>
      </c>
      <c r="AB152">
        <v>62.35</v>
      </c>
      <c r="AC152" s="5">
        <f>(Table2[[#This Row],[Close Price]]/Table2[[#This Row],[Day Low]])-1</f>
        <v>1.1005409438537672E-2</v>
      </c>
      <c r="AD152" s="5">
        <f>(Table2[[#This Row],[Day High]]/Table2[[#This Row],[Close Price]])-1</f>
        <v>2.1217712177121761E-2</v>
      </c>
      <c r="AE152" s="5">
        <f>(Table2[[#This Row],[Close Price]]/Table2[[#This Row],[Current Week Low]])-1</f>
        <v>1.1005409438537672E-2</v>
      </c>
      <c r="AF152" s="5">
        <f>(Table2[[#This Row],[Current Week High]]/Table2[[#This Row],[Close Price]])-1</f>
        <v>5.31365313653136E-2</v>
      </c>
      <c r="AG152" s="5">
        <f>(Table2[[#This Row],[Close Price]]/Table2[[#This Row],[Current Month Low]])-1</f>
        <v>8.4000000000000075E-2</v>
      </c>
      <c r="AH152" s="5">
        <f>(Table2[[#This Row],[Current Month High]]/Table2[[#This Row],[Close Price]])-1</f>
        <v>0.15036900369003692</v>
      </c>
      <c r="AI152">
        <v>30.350553505535</v>
      </c>
      <c r="AJ152">
        <v>104.143126177024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-0.13</v>
      </c>
      <c r="AM152" t="s">
        <v>10117</v>
      </c>
      <c r="AN152">
        <v>-3.93</v>
      </c>
      <c r="AO152" t="s">
        <v>10117</v>
      </c>
      <c r="AP152">
        <v>0.111164497251344</v>
      </c>
      <c r="AQ152">
        <f>(Table2[[#This Row],[Sharpe Ratio]]-AVERAGE(Table2[Sharpe Ratio]))/_xlfn.STDEV.P(Table2[Sharpe Ratio])</f>
        <v>0.62224386842751012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-0.30065589399654324</v>
      </c>
      <c r="AS152">
        <f>_xlfn.RANK.AVG(Table2[[#This Row],[1Y Return vs Nifty Z-Score]],Table2[1Y Return vs Nifty Z-Score])</f>
        <v>170</v>
      </c>
      <c r="AT152">
        <f>_xlfn.RANK.AVG(Table2[[#This Row],[6M Return vs Nifty Z-Score]],Table2[6M Return vs Nifty Z-Score])</f>
        <v>205</v>
      </c>
      <c r="AU152">
        <f>_xlfn.RANK.AVG(Table2[[#This Row],[Sharpe Ratio Z-Score]],Table2[Sharpe Ratio Z-Score])</f>
        <v>182</v>
      </c>
      <c r="AV152">
        <f>(Table2[[#This Row],[Rank 1Y]]+Table2[[#This Row],[Rank 6M]]+Table2[[#This Row],[Rank Sharpe]])/3</f>
        <v>185.66666666666666</v>
      </c>
    </row>
    <row r="153" spans="1:48" x14ac:dyDescent="0.3">
      <c r="A153" t="s">
        <v>332</v>
      </c>
      <c r="B153" t="s">
        <v>333</v>
      </c>
      <c r="C153" t="s">
        <v>10070</v>
      </c>
      <c r="D153" t="s">
        <v>32</v>
      </c>
      <c r="E153">
        <v>72823.607632764993</v>
      </c>
      <c r="F153">
        <v>541.15</v>
      </c>
      <c r="G153">
        <v>66.530783161670897</v>
      </c>
      <c r="H153">
        <f>(Table2[[#This Row],[1Y Return vs Nifty]]-AVERAGE(Table2[1Y Return vs Nifty]))/_xlfn.STDEV.P(Table2[1Y Return vs Nifty])</f>
        <v>0.28429515582447928</v>
      </c>
      <c r="I153">
        <v>-10.8067998491008</v>
      </c>
      <c r="J153">
        <f>(Table2[[#This Row],[1M Return vs Nifty]]-AVERAGE(Table2[1M Return vs Nifty]))/_xlfn.STDEV.P(Table2[1M Return vs Nifty])</f>
        <v>-1.1916453346842413</v>
      </c>
      <c r="K153">
        <v>19.1266721744371</v>
      </c>
      <c r="L153">
        <f>(Table2[[#This Row],[6M Return vs Nifty]]-AVERAGE(Table2[6M Return vs Nifty]))/_xlfn.STDEV.P(Table2[6M Return vs Nifty])</f>
        <v>0.22071351941029935</v>
      </c>
      <c r="M153">
        <v>-2.4680864993800702</v>
      </c>
      <c r="N153">
        <f>(Table2[[#This Row],[1W Return vs Nifty]]-AVERAGE(Table2[1W Return vs Nifty]))/_xlfn.STDEV.P(Table2[1W Return vs Nifty])</f>
        <v>-0.27483955136942712</v>
      </c>
      <c r="O153">
        <v>543.5</v>
      </c>
      <c r="P153">
        <v>539.30174563625098</v>
      </c>
      <c r="Q153">
        <v>478.105761371597</v>
      </c>
      <c r="R153">
        <v>47.680637473758999</v>
      </c>
      <c r="S153" s="5">
        <f>(Table2[[#This Row],[Close Price]]-Table2[[#This Row],[20D EMA]])/Table2[[#This Row],[20D EMA]]</f>
        <v>-4.3238270469181652E-3</v>
      </c>
      <c r="T153" s="5">
        <f>(Table2[[#This Row],[Close Price]]-Table2[[#This Row],[50D EMA]])/Table2[[#This Row],[50D EMA]]</f>
        <v>3.4271247566025976E-3</v>
      </c>
      <c r="U153" s="5">
        <f>(Table2[[#This Row],[Close Price]]-Table2[[#This Row],[200D EMA]])/Table2[[#This Row],[200D EMA]]</f>
        <v>0.13186253695738934</v>
      </c>
      <c r="V153">
        <v>0.55749129371014305</v>
      </c>
      <c r="W153">
        <v>534.04999999999995</v>
      </c>
      <c r="X153">
        <v>547.45000000000005</v>
      </c>
      <c r="Y153">
        <v>530.5</v>
      </c>
      <c r="Z153">
        <v>547.45000000000005</v>
      </c>
      <c r="AA153">
        <v>481.45</v>
      </c>
      <c r="AB153">
        <v>632.70000000000005</v>
      </c>
      <c r="AC153" s="5">
        <f>(Table2[[#This Row],[Close Price]]/Table2[[#This Row],[Day Low]])-1</f>
        <v>1.3294635333770399E-2</v>
      </c>
      <c r="AD153" s="5">
        <f>(Table2[[#This Row],[Day High]]/Table2[[#This Row],[Close Price]])-1</f>
        <v>1.1641873787304968E-2</v>
      </c>
      <c r="AE153" s="5">
        <f>(Table2[[#This Row],[Close Price]]/Table2[[#This Row],[Current Week Low]])-1</f>
        <v>2.0075400565504165E-2</v>
      </c>
      <c r="AF153" s="5">
        <f>(Table2[[#This Row],[Current Week High]]/Table2[[#This Row],[Close Price]])-1</f>
        <v>1.1641873787304968E-2</v>
      </c>
      <c r="AG153" s="5">
        <f>(Table2[[#This Row],[Close Price]]/Table2[[#This Row],[Current Month Low]])-1</f>
        <v>0.12400041541177687</v>
      </c>
      <c r="AH153" s="5">
        <f>(Table2[[#This Row],[Current Month High]]/Table2[[#This Row],[Close Price]])-1</f>
        <v>0.16917675321075509</v>
      </c>
      <c r="AI153">
        <v>16.9176753210755</v>
      </c>
      <c r="AJ153">
        <v>95.643528561099004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-7.0000000000000007E-2</v>
      </c>
      <c r="AM153" t="s">
        <v>10117</v>
      </c>
      <c r="AN153">
        <v>1.68</v>
      </c>
      <c r="AO153" t="s">
        <v>10116</v>
      </c>
      <c r="AP153">
        <v>0.148409722180048</v>
      </c>
      <c r="AQ153">
        <f>(Table2[[#This Row],[Sharpe Ratio]]-AVERAGE(Table2[Sharpe Ratio]))/_xlfn.STDEV.P(Table2[Sharpe Ratio])</f>
        <v>1.043279114216763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8.1802903397873272E-2</v>
      </c>
      <c r="AS153">
        <f>_xlfn.RANK.AVG(Table2[[#This Row],[1Y Return vs Nifty Z-Score]],Table2[1Y Return vs Nifty Z-Score])</f>
        <v>200</v>
      </c>
      <c r="AT153">
        <f>_xlfn.RANK.AVG(Table2[[#This Row],[6M Return vs Nifty Z-Score]],Table2[6M Return vs Nifty Z-Score])</f>
        <v>242</v>
      </c>
      <c r="AU153">
        <f>_xlfn.RANK.AVG(Table2[[#This Row],[Sharpe Ratio Z-Score]],Table2[Sharpe Ratio Z-Score])</f>
        <v>116</v>
      </c>
      <c r="AV153">
        <f>(Table2[[#This Row],[Rank 1Y]]+Table2[[#This Row],[Rank 6M]]+Table2[[#This Row],[Rank Sharpe]])/3</f>
        <v>186</v>
      </c>
    </row>
    <row r="154" spans="1:48" x14ac:dyDescent="0.3">
      <c r="A154" t="s">
        <v>149</v>
      </c>
      <c r="B154" t="s">
        <v>150</v>
      </c>
      <c r="C154" t="s">
        <v>10081</v>
      </c>
      <c r="D154" t="s">
        <v>151</v>
      </c>
      <c r="E154">
        <v>171360.081454725</v>
      </c>
      <c r="F154">
        <v>200.15</v>
      </c>
      <c r="G154">
        <v>131.250219783381</v>
      </c>
      <c r="H154">
        <f>(Table2[[#This Row],[1Y Return vs Nifty]]-AVERAGE(Table2[1Y Return vs Nifty]))/_xlfn.STDEV.P(Table2[1Y Return vs Nifty])</f>
        <v>1.0663837376305429</v>
      </c>
      <c r="I154">
        <v>2.0034123749102202</v>
      </c>
      <c r="J154">
        <f>(Table2[[#This Row],[1M Return vs Nifty]]-AVERAGE(Table2[1M Return vs Nifty]))/_xlfn.STDEV.P(Table2[1M Return vs Nifty])</f>
        <v>-5.0784317994374351E-3</v>
      </c>
      <c r="K154">
        <v>46.500717979576798</v>
      </c>
      <c r="L154">
        <f>(Table2[[#This Row],[6M Return vs Nifty]]-AVERAGE(Table2[6M Return vs Nifty]))/_xlfn.STDEV.P(Table2[6M Return vs Nifty])</f>
        <v>1.0531562047083873</v>
      </c>
      <c r="M154">
        <v>-3.7402246460683601</v>
      </c>
      <c r="N154">
        <f>(Table2[[#This Row],[1W Return vs Nifty]]-AVERAGE(Table2[1W Return vs Nifty]))/_xlfn.STDEV.P(Table2[1W Return vs Nifty])</f>
        <v>-0.55267786928958829</v>
      </c>
      <c r="O154">
        <v>191.5</v>
      </c>
      <c r="P154">
        <v>185.977061087414</v>
      </c>
      <c r="Q154">
        <v>151.24586902902101</v>
      </c>
      <c r="R154">
        <v>60.198358663440999</v>
      </c>
      <c r="S154" s="5">
        <f>(Table2[[#This Row],[Close Price]]-Table2[[#This Row],[20D EMA]])/Table2[[#This Row],[20D EMA]]</f>
        <v>4.5169712793733711E-2</v>
      </c>
      <c r="T154" s="5">
        <f>(Table2[[#This Row],[Close Price]]-Table2[[#This Row],[50D EMA]])/Table2[[#This Row],[50D EMA]]</f>
        <v>7.6207994844720975E-2</v>
      </c>
      <c r="U154" s="5">
        <f>(Table2[[#This Row],[Close Price]]-Table2[[#This Row],[200D EMA]])/Table2[[#This Row],[200D EMA]]</f>
        <v>0.32334192850976506</v>
      </c>
      <c r="V154">
        <v>1.1760986361066199</v>
      </c>
      <c r="W154">
        <v>196</v>
      </c>
      <c r="X154">
        <v>201.5</v>
      </c>
      <c r="Y154">
        <v>191.95</v>
      </c>
      <c r="Z154">
        <v>204.7</v>
      </c>
      <c r="AA154">
        <v>146.30000000000001</v>
      </c>
      <c r="AB154">
        <v>204.7</v>
      </c>
      <c r="AC154" s="5">
        <f>(Table2[[#This Row],[Close Price]]/Table2[[#This Row],[Day Low]])-1</f>
        <v>2.1173469387755217E-2</v>
      </c>
      <c r="AD154" s="5">
        <f>(Table2[[#This Row],[Day High]]/Table2[[#This Row],[Close Price]])-1</f>
        <v>6.7449412940294717E-3</v>
      </c>
      <c r="AE154" s="5">
        <f>(Table2[[#This Row],[Close Price]]/Table2[[#This Row],[Current Week Low]])-1</f>
        <v>4.2719458192237658E-2</v>
      </c>
      <c r="AF154" s="5">
        <f>(Table2[[#This Row],[Current Week High]]/Table2[[#This Row],[Close Price]])-1</f>
        <v>2.2732950287284392E-2</v>
      </c>
      <c r="AG154" s="5">
        <f>(Table2[[#This Row],[Close Price]]/Table2[[#This Row],[Current Month Low]])-1</f>
        <v>0.36807928913192067</v>
      </c>
      <c r="AH154" s="5">
        <f>(Table2[[#This Row],[Current Month High]]/Table2[[#This Row],[Close Price]])-1</f>
        <v>2.2732950287284392E-2</v>
      </c>
      <c r="AI154">
        <v>3.5223582313264901</v>
      </c>
      <c r="AJ154">
        <v>174.17808219177999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0.03</v>
      </c>
      <c r="AM154" t="s">
        <v>10116</v>
      </c>
      <c r="AN154">
        <v>9.8800000000000008</v>
      </c>
      <c r="AO154" t="s">
        <v>10116</v>
      </c>
      <c r="AP154">
        <v>3.9607270610288001E-2</v>
      </c>
      <c r="AQ154">
        <f>(Table2[[#This Row],[Sharpe Ratio]]-AVERAGE(Table2[Sharpe Ratio]))/_xlfn.STDEV.P(Table2[Sharpe Ratio])</f>
        <v>-0.18666826902061892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1.3751153722292857</v>
      </c>
      <c r="AS154">
        <f>_xlfn.RANK.AVG(Table2[[#This Row],[1Y Return vs Nifty Z-Score]],Table2[1Y Return vs Nifty Z-Score])</f>
        <v>82</v>
      </c>
      <c r="AT154">
        <f>_xlfn.RANK.AVG(Table2[[#This Row],[6M Return vs Nifty Z-Score]],Table2[6M Return vs Nifty Z-Score])</f>
        <v>89</v>
      </c>
      <c r="AU154">
        <f>_xlfn.RANK.AVG(Table2[[#This Row],[Sharpe Ratio Z-Score]],Table2[Sharpe Ratio Z-Score])</f>
        <v>392</v>
      </c>
      <c r="AV154">
        <f>(Table2[[#This Row],[Rank 1Y]]+Table2[[#This Row],[Rank 6M]]+Table2[[#This Row],[Rank Sharpe]])/3</f>
        <v>187.66666666666666</v>
      </c>
    </row>
    <row r="155" spans="1:48" x14ac:dyDescent="0.3">
      <c r="A155" t="s">
        <v>110</v>
      </c>
      <c r="B155" t="s">
        <v>111</v>
      </c>
      <c r="C155" t="s">
        <v>10074</v>
      </c>
      <c r="D155" t="s">
        <v>112</v>
      </c>
      <c r="E155">
        <v>264513.04751854</v>
      </c>
      <c r="F155">
        <v>9417.4500000000007</v>
      </c>
      <c r="G155">
        <v>76.148968202000503</v>
      </c>
      <c r="H155">
        <f>(Table2[[#This Row],[1Y Return vs Nifty]]-AVERAGE(Table2[1Y Return vs Nifty]))/_xlfn.STDEV.P(Table2[1Y Return vs Nifty])</f>
        <v>0.40052411408485356</v>
      </c>
      <c r="I155">
        <v>0.636203797809472</v>
      </c>
      <c r="J155">
        <f>(Table2[[#This Row],[1M Return vs Nifty]]-AVERAGE(Table2[1M Return vs Nifty]))/_xlfn.STDEV.P(Table2[1M Return vs Nifty])</f>
        <v>-0.13171836707601467</v>
      </c>
      <c r="K155">
        <v>29.321114523626399</v>
      </c>
      <c r="L155">
        <f>(Table2[[#This Row],[6M Return vs Nifty]]-AVERAGE(Table2[6M Return vs Nifty]))/_xlfn.STDEV.P(Table2[6M Return vs Nifty])</f>
        <v>0.53072574868341327</v>
      </c>
      <c r="M155">
        <v>-4.6284738184883096</v>
      </c>
      <c r="N155">
        <f>(Table2[[#This Row],[1W Return vs Nifty]]-AVERAGE(Table2[1W Return vs Nifty]))/_xlfn.STDEV.P(Table2[1W Return vs Nifty])</f>
        <v>-0.74667382531181148</v>
      </c>
      <c r="O155">
        <v>9543.2999999999993</v>
      </c>
      <c r="P155">
        <v>9239.5692362518803</v>
      </c>
      <c r="Q155">
        <v>7687.9825667043397</v>
      </c>
      <c r="R155">
        <v>38.7888064745229</v>
      </c>
      <c r="S155" s="5">
        <f>(Table2[[#This Row],[Close Price]]-Table2[[#This Row],[20D EMA]])/Table2[[#This Row],[20D EMA]]</f>
        <v>-1.3187262267768859E-2</v>
      </c>
      <c r="T155" s="5">
        <f>(Table2[[#This Row],[Close Price]]-Table2[[#This Row],[50D EMA]])/Table2[[#This Row],[50D EMA]]</f>
        <v>1.9252062428429778E-2</v>
      </c>
      <c r="U155" s="5">
        <f>(Table2[[#This Row],[Close Price]]-Table2[[#This Row],[200D EMA]])/Table2[[#This Row],[200D EMA]]</f>
        <v>0.22495725221669483</v>
      </c>
      <c r="V155">
        <v>0.74904221049198505</v>
      </c>
      <c r="W155">
        <v>9365.65</v>
      </c>
      <c r="X155">
        <v>9564.65</v>
      </c>
      <c r="Y155">
        <v>9365.65</v>
      </c>
      <c r="Z155">
        <v>9825</v>
      </c>
      <c r="AA155">
        <v>8808</v>
      </c>
      <c r="AB155">
        <v>10038.799999999999</v>
      </c>
      <c r="AC155" s="5">
        <f>(Table2[[#This Row],[Close Price]]/Table2[[#This Row],[Day Low]])-1</f>
        <v>5.5308494338355274E-3</v>
      </c>
      <c r="AD155" s="5">
        <f>(Table2[[#This Row],[Day High]]/Table2[[#This Row],[Close Price]])-1</f>
        <v>1.5630558165957709E-2</v>
      </c>
      <c r="AE155" s="5">
        <f>(Table2[[#This Row],[Close Price]]/Table2[[#This Row],[Current Week Low]])-1</f>
        <v>5.5308494338355274E-3</v>
      </c>
      <c r="AF155" s="5">
        <f>(Table2[[#This Row],[Current Week High]]/Table2[[#This Row],[Close Price]])-1</f>
        <v>4.3276046063424722E-2</v>
      </c>
      <c r="AG155" s="5">
        <f>(Table2[[#This Row],[Close Price]]/Table2[[#This Row],[Current Month Low]])-1</f>
        <v>6.9192779291553208E-2</v>
      </c>
      <c r="AH155" s="5">
        <f>(Table2[[#This Row],[Current Month High]]/Table2[[#This Row],[Close Price]])-1</f>
        <v>6.5978582312621548E-2</v>
      </c>
      <c r="AI155">
        <v>6.5978582312621503</v>
      </c>
      <c r="AJ155">
        <v>107.38713939660801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-0.1</v>
      </c>
      <c r="AM155" t="s">
        <v>10117</v>
      </c>
      <c r="AN155">
        <v>-3.24</v>
      </c>
      <c r="AO155" t="s">
        <v>10117</v>
      </c>
      <c r="AP155">
        <v>0.100266012982314</v>
      </c>
      <c r="AQ155">
        <f>(Table2[[#This Row],[Sharpe Ratio]]-AVERAGE(Table2[Sharpe Ratio]))/_xlfn.STDEV.P(Table2[Sharpe Ratio])</f>
        <v>0.49904294772626345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0.5519006181067041</v>
      </c>
      <c r="AS155">
        <f>_xlfn.RANK.AVG(Table2[[#This Row],[1Y Return vs Nifty Z-Score]],Table2[1Y Return vs Nifty Z-Score])</f>
        <v>173</v>
      </c>
      <c r="AT155">
        <f>_xlfn.RANK.AVG(Table2[[#This Row],[6M Return vs Nifty Z-Score]],Table2[6M Return vs Nifty Z-Score])</f>
        <v>176</v>
      </c>
      <c r="AU155">
        <f>_xlfn.RANK.AVG(Table2[[#This Row],[Sharpe Ratio Z-Score]],Table2[Sharpe Ratio Z-Score])</f>
        <v>215</v>
      </c>
      <c r="AV155">
        <f>(Table2[[#This Row],[Rank 1Y]]+Table2[[#This Row],[Rank 6M]]+Table2[[#This Row],[Rank Sharpe]])/3</f>
        <v>188</v>
      </c>
    </row>
    <row r="156" spans="1:48" x14ac:dyDescent="0.3">
      <c r="A156" t="s">
        <v>93</v>
      </c>
      <c r="B156" t="s">
        <v>94</v>
      </c>
      <c r="C156" t="s">
        <v>10068</v>
      </c>
      <c r="D156" t="s">
        <v>95</v>
      </c>
      <c r="E156">
        <v>288877.89032812498</v>
      </c>
      <c r="F156">
        <v>467.05</v>
      </c>
      <c r="G156">
        <v>79.661470822121501</v>
      </c>
      <c r="H156">
        <f>(Table2[[#This Row],[1Y Return vs Nifty]]-AVERAGE(Table2[1Y Return vs Nifty]))/_xlfn.STDEV.P(Table2[1Y Return vs Nifty])</f>
        <v>0.44297022202638969</v>
      </c>
      <c r="I156">
        <v>-11.108616075549101</v>
      </c>
      <c r="J156">
        <f>(Table2[[#This Row],[1M Return vs Nifty]]-AVERAGE(Table2[1M Return vs Nifty]))/_xlfn.STDEV.P(Table2[1M Return vs Nifty])</f>
        <v>-1.2196015573286936</v>
      </c>
      <c r="K156">
        <v>16.7132208967246</v>
      </c>
      <c r="L156">
        <f>(Table2[[#This Row],[6M Return vs Nifty]]-AVERAGE(Table2[6M Return vs Nifty]))/_xlfn.STDEV.P(Table2[6M Return vs Nifty])</f>
        <v>0.14732064658629471</v>
      </c>
      <c r="M156">
        <v>-4.6842215169199903</v>
      </c>
      <c r="N156">
        <f>(Table2[[#This Row],[1W Return vs Nifty]]-AVERAGE(Table2[1W Return vs Nifty]))/_xlfn.STDEV.P(Table2[1W Return vs Nifty])</f>
        <v>-0.75884926930781149</v>
      </c>
      <c r="O156">
        <v>476.55</v>
      </c>
      <c r="P156">
        <v>468.92911327573898</v>
      </c>
      <c r="Q156">
        <v>402.176073099647</v>
      </c>
      <c r="R156">
        <v>38.731867526030001</v>
      </c>
      <c r="S156" s="5">
        <f>(Table2[[#This Row],[Close Price]]-Table2[[#This Row],[20D EMA]])/Table2[[#This Row],[20D EMA]]</f>
        <v>-1.9934949113419368E-2</v>
      </c>
      <c r="T156" s="5">
        <f>(Table2[[#This Row],[Close Price]]-Table2[[#This Row],[50D EMA]])/Table2[[#This Row],[50D EMA]]</f>
        <v>-4.0072437870455275E-3</v>
      </c>
      <c r="U156" s="5">
        <f>(Table2[[#This Row],[Close Price]]-Table2[[#This Row],[200D EMA]])/Table2[[#This Row],[200D EMA]]</f>
        <v>0.16130727618964846</v>
      </c>
      <c r="V156">
        <v>0.68871201167067098</v>
      </c>
      <c r="W156">
        <v>461.5</v>
      </c>
      <c r="X156">
        <v>469</v>
      </c>
      <c r="Y156">
        <v>461.5</v>
      </c>
      <c r="Z156">
        <v>480.05</v>
      </c>
      <c r="AA156">
        <v>410.8</v>
      </c>
      <c r="AB156">
        <v>527.4</v>
      </c>
      <c r="AC156" s="5">
        <f>(Table2[[#This Row],[Close Price]]/Table2[[#This Row],[Day Low]])-1</f>
        <v>1.2026002166847238E-2</v>
      </c>
      <c r="AD156" s="5">
        <f>(Table2[[#This Row],[Day High]]/Table2[[#This Row],[Close Price]])-1</f>
        <v>4.1751418477677937E-3</v>
      </c>
      <c r="AE156" s="5">
        <f>(Table2[[#This Row],[Close Price]]/Table2[[#This Row],[Current Week Low]])-1</f>
        <v>1.2026002166847238E-2</v>
      </c>
      <c r="AF156" s="5">
        <f>(Table2[[#This Row],[Current Week High]]/Table2[[#This Row],[Close Price]])-1</f>
        <v>2.7834278985119365E-2</v>
      </c>
      <c r="AG156" s="5">
        <f>(Table2[[#This Row],[Close Price]]/Table2[[#This Row],[Current Month Low]])-1</f>
        <v>0.13692794547224918</v>
      </c>
      <c r="AH156" s="5">
        <f>(Table2[[#This Row],[Current Month High]]/Table2[[#This Row],[Close Price]])-1</f>
        <v>0.12921528744245792</v>
      </c>
      <c r="AI156">
        <v>12.9215287442457</v>
      </c>
      <c r="AJ156">
        <v>108.597588209021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-7.0000000000000007E-2</v>
      </c>
      <c r="AM156" t="s">
        <v>10117</v>
      </c>
      <c r="AN156">
        <v>-2.23</v>
      </c>
      <c r="AO156" t="s">
        <v>10117</v>
      </c>
      <c r="AP156">
        <v>0.13293116518970599</v>
      </c>
      <c r="AQ156">
        <f>(Table2[[#This Row],[Sharpe Ratio]]-AVERAGE(Table2[Sharpe Ratio]))/_xlfn.STDEV.P(Table2[Sharpe Ratio])</f>
        <v>0.86830317946628977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-0.51985677855753087</v>
      </c>
      <c r="AS156">
        <f>_xlfn.RANK.AVG(Table2[[#This Row],[1Y Return vs Nifty Z-Score]],Table2[1Y Return vs Nifty Z-Score])</f>
        <v>162</v>
      </c>
      <c r="AT156">
        <f>_xlfn.RANK.AVG(Table2[[#This Row],[6M Return vs Nifty Z-Score]],Table2[6M Return vs Nifty Z-Score])</f>
        <v>258</v>
      </c>
      <c r="AU156">
        <f>_xlfn.RANK.AVG(Table2[[#This Row],[Sharpe Ratio Z-Score]],Table2[Sharpe Ratio Z-Score])</f>
        <v>146</v>
      </c>
      <c r="AV156">
        <f>(Table2[[#This Row],[Rank 1Y]]+Table2[[#This Row],[Rank 6M]]+Table2[[#This Row],[Rank Sharpe]])/3</f>
        <v>188.66666666666666</v>
      </c>
    </row>
    <row r="157" spans="1:48" x14ac:dyDescent="0.3">
      <c r="A157" t="s">
        <v>780</v>
      </c>
      <c r="B157" t="s">
        <v>781</v>
      </c>
      <c r="C157" t="s">
        <v>10078</v>
      </c>
      <c r="D157" t="s">
        <v>146</v>
      </c>
      <c r="E157">
        <v>19635.256916009999</v>
      </c>
      <c r="F157">
        <v>606.45000000000005</v>
      </c>
      <c r="G157">
        <v>26.724237159765099</v>
      </c>
      <c r="H157">
        <f>(Table2[[#This Row],[1Y Return vs Nifty]]-AVERAGE(Table2[1Y Return vs Nifty]))/_xlfn.STDEV.P(Table2[1Y Return vs Nifty])</f>
        <v>-0.1967387767049186</v>
      </c>
      <c r="I157">
        <v>-0.154326758718141</v>
      </c>
      <c r="J157">
        <f>(Table2[[#This Row],[1M Return vs Nifty]]-AVERAGE(Table2[1M Return vs Nifty]))/_xlfn.STDEV.P(Table2[1M Return vs Nifty])</f>
        <v>-0.20494255553532703</v>
      </c>
      <c r="K157">
        <v>35.273120778736903</v>
      </c>
      <c r="L157">
        <f>(Table2[[#This Row],[6M Return vs Nifty]]-AVERAGE(Table2[6M Return vs Nifty]))/_xlfn.STDEV.P(Table2[6M Return vs Nifty])</f>
        <v>0.71172581367873511</v>
      </c>
      <c r="M157">
        <v>1.29409258297559</v>
      </c>
      <c r="N157">
        <f>(Table2[[#This Row],[1W Return vs Nifty]]-AVERAGE(Table2[1W Return vs Nifty]))/_xlfn.STDEV.P(Table2[1W Return vs Nifty])</f>
        <v>0.54683025758744142</v>
      </c>
      <c r="O157">
        <v>584.73</v>
      </c>
      <c r="P157">
        <v>564.67715773512896</v>
      </c>
      <c r="Q157">
        <v>480.96187390031002</v>
      </c>
      <c r="R157">
        <v>71.175770111867905</v>
      </c>
      <c r="S157" s="5">
        <f>(Table2[[#This Row],[Close Price]]-Table2[[#This Row],[20D EMA]])/Table2[[#This Row],[20D EMA]]</f>
        <v>3.7145349135498482E-2</v>
      </c>
      <c r="T157" s="5">
        <f>(Table2[[#This Row],[Close Price]]-Table2[[#This Row],[50D EMA]])/Table2[[#This Row],[50D EMA]]</f>
        <v>7.3976504437364407E-2</v>
      </c>
      <c r="U157" s="5">
        <f>(Table2[[#This Row],[Close Price]]-Table2[[#This Row],[200D EMA]])/Table2[[#This Row],[200D EMA]]</f>
        <v>0.26091075594424396</v>
      </c>
      <c r="V157">
        <v>1.0908528720069599</v>
      </c>
      <c r="W157">
        <v>603</v>
      </c>
      <c r="X157">
        <v>625.75</v>
      </c>
      <c r="Y157">
        <v>579.4</v>
      </c>
      <c r="Z157">
        <v>633.5</v>
      </c>
      <c r="AA157">
        <v>513.04999999999995</v>
      </c>
      <c r="AB157">
        <v>676.1</v>
      </c>
      <c r="AC157" s="5">
        <f>(Table2[[#This Row],[Close Price]]/Table2[[#This Row],[Day Low]])-1</f>
        <v>5.7213930348258835E-3</v>
      </c>
      <c r="AD157" s="5">
        <f>(Table2[[#This Row],[Day High]]/Table2[[#This Row],[Close Price]])-1</f>
        <v>3.1824552724874167E-2</v>
      </c>
      <c r="AE157" s="5">
        <f>(Table2[[#This Row],[Close Price]]/Table2[[#This Row],[Current Week Low]])-1</f>
        <v>4.6686227131515379E-2</v>
      </c>
      <c r="AF157" s="5">
        <f>(Table2[[#This Row],[Current Week High]]/Table2[[#This Row],[Close Price]])-1</f>
        <v>4.46038420314947E-2</v>
      </c>
      <c r="AG157" s="5">
        <f>(Table2[[#This Row],[Close Price]]/Table2[[#This Row],[Current Month Low]])-1</f>
        <v>0.18204853328135684</v>
      </c>
      <c r="AH157" s="5">
        <f>(Table2[[#This Row],[Current Month High]]/Table2[[#This Row],[Close Price]])-1</f>
        <v>0.11484870970401517</v>
      </c>
      <c r="AI157">
        <v>11.4848709704015</v>
      </c>
      <c r="AJ157">
        <v>94.375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</v>
      </c>
      <c r="AM157" t="s">
        <v>10115</v>
      </c>
      <c r="AN157">
        <v>8.98</v>
      </c>
      <c r="AO157" t="s">
        <v>10116</v>
      </c>
      <c r="AP157">
        <v>0.15916282699140599</v>
      </c>
      <c r="AQ157">
        <f>(Table2[[#This Row],[Sharpe Ratio]]-AVERAGE(Table2[Sharpe Ratio]))/_xlfn.STDEV.P(Table2[Sharpe Ratio])</f>
        <v>1.1648366061077173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2.0217113451336481</v>
      </c>
      <c r="AS157">
        <f>_xlfn.RANK.AVG(Table2[[#This Row],[1Y Return vs Nifty Z-Score]],Table2[1Y Return vs Nifty Z-Score])</f>
        <v>341</v>
      </c>
      <c r="AT157">
        <f>_xlfn.RANK.AVG(Table2[[#This Row],[6M Return vs Nifty Z-Score]],Table2[6M Return vs Nifty Z-Score])</f>
        <v>135</v>
      </c>
      <c r="AU157">
        <f>_xlfn.RANK.AVG(Table2[[#This Row],[Sharpe Ratio Z-Score]],Table2[Sharpe Ratio Z-Score])</f>
        <v>93</v>
      </c>
      <c r="AV157">
        <f>(Table2[[#This Row],[Rank 1Y]]+Table2[[#This Row],[Rank 6M]]+Table2[[#This Row],[Rank Sharpe]])/3</f>
        <v>189.66666666666666</v>
      </c>
    </row>
    <row r="158" spans="1:48" x14ac:dyDescent="0.3">
      <c r="A158" t="s">
        <v>499</v>
      </c>
      <c r="B158" t="s">
        <v>500</v>
      </c>
      <c r="C158" t="s">
        <v>10070</v>
      </c>
      <c r="D158" t="s">
        <v>267</v>
      </c>
      <c r="E158">
        <v>41700.933135854997</v>
      </c>
      <c r="F158">
        <v>662.25</v>
      </c>
      <c r="G158">
        <v>128.70920524411699</v>
      </c>
      <c r="H158">
        <f>(Table2[[#This Row],[1Y Return vs Nifty]]-AVERAGE(Table2[1Y Return vs Nifty]))/_xlfn.STDEV.P(Table2[1Y Return vs Nifty])</f>
        <v>1.0356773755066344</v>
      </c>
      <c r="I158">
        <v>3.7774027238866701</v>
      </c>
      <c r="J158">
        <f>(Table2[[#This Row],[1M Return vs Nifty]]-AVERAGE(Table2[1M Return vs Nifty]))/_xlfn.STDEV.P(Table2[1M Return vs Nifty])</f>
        <v>0.15924033180285926</v>
      </c>
      <c r="K158">
        <v>39.956107054291799</v>
      </c>
      <c r="L158">
        <f>(Table2[[#This Row],[6M Return vs Nifty]]-AVERAGE(Table2[6M Return vs Nifty]))/_xlfn.STDEV.P(Table2[6M Return vs Nifty])</f>
        <v>0.85413507602113503</v>
      </c>
      <c r="M158">
        <v>-1.45510124095715</v>
      </c>
      <c r="N158">
        <f>(Table2[[#This Row],[1W Return vs Nifty]]-AVERAGE(Table2[1W Return vs Nifty]))/_xlfn.STDEV.P(Table2[1W Return vs Nifty])</f>
        <v>-5.3600906014107705E-2</v>
      </c>
      <c r="O158">
        <v>635.76</v>
      </c>
      <c r="P158">
        <v>600.46457026584403</v>
      </c>
      <c r="Q158">
        <v>492.95047130827402</v>
      </c>
      <c r="R158">
        <v>60.230498782689999</v>
      </c>
      <c r="S158" s="5">
        <f>(Table2[[#This Row],[Close Price]]-Table2[[#This Row],[20D EMA]])/Table2[[#This Row],[20D EMA]]</f>
        <v>4.1666666666666678E-2</v>
      </c>
      <c r="T158" s="5">
        <f>(Table2[[#This Row],[Close Price]]-Table2[[#This Row],[50D EMA]])/Table2[[#This Row],[50D EMA]]</f>
        <v>0.1028960454849179</v>
      </c>
      <c r="U158" s="5">
        <f>(Table2[[#This Row],[Close Price]]-Table2[[#This Row],[200D EMA]])/Table2[[#This Row],[200D EMA]]</f>
        <v>0.3434412553504832</v>
      </c>
      <c r="V158">
        <v>0.80063828530546999</v>
      </c>
      <c r="W158">
        <v>655.7</v>
      </c>
      <c r="X158">
        <v>675</v>
      </c>
      <c r="Y158">
        <v>639</v>
      </c>
      <c r="Z158">
        <v>678.3</v>
      </c>
      <c r="AA158">
        <v>498.05</v>
      </c>
      <c r="AB158">
        <v>678.3</v>
      </c>
      <c r="AC158" s="5">
        <f>(Table2[[#This Row],[Close Price]]/Table2[[#This Row],[Day Low]])-1</f>
        <v>9.9893243861521874E-3</v>
      </c>
      <c r="AD158" s="5">
        <f>(Table2[[#This Row],[Day High]]/Table2[[#This Row],[Close Price]])-1</f>
        <v>1.9252548131370339E-2</v>
      </c>
      <c r="AE158" s="5">
        <f>(Table2[[#This Row],[Close Price]]/Table2[[#This Row],[Current Week Low]])-1</f>
        <v>3.6384976525821511E-2</v>
      </c>
      <c r="AF158" s="5">
        <f>(Table2[[#This Row],[Current Week High]]/Table2[[#This Row],[Close Price]])-1</f>
        <v>2.4235560588901306E-2</v>
      </c>
      <c r="AG158" s="5">
        <f>(Table2[[#This Row],[Close Price]]/Table2[[#This Row],[Current Month Low]])-1</f>
        <v>0.32968577452063053</v>
      </c>
      <c r="AH158" s="5">
        <f>(Table2[[#This Row],[Current Month High]]/Table2[[#This Row],[Close Price]])-1</f>
        <v>2.4235560588901306E-2</v>
      </c>
      <c r="AI158">
        <v>2.4235560588901301</v>
      </c>
      <c r="AJ158">
        <v>159.70588235294099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0.14000000000000001</v>
      </c>
      <c r="AM158" t="s">
        <v>10116</v>
      </c>
      <c r="AN158">
        <v>10.49</v>
      </c>
      <c r="AO158" t="s">
        <v>10116</v>
      </c>
      <c r="AP158">
        <v>4.9272860352935002E-2</v>
      </c>
      <c r="AQ158">
        <f>(Table2[[#This Row],[Sharpe Ratio]]-AVERAGE(Table2[Sharpe Ratio]))/_xlfn.STDEV.P(Table2[Sharpe Ratio])</f>
        <v>-7.7404491965076025E-2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1.918047385351445</v>
      </c>
      <c r="AS158">
        <f>_xlfn.RANK.AVG(Table2[[#This Row],[1Y Return vs Nifty Z-Score]],Table2[1Y Return vs Nifty Z-Score])</f>
        <v>87</v>
      </c>
      <c r="AT158">
        <f>_xlfn.RANK.AVG(Table2[[#This Row],[6M Return vs Nifty Z-Score]],Table2[6M Return vs Nifty Z-Score])</f>
        <v>117</v>
      </c>
      <c r="AU158">
        <f>_xlfn.RANK.AVG(Table2[[#This Row],[Sharpe Ratio Z-Score]],Table2[Sharpe Ratio Z-Score])</f>
        <v>367</v>
      </c>
      <c r="AV158">
        <f>(Table2[[#This Row],[Rank 1Y]]+Table2[[#This Row],[Rank 6M]]+Table2[[#This Row],[Rank Sharpe]])/3</f>
        <v>190.33333333333334</v>
      </c>
    </row>
    <row r="159" spans="1:48" x14ac:dyDescent="0.3">
      <c r="A159" t="s">
        <v>71</v>
      </c>
      <c r="B159" t="s">
        <v>167</v>
      </c>
      <c r="C159" t="s">
        <v>10074</v>
      </c>
      <c r="D159" t="s">
        <v>56</v>
      </c>
      <c r="E159">
        <v>151860.11489632499</v>
      </c>
      <c r="F159">
        <v>652.9</v>
      </c>
      <c r="G159">
        <v>85.937206983465899</v>
      </c>
      <c r="H159">
        <f>(Table2[[#This Row],[1Y Return vs Nifty]]-AVERAGE(Table2[1Y Return vs Nifty]))/_xlfn.STDEV.P(Table2[1Y Return vs Nifty])</f>
        <v>0.51880805143926845</v>
      </c>
      <c r="I159">
        <v>-6.4199226412276698</v>
      </c>
      <c r="J159">
        <f>(Table2[[#This Row],[1M Return vs Nifty]]-AVERAGE(Table2[1M Return vs Nifty]))/_xlfn.STDEV.P(Table2[1M Return vs Nifty])</f>
        <v>-0.78530364331668701</v>
      </c>
      <c r="K159">
        <v>20.983322166871101</v>
      </c>
      <c r="L159">
        <f>(Table2[[#This Row],[6M Return vs Nifty]]-AVERAGE(Table2[6M Return vs Nifty]))/_xlfn.STDEV.P(Table2[6M Return vs Nifty])</f>
        <v>0.27717410679889221</v>
      </c>
      <c r="M159">
        <v>-4.2667132995957999</v>
      </c>
      <c r="N159">
        <f>(Table2[[#This Row],[1W Return vs Nifty]]-AVERAGE(Table2[1W Return vs Nifty]))/_xlfn.STDEV.P(Table2[1W Return vs Nifty])</f>
        <v>-0.66766437628249342</v>
      </c>
      <c r="O159">
        <v>648.11</v>
      </c>
      <c r="P159">
        <v>646.80749871354601</v>
      </c>
      <c r="Q159">
        <v>561.58178905035504</v>
      </c>
      <c r="R159">
        <v>39.2687657472623</v>
      </c>
      <c r="S159" s="5">
        <f>(Table2[[#This Row],[Close Price]]-Table2[[#This Row],[20D EMA]])/Table2[[#This Row],[20D EMA]]</f>
        <v>7.390720710990362E-3</v>
      </c>
      <c r="T159" s="5">
        <f>(Table2[[#This Row],[Close Price]]-Table2[[#This Row],[50D EMA]])/Table2[[#This Row],[50D EMA]]</f>
        <v>9.4193423832771225E-3</v>
      </c>
      <c r="U159" s="5">
        <f>(Table2[[#This Row],[Close Price]]-Table2[[#This Row],[200D EMA]])/Table2[[#This Row],[200D EMA]]</f>
        <v>0.16260892487996392</v>
      </c>
      <c r="V159">
        <v>0.99941180904005</v>
      </c>
      <c r="W159">
        <v>634.20000000000005</v>
      </c>
      <c r="X159">
        <v>654.9</v>
      </c>
      <c r="Y159">
        <v>634.20000000000005</v>
      </c>
      <c r="Z159">
        <v>654.9</v>
      </c>
      <c r="AA159">
        <v>560.35</v>
      </c>
      <c r="AB159">
        <v>682.1</v>
      </c>
      <c r="AC159" s="5">
        <f>(Table2[[#This Row],[Close Price]]/Table2[[#This Row],[Day Low]])-1</f>
        <v>2.9485966572059263E-2</v>
      </c>
      <c r="AD159" s="5">
        <f>(Table2[[#This Row],[Day High]]/Table2[[#This Row],[Close Price]])-1</f>
        <v>3.0632562413845932E-3</v>
      </c>
      <c r="AE159" s="5">
        <f>(Table2[[#This Row],[Close Price]]/Table2[[#This Row],[Current Week Low]])-1</f>
        <v>2.9485966572059263E-2</v>
      </c>
      <c r="AF159" s="5">
        <f>(Table2[[#This Row],[Current Week High]]/Table2[[#This Row],[Close Price]])-1</f>
        <v>3.0632562413845932E-3</v>
      </c>
      <c r="AG159" s="5">
        <f>(Table2[[#This Row],[Close Price]]/Table2[[#This Row],[Current Month Low]])-1</f>
        <v>0.16516462924957609</v>
      </c>
      <c r="AH159" s="5">
        <f>(Table2[[#This Row],[Current Month High]]/Table2[[#This Row],[Close Price]])-1</f>
        <v>4.472354112421506E-2</v>
      </c>
      <c r="AI159">
        <v>9.1438198805330106</v>
      </c>
      <c r="AJ159">
        <v>116.192052980132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-0.16</v>
      </c>
      <c r="AM159" t="s">
        <v>10117</v>
      </c>
      <c r="AN159">
        <v>-0.27</v>
      </c>
      <c r="AO159" t="s">
        <v>10117</v>
      </c>
      <c r="AP159">
        <v>0.108572439416318</v>
      </c>
      <c r="AQ159">
        <f>(Table2[[#This Row],[Sharpe Ratio]]-AVERAGE(Table2[Sharpe Ratio]))/_xlfn.STDEV.P(Table2[Sharpe Ratio])</f>
        <v>0.59294218721175085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-6.4043674149269036E-2</v>
      </c>
      <c r="AS159">
        <f>_xlfn.RANK.AVG(Table2[[#This Row],[1Y Return vs Nifty Z-Score]],Table2[1Y Return vs Nifty Z-Score])</f>
        <v>152</v>
      </c>
      <c r="AT159">
        <f>_xlfn.RANK.AVG(Table2[[#This Row],[6M Return vs Nifty Z-Score]],Table2[6M Return vs Nifty Z-Score])</f>
        <v>229</v>
      </c>
      <c r="AU159">
        <f>_xlfn.RANK.AVG(Table2[[#This Row],[Sharpe Ratio Z-Score]],Table2[Sharpe Ratio Z-Score])</f>
        <v>191</v>
      </c>
      <c r="AV159">
        <f>(Table2[[#This Row],[Rank 1Y]]+Table2[[#This Row],[Rank 6M]]+Table2[[#This Row],[Rank Sharpe]])/3</f>
        <v>190.66666666666666</v>
      </c>
    </row>
    <row r="160" spans="1:48" x14ac:dyDescent="0.3">
      <c r="A160" t="s">
        <v>839</v>
      </c>
      <c r="B160" t="s">
        <v>840</v>
      </c>
      <c r="C160" t="s">
        <v>10081</v>
      </c>
      <c r="D160" t="s">
        <v>275</v>
      </c>
      <c r="E160">
        <v>17752.271558044999</v>
      </c>
      <c r="F160">
        <v>806.95</v>
      </c>
      <c r="G160">
        <v>64.352938415154796</v>
      </c>
      <c r="H160">
        <f>(Table2[[#This Row],[1Y Return vs Nifty]]-AVERAGE(Table2[1Y Return vs Nifty]))/_xlfn.STDEV.P(Table2[1Y Return vs Nifty])</f>
        <v>0.25797744358677416</v>
      </c>
      <c r="I160">
        <v>0.59152487609177995</v>
      </c>
      <c r="J160">
        <f>(Table2[[#This Row],[1M Return vs Nifty]]-AVERAGE(Table2[1M Return vs Nifty]))/_xlfn.STDEV.P(Table2[1M Return vs Nifty])</f>
        <v>-0.1358568254278151</v>
      </c>
      <c r="K160">
        <v>11.377846542026401</v>
      </c>
      <c r="L160">
        <f>(Table2[[#This Row],[6M Return vs Nifty]]-AVERAGE(Table2[6M Return vs Nifty]))/_xlfn.STDEV.P(Table2[6M Return vs Nifty])</f>
        <v>-1.4927688442852324E-2</v>
      </c>
      <c r="M160">
        <v>-0.93945170664875199</v>
      </c>
      <c r="N160">
        <f>(Table2[[#This Row],[1W Return vs Nifty]]-AVERAGE(Table2[1W Return vs Nifty]))/_xlfn.STDEV.P(Table2[1W Return vs Nifty])</f>
        <v>5.901830882629458E-2</v>
      </c>
      <c r="O160">
        <v>815.01</v>
      </c>
      <c r="P160">
        <v>813.33181848298898</v>
      </c>
      <c r="Q160">
        <v>722.92234427675601</v>
      </c>
      <c r="R160">
        <v>46.953038531531902</v>
      </c>
      <c r="S160" s="5">
        <f>(Table2[[#This Row],[Close Price]]-Table2[[#This Row],[20D EMA]])/Table2[[#This Row],[20D EMA]]</f>
        <v>-9.8894492092120902E-3</v>
      </c>
      <c r="T160" s="5">
        <f>(Table2[[#This Row],[Close Price]]-Table2[[#This Row],[50D EMA]])/Table2[[#This Row],[50D EMA]]</f>
        <v>-7.8465127491165656E-3</v>
      </c>
      <c r="U160" s="5">
        <f>(Table2[[#This Row],[Close Price]]-Table2[[#This Row],[200D EMA]])/Table2[[#This Row],[200D EMA]]</f>
        <v>0.11623330830548484</v>
      </c>
      <c r="V160">
        <v>0.61774961006247697</v>
      </c>
      <c r="W160">
        <v>801.4</v>
      </c>
      <c r="X160">
        <v>832</v>
      </c>
      <c r="Y160">
        <v>801.4</v>
      </c>
      <c r="Z160">
        <v>870</v>
      </c>
      <c r="AA160">
        <v>670</v>
      </c>
      <c r="AB160">
        <v>870</v>
      </c>
      <c r="AC160" s="5">
        <f>(Table2[[#This Row],[Close Price]]/Table2[[#This Row],[Day Low]])-1</f>
        <v>6.9253805839781801E-3</v>
      </c>
      <c r="AD160" s="5">
        <f>(Table2[[#This Row],[Day High]]/Table2[[#This Row],[Close Price]])-1</f>
        <v>3.1042815539996216E-2</v>
      </c>
      <c r="AE160" s="5">
        <f>(Table2[[#This Row],[Close Price]]/Table2[[#This Row],[Current Week Low]])-1</f>
        <v>6.9253805839781801E-3</v>
      </c>
      <c r="AF160" s="5">
        <f>(Table2[[#This Row],[Current Week High]]/Table2[[#This Row],[Close Price]])-1</f>
        <v>7.81337133651403E-2</v>
      </c>
      <c r="AG160" s="5">
        <f>(Table2[[#This Row],[Close Price]]/Table2[[#This Row],[Current Month Low]])-1</f>
        <v>0.20440298507462695</v>
      </c>
      <c r="AH160" s="5">
        <f>(Table2[[#This Row],[Current Month High]]/Table2[[#This Row],[Close Price]])-1</f>
        <v>7.81337133651403E-2</v>
      </c>
      <c r="AI160">
        <v>18.718631885494698</v>
      </c>
      <c r="AJ160">
        <v>94.165062560153999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-0.12</v>
      </c>
      <c r="AM160" t="s">
        <v>10117</v>
      </c>
      <c r="AN160">
        <v>-3.87</v>
      </c>
      <c r="AO160" t="s">
        <v>10117</v>
      </c>
      <c r="AP160">
        <v>0.180456690266074</v>
      </c>
      <c r="AQ160">
        <f>(Table2[[#This Row],[Sharpe Ratio]]-AVERAGE(Table2[Sharpe Ratio]))/_xlfn.STDEV.P(Table2[Sharpe Ratio])</f>
        <v>1.4055511399792291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1.5717623785216301</v>
      </c>
      <c r="AS160">
        <f>_xlfn.RANK.AVG(Table2[[#This Row],[1Y Return vs Nifty Z-Score]],Table2[1Y Return vs Nifty Z-Score])</f>
        <v>209</v>
      </c>
      <c r="AT160">
        <f>_xlfn.RANK.AVG(Table2[[#This Row],[6M Return vs Nifty Z-Score]],Table2[6M Return vs Nifty Z-Score])</f>
        <v>307</v>
      </c>
      <c r="AU160">
        <f>_xlfn.RANK.AVG(Table2[[#This Row],[Sharpe Ratio Z-Score]],Table2[Sharpe Ratio Z-Score])</f>
        <v>62</v>
      </c>
      <c r="AV160">
        <f>(Table2[[#This Row],[Rank 1Y]]+Table2[[#This Row],[Rank 6M]]+Table2[[#This Row],[Rank Sharpe]])/3</f>
        <v>192.66666666666666</v>
      </c>
    </row>
    <row r="161" spans="1:48" x14ac:dyDescent="0.3">
      <c r="A161" t="s">
        <v>262</v>
      </c>
      <c r="B161" t="s">
        <v>263</v>
      </c>
      <c r="C161" t="s">
        <v>10071</v>
      </c>
      <c r="D161" t="s">
        <v>264</v>
      </c>
      <c r="E161">
        <v>95932.245597870002</v>
      </c>
      <c r="F161">
        <v>365.15</v>
      </c>
      <c r="G161">
        <v>96.722447147021299</v>
      </c>
      <c r="H161">
        <f>(Table2[[#This Row],[1Y Return vs Nifty]]-AVERAGE(Table2[1Y Return vs Nifty]))/_xlfn.STDEV.P(Table2[1Y Return vs Nifty])</f>
        <v>0.64914004479786513</v>
      </c>
      <c r="I161">
        <v>-2.4480917613378899</v>
      </c>
      <c r="J161">
        <f>(Table2[[#This Row],[1M Return vs Nifty]]-AVERAGE(Table2[1M Return vs Nifty]))/_xlfn.STDEV.P(Table2[1M Return vs Nifty])</f>
        <v>-0.41740629832973586</v>
      </c>
      <c r="K161">
        <v>84.807704637327703</v>
      </c>
      <c r="L161">
        <f>(Table2[[#This Row],[6M Return vs Nifty]]-AVERAGE(Table2[6M Return vs Nifty]))/_xlfn.STDEV.P(Table2[6M Return vs Nifty])</f>
        <v>2.2180688035274079</v>
      </c>
      <c r="M161">
        <v>3.9560046129879001</v>
      </c>
      <c r="N161">
        <f>(Table2[[#This Row],[1W Return vs Nifty]]-AVERAGE(Table2[1W Return vs Nifty]))/_xlfn.STDEV.P(Table2[1W Return vs Nifty])</f>
        <v>1.1281988477797771</v>
      </c>
      <c r="O161">
        <v>344.13</v>
      </c>
      <c r="P161">
        <v>332.98076437763399</v>
      </c>
      <c r="Q161">
        <v>266.34548387753802</v>
      </c>
      <c r="R161">
        <v>67.1679985335455</v>
      </c>
      <c r="S161" s="5">
        <f>(Table2[[#This Row],[Close Price]]-Table2[[#This Row],[20D EMA]])/Table2[[#This Row],[20D EMA]]</f>
        <v>6.1081568012088402E-2</v>
      </c>
      <c r="T161" s="5">
        <f>(Table2[[#This Row],[Close Price]]-Table2[[#This Row],[50D EMA]])/Table2[[#This Row],[50D EMA]]</f>
        <v>9.6609891813098273E-2</v>
      </c>
      <c r="U161" s="5">
        <f>(Table2[[#This Row],[Close Price]]-Table2[[#This Row],[200D EMA]])/Table2[[#This Row],[200D EMA]]</f>
        <v>0.3709637373385723</v>
      </c>
      <c r="V161">
        <v>3.4226705154687802</v>
      </c>
      <c r="W161">
        <v>351.3</v>
      </c>
      <c r="X161">
        <v>369.2</v>
      </c>
      <c r="Y161">
        <v>331.25</v>
      </c>
      <c r="Z161">
        <v>369.2</v>
      </c>
      <c r="AA161">
        <v>292</v>
      </c>
      <c r="AB161">
        <v>369.9</v>
      </c>
      <c r="AC161" s="5">
        <f>(Table2[[#This Row],[Close Price]]/Table2[[#This Row],[Day Low]])-1</f>
        <v>3.9424992883575261E-2</v>
      </c>
      <c r="AD161" s="5">
        <f>(Table2[[#This Row],[Day High]]/Table2[[#This Row],[Close Price]])-1</f>
        <v>1.1091332329179915E-2</v>
      </c>
      <c r="AE161" s="5">
        <f>(Table2[[#This Row],[Close Price]]/Table2[[#This Row],[Current Week Low]])-1</f>
        <v>0.10233962264150942</v>
      </c>
      <c r="AF161" s="5">
        <f>(Table2[[#This Row],[Current Week High]]/Table2[[#This Row],[Close Price]])-1</f>
        <v>1.1091332329179915E-2</v>
      </c>
      <c r="AG161" s="5">
        <f>(Table2[[#This Row],[Close Price]]/Table2[[#This Row],[Current Month Low]])-1</f>
        <v>0.25051369863013684</v>
      </c>
      <c r="AH161" s="5">
        <f>(Table2[[#This Row],[Current Month High]]/Table2[[#This Row],[Close Price]])-1</f>
        <v>1.3008352731754158E-2</v>
      </c>
      <c r="AI161">
        <v>1.30083527317541</v>
      </c>
      <c r="AJ161">
        <v>132.06228153797201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0.08</v>
      </c>
      <c r="AM161" t="s">
        <v>10116</v>
      </c>
      <c r="AN161">
        <v>4.88</v>
      </c>
      <c r="AO161" t="s">
        <v>10116</v>
      </c>
      <c r="AP161">
        <v>2.7486539230145001E-2</v>
      </c>
      <c r="AQ161">
        <f>(Table2[[#This Row],[Sharpe Ratio]]-AVERAGE(Table2[Sharpe Ratio]))/_xlfn.STDEV.P(Table2[Sharpe Ratio])</f>
        <v>-0.323685970633452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3.2543154271418624</v>
      </c>
      <c r="AS161">
        <f>_xlfn.RANK.AVG(Table2[[#This Row],[1Y Return vs Nifty Z-Score]],Table2[1Y Return vs Nifty Z-Score])</f>
        <v>133</v>
      </c>
      <c r="AT161">
        <f>_xlfn.RANK.AVG(Table2[[#This Row],[6M Return vs Nifty Z-Score]],Table2[6M Return vs Nifty Z-Score])</f>
        <v>29</v>
      </c>
      <c r="AU161">
        <f>_xlfn.RANK.AVG(Table2[[#This Row],[Sharpe Ratio Z-Score]],Table2[Sharpe Ratio Z-Score])</f>
        <v>422</v>
      </c>
      <c r="AV161">
        <f>(Table2[[#This Row],[Rank 1Y]]+Table2[[#This Row],[Rank 6M]]+Table2[[#This Row],[Rank Sharpe]])/3</f>
        <v>194.66666666666666</v>
      </c>
    </row>
    <row r="162" spans="1:48" x14ac:dyDescent="0.3">
      <c r="A162" t="s">
        <v>180</v>
      </c>
      <c r="B162" t="s">
        <v>181</v>
      </c>
      <c r="C162" t="s">
        <v>10068</v>
      </c>
      <c r="D162" t="s">
        <v>182</v>
      </c>
      <c r="E162">
        <v>140331.924820549</v>
      </c>
      <c r="F162">
        <v>217.95</v>
      </c>
      <c r="G162">
        <v>81.186511441680807</v>
      </c>
      <c r="H162">
        <f>(Table2[[#This Row],[1Y Return vs Nifty]]-AVERAGE(Table2[1Y Return vs Nifty]))/_xlfn.STDEV.P(Table2[1Y Return vs Nifty])</f>
        <v>0.46139925845820068</v>
      </c>
      <c r="I162">
        <v>-1.6182867529796101</v>
      </c>
      <c r="J162">
        <f>(Table2[[#This Row],[1M Return vs Nifty]]-AVERAGE(Table2[1M Return vs Nifty]))/_xlfn.STDEV.P(Table2[1M Return vs Nifty])</f>
        <v>-0.34054424939970745</v>
      </c>
      <c r="K162">
        <v>32.494114132520302</v>
      </c>
      <c r="L162">
        <f>(Table2[[#This Row],[6M Return vs Nifty]]-AVERAGE(Table2[6M Return vs Nifty]))/_xlfn.STDEV.P(Table2[6M Return vs Nifty])</f>
        <v>0.6272164294428314</v>
      </c>
      <c r="M162">
        <v>-3.94700585134213</v>
      </c>
      <c r="N162">
        <f>(Table2[[#This Row],[1W Return vs Nifty]]-AVERAGE(Table2[1W Return vs Nifty]))/_xlfn.STDEV.P(Table2[1W Return vs Nifty])</f>
        <v>-0.59783942851201222</v>
      </c>
      <c r="O162">
        <v>212.56</v>
      </c>
      <c r="P162">
        <v>205.280533904072</v>
      </c>
      <c r="Q162">
        <v>172.491473225574</v>
      </c>
      <c r="R162">
        <v>49.8112943052109</v>
      </c>
      <c r="S162" s="5">
        <f>(Table2[[#This Row],[Close Price]]-Table2[[#This Row],[20D EMA]])/Table2[[#This Row],[20D EMA]]</f>
        <v>2.5357546104629217E-2</v>
      </c>
      <c r="T162" s="5">
        <f>(Table2[[#This Row],[Close Price]]-Table2[[#This Row],[50D EMA]])/Table2[[#This Row],[50D EMA]]</f>
        <v>6.1717815396215084E-2</v>
      </c>
      <c r="U162" s="5">
        <f>(Table2[[#This Row],[Close Price]]-Table2[[#This Row],[200D EMA]])/Table2[[#This Row],[200D EMA]]</f>
        <v>0.26354071841555937</v>
      </c>
      <c r="V162">
        <v>0.75826083743616302</v>
      </c>
      <c r="W162">
        <v>213.45</v>
      </c>
      <c r="X162">
        <v>218.46</v>
      </c>
      <c r="Y162">
        <v>208.55</v>
      </c>
      <c r="Z162">
        <v>218.46</v>
      </c>
      <c r="AA162">
        <v>173.5</v>
      </c>
      <c r="AB162">
        <v>233.2</v>
      </c>
      <c r="AC162" s="5">
        <f>(Table2[[#This Row],[Close Price]]/Table2[[#This Row],[Day Low]])-1</f>
        <v>2.1082220660576301E-2</v>
      </c>
      <c r="AD162" s="5">
        <f>(Table2[[#This Row],[Day High]]/Table2[[#This Row],[Close Price]])-1</f>
        <v>2.3399862353752354E-3</v>
      </c>
      <c r="AE162" s="5">
        <f>(Table2[[#This Row],[Close Price]]/Table2[[#This Row],[Current Week Low]])-1</f>
        <v>4.5073123951090643E-2</v>
      </c>
      <c r="AF162" s="5">
        <f>(Table2[[#This Row],[Current Week High]]/Table2[[#This Row],[Close Price]])-1</f>
        <v>2.3399862353752354E-3</v>
      </c>
      <c r="AG162" s="5">
        <f>(Table2[[#This Row],[Close Price]]/Table2[[#This Row],[Current Month Low]])-1</f>
        <v>0.25619596541786738</v>
      </c>
      <c r="AH162" s="5">
        <f>(Table2[[#This Row],[Current Month High]]/Table2[[#This Row],[Close Price]])-1</f>
        <v>6.9970176646019677E-2</v>
      </c>
      <c r="AI162">
        <v>6.9970176646019597</v>
      </c>
      <c r="AJ162">
        <v>110.274963820549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10116</v>
      </c>
      <c r="AN162">
        <v>4.6900000000000004</v>
      </c>
      <c r="AO162" t="s">
        <v>10116</v>
      </c>
      <c r="AP162">
        <v>7.5959213118515001E-2</v>
      </c>
      <c r="AQ162">
        <f>(Table2[[#This Row],[Sharpe Ratio]]-AVERAGE(Table2[Sharpe Ratio]))/_xlfn.STDEV.P(Table2[Sharpe Ratio])</f>
        <v>0.22426894717733198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0.37450095716664433</v>
      </c>
      <c r="AS162">
        <f>_xlfn.RANK.AVG(Table2[[#This Row],[1Y Return vs Nifty Z-Score]],Table2[1Y Return vs Nifty Z-Score])</f>
        <v>157</v>
      </c>
      <c r="AT162">
        <f>_xlfn.RANK.AVG(Table2[[#This Row],[6M Return vs Nifty Z-Score]],Table2[6M Return vs Nifty Z-Score])</f>
        <v>157</v>
      </c>
      <c r="AU162">
        <f>_xlfn.RANK.AVG(Table2[[#This Row],[Sharpe Ratio Z-Score]],Table2[Sharpe Ratio Z-Score])</f>
        <v>273</v>
      </c>
      <c r="AV162">
        <f>(Table2[[#This Row],[Rank 1Y]]+Table2[[#This Row],[Rank 6M]]+Table2[[#This Row],[Rank Sharpe]])/3</f>
        <v>195.66666666666666</v>
      </c>
    </row>
    <row r="163" spans="1:48" x14ac:dyDescent="0.3">
      <c r="A163" t="s">
        <v>1548</v>
      </c>
      <c r="B163" t="s">
        <v>1549</v>
      </c>
      <c r="C163" t="s">
        <v>10068</v>
      </c>
      <c r="D163" t="s">
        <v>281</v>
      </c>
      <c r="E163">
        <v>5732.8026551399998</v>
      </c>
      <c r="F163">
        <v>1154.5</v>
      </c>
      <c r="G163">
        <v>123.03667210850099</v>
      </c>
      <c r="H163">
        <f>(Table2[[#This Row],[1Y Return vs Nifty]]-AVERAGE(Table2[1Y Return vs Nifty]))/_xlfn.STDEV.P(Table2[1Y Return vs Nifty])</f>
        <v>0.96712882769999886</v>
      </c>
      <c r="I163">
        <v>11.037586091067199</v>
      </c>
      <c r="J163">
        <f>(Table2[[#This Row],[1M Return vs Nifty]]-AVERAGE(Table2[1M Return vs Nifty]))/_xlfn.STDEV.P(Table2[1M Return vs Nifty])</f>
        <v>0.83172671545730659</v>
      </c>
      <c r="K163">
        <v>45.136110727552897</v>
      </c>
      <c r="L163">
        <f>(Table2[[#This Row],[6M Return vs Nifty]]-AVERAGE(Table2[6M Return vs Nifty]))/_xlfn.STDEV.P(Table2[6M Return vs Nifty])</f>
        <v>1.0116586002498336</v>
      </c>
      <c r="M163">
        <v>15.467308015171501</v>
      </c>
      <c r="N163">
        <f>(Table2[[#This Row],[1W Return vs Nifty]]-AVERAGE(Table2[1W Return vs Nifty]))/_xlfn.STDEV.P(Table2[1W Return vs Nifty])</f>
        <v>3.6422977942324772</v>
      </c>
      <c r="O163">
        <v>1025.01</v>
      </c>
      <c r="P163">
        <v>990.29232221221503</v>
      </c>
      <c r="Q163">
        <v>838.36105936081799</v>
      </c>
      <c r="R163">
        <v>85.807190565646906</v>
      </c>
      <c r="S163" s="5">
        <f>(Table2[[#This Row],[Close Price]]-Table2[[#This Row],[20D EMA]])/Table2[[#This Row],[20D EMA]]</f>
        <v>0.12633047482463586</v>
      </c>
      <c r="T163" s="5">
        <f>(Table2[[#This Row],[Close Price]]-Table2[[#This Row],[50D EMA]])/Table2[[#This Row],[50D EMA]]</f>
        <v>0.16581737947938571</v>
      </c>
      <c r="U163" s="5">
        <f>(Table2[[#This Row],[Close Price]]-Table2[[#This Row],[200D EMA]])/Table2[[#This Row],[200D EMA]]</f>
        <v>0.37709163266744783</v>
      </c>
      <c r="V163">
        <v>2.2190811499134</v>
      </c>
      <c r="W163">
        <v>1145.05</v>
      </c>
      <c r="X163">
        <v>1220</v>
      </c>
      <c r="Y163">
        <v>998</v>
      </c>
      <c r="Z163">
        <v>1255</v>
      </c>
      <c r="AA163">
        <v>849.15</v>
      </c>
      <c r="AB163">
        <v>1255</v>
      </c>
      <c r="AC163" s="5">
        <f>(Table2[[#This Row],[Close Price]]/Table2[[#This Row],[Day Low]])-1</f>
        <v>8.2529147198813213E-3</v>
      </c>
      <c r="AD163" s="5">
        <f>(Table2[[#This Row],[Day High]]/Table2[[#This Row],[Close Price]])-1</f>
        <v>5.6734517106972637E-2</v>
      </c>
      <c r="AE163" s="5">
        <f>(Table2[[#This Row],[Close Price]]/Table2[[#This Row],[Current Week Low]])-1</f>
        <v>0.15681362725450909</v>
      </c>
      <c r="AF163" s="5">
        <f>(Table2[[#This Row],[Current Week High]]/Table2[[#This Row],[Close Price]])-1</f>
        <v>8.7050671286271086E-2</v>
      </c>
      <c r="AG163" s="5">
        <f>(Table2[[#This Row],[Close Price]]/Table2[[#This Row],[Current Month Low]])-1</f>
        <v>0.35959488900665382</v>
      </c>
      <c r="AH163" s="5">
        <f>(Table2[[#This Row],[Current Month High]]/Table2[[#This Row],[Close Price]])-1</f>
        <v>8.7050671286271086E-2</v>
      </c>
      <c r="AI163">
        <v>8.7050671286270997</v>
      </c>
      <c r="AJ163">
        <v>152.79176702430399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-0.08</v>
      </c>
      <c r="AM163" t="s">
        <v>10117</v>
      </c>
      <c r="AN163">
        <v>19.62</v>
      </c>
      <c r="AO163" t="s">
        <v>10116</v>
      </c>
      <c r="AP163">
        <v>3.7019619820352997E-2</v>
      </c>
      <c r="AQ163">
        <f>(Table2[[#This Row],[Sharpe Ratio]]-AVERAGE(Table2[Sharpe Ratio]))/_xlfn.STDEV.P(Table2[Sharpe Ratio])</f>
        <v>-0.21592013119738329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6.236891806442233</v>
      </c>
      <c r="AS163">
        <f>_xlfn.RANK.AVG(Table2[[#This Row],[1Y Return vs Nifty Z-Score]],Table2[1Y Return vs Nifty Z-Score])</f>
        <v>94</v>
      </c>
      <c r="AT163">
        <f>_xlfn.RANK.AVG(Table2[[#This Row],[6M Return vs Nifty Z-Score]],Table2[6M Return vs Nifty Z-Score])</f>
        <v>96</v>
      </c>
      <c r="AU163">
        <f>_xlfn.RANK.AVG(Table2[[#This Row],[Sharpe Ratio Z-Score]],Table2[Sharpe Ratio Z-Score])</f>
        <v>399</v>
      </c>
      <c r="AV163">
        <f>(Table2[[#This Row],[Rank 1Y]]+Table2[[#This Row],[Rank 6M]]+Table2[[#This Row],[Rank Sharpe]])/3</f>
        <v>196.33333333333334</v>
      </c>
    </row>
    <row r="164" spans="1:48" x14ac:dyDescent="0.3">
      <c r="A164" t="s">
        <v>719</v>
      </c>
      <c r="B164" t="s">
        <v>720</v>
      </c>
      <c r="C164" t="s">
        <v>10084</v>
      </c>
      <c r="D164" t="s">
        <v>162</v>
      </c>
      <c r="E164">
        <v>22144.5005676</v>
      </c>
      <c r="F164">
        <v>5061.8</v>
      </c>
      <c r="G164">
        <v>67.232869627907206</v>
      </c>
      <c r="H164">
        <f>(Table2[[#This Row],[1Y Return vs Nifty]]-AVERAGE(Table2[1Y Return vs Nifty]))/_xlfn.STDEV.P(Table2[1Y Return vs Nifty])</f>
        <v>0.29277937381749863</v>
      </c>
      <c r="I164">
        <v>9.73628445018878</v>
      </c>
      <c r="J164">
        <f>(Table2[[#This Row],[1M Return vs Nifty]]-AVERAGE(Table2[1M Return vs Nifty]))/_xlfn.STDEV.P(Table2[1M Return vs Nifty])</f>
        <v>0.711191518168237</v>
      </c>
      <c r="K164">
        <v>53.779370992796103</v>
      </c>
      <c r="L164">
        <f>(Table2[[#This Row],[6M Return vs Nifty]]-AVERAGE(Table2[6M Return vs Nifty]))/_xlfn.STDEV.P(Table2[6M Return vs Nifty])</f>
        <v>1.2744994983818296</v>
      </c>
      <c r="M164">
        <v>2.1588568682595</v>
      </c>
      <c r="N164">
        <f>(Table2[[#This Row],[1W Return vs Nifty]]-AVERAGE(Table2[1W Return vs Nifty]))/_xlfn.STDEV.P(Table2[1W Return vs Nifty])</f>
        <v>0.73569705247617578</v>
      </c>
      <c r="O164">
        <v>4839.53</v>
      </c>
      <c r="P164">
        <v>4428.7643295954804</v>
      </c>
      <c r="Q164">
        <v>3556.4683212212999</v>
      </c>
      <c r="R164">
        <v>63.045005335298697</v>
      </c>
      <c r="S164" s="5">
        <f>(Table2[[#This Row],[Close Price]]-Table2[[#This Row],[20D EMA]])/Table2[[#This Row],[20D EMA]]</f>
        <v>4.5928013670749113E-2</v>
      </c>
      <c r="T164" s="5">
        <f>(Table2[[#This Row],[Close Price]]-Table2[[#This Row],[50D EMA]])/Table2[[#This Row],[50D EMA]]</f>
        <v>0.1429373123727134</v>
      </c>
      <c r="U164" s="5">
        <f>(Table2[[#This Row],[Close Price]]-Table2[[#This Row],[200D EMA]])/Table2[[#This Row],[200D EMA]]</f>
        <v>0.42326587581181258</v>
      </c>
      <c r="V164">
        <v>1.0579134146811799</v>
      </c>
      <c r="W164">
        <v>4995</v>
      </c>
      <c r="X164">
        <v>5188.8999999999996</v>
      </c>
      <c r="Y164">
        <v>4995</v>
      </c>
      <c r="Z164">
        <v>5379</v>
      </c>
      <c r="AA164">
        <v>3742.95</v>
      </c>
      <c r="AB164">
        <v>5379</v>
      </c>
      <c r="AC164" s="5">
        <f>(Table2[[#This Row],[Close Price]]/Table2[[#This Row],[Day Low]])-1</f>
        <v>1.3373373373373409E-2</v>
      </c>
      <c r="AD164" s="5">
        <f>(Table2[[#This Row],[Day High]]/Table2[[#This Row],[Close Price]])-1</f>
        <v>2.5109644790390684E-2</v>
      </c>
      <c r="AE164" s="5">
        <f>(Table2[[#This Row],[Close Price]]/Table2[[#This Row],[Current Week Low]])-1</f>
        <v>1.3373373373373409E-2</v>
      </c>
      <c r="AF164" s="5">
        <f>(Table2[[#This Row],[Current Week High]]/Table2[[#This Row],[Close Price]])-1</f>
        <v>6.2665454976490453E-2</v>
      </c>
      <c r="AG164" s="5">
        <f>(Table2[[#This Row],[Close Price]]/Table2[[#This Row],[Current Month Low]])-1</f>
        <v>0.3523557621662059</v>
      </c>
      <c r="AH164" s="5">
        <f>(Table2[[#This Row],[Current Month High]]/Table2[[#This Row],[Close Price]])-1</f>
        <v>6.2665454976490453E-2</v>
      </c>
      <c r="AI164">
        <v>6.26654549764904</v>
      </c>
      <c r="AJ164">
        <v>108.304526748971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</v>
      </c>
      <c r="AM164" t="s">
        <v>10116</v>
      </c>
      <c r="AN164">
        <v>11.04</v>
      </c>
      <c r="AO164" t="s">
        <v>10116</v>
      </c>
      <c r="AP164">
        <v>6.0255661985197002E-2</v>
      </c>
      <c r="AQ164">
        <f>(Table2[[#This Row],[Sharpe Ratio]]-AVERAGE(Table2[Sharpe Ratio]))/_xlfn.STDEV.P(Table2[Sharpe Ratio])</f>
        <v>4.6749586673077687E-2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3.0609170295168187</v>
      </c>
      <c r="AS164">
        <f>_xlfn.RANK.AVG(Table2[[#This Row],[1Y Return vs Nifty Z-Score]],Table2[1Y Return vs Nifty Z-Score])</f>
        <v>198</v>
      </c>
      <c r="AT164">
        <f>_xlfn.RANK.AVG(Table2[[#This Row],[6M Return vs Nifty Z-Score]],Table2[6M Return vs Nifty Z-Score])</f>
        <v>71</v>
      </c>
      <c r="AU164">
        <f>_xlfn.RANK.AVG(Table2[[#This Row],[Sharpe Ratio Z-Score]],Table2[Sharpe Ratio Z-Score])</f>
        <v>322</v>
      </c>
      <c r="AV164">
        <f>(Table2[[#This Row],[Rank 1Y]]+Table2[[#This Row],[Rank 6M]]+Table2[[#This Row],[Rank Sharpe]])/3</f>
        <v>197</v>
      </c>
    </row>
    <row r="165" spans="1:48" x14ac:dyDescent="0.3">
      <c r="A165" t="s">
        <v>1165</v>
      </c>
      <c r="B165" t="s">
        <v>1166</v>
      </c>
      <c r="C165" t="s">
        <v>10083</v>
      </c>
      <c r="D165" t="s">
        <v>140</v>
      </c>
      <c r="E165">
        <v>9785.1890341620001</v>
      </c>
      <c r="F165">
        <v>144.57</v>
      </c>
      <c r="G165">
        <v>120.410827235919</v>
      </c>
      <c r="H165">
        <f>(Table2[[#This Row],[1Y Return vs Nifty]]-AVERAGE(Table2[1Y Return vs Nifty]))/_xlfn.STDEV.P(Table2[1Y Return vs Nifty])</f>
        <v>0.93539735104262212</v>
      </c>
      <c r="I165">
        <v>4.3227325093375404</v>
      </c>
      <c r="J165">
        <f>(Table2[[#This Row],[1M Return vs Nifty]]-AVERAGE(Table2[1M Return vs Nifty]))/_xlfn.STDEV.P(Table2[1M Return vs Nifty])</f>
        <v>0.20975239696290615</v>
      </c>
      <c r="K165">
        <v>50.675724384601502</v>
      </c>
      <c r="L165">
        <f>(Table2[[#This Row],[6M Return vs Nifty]]-AVERAGE(Table2[6M Return vs Nifty]))/_xlfn.STDEV.P(Table2[6M Return vs Nifty])</f>
        <v>1.1801178371859269</v>
      </c>
      <c r="M165">
        <v>10.984850766834001</v>
      </c>
      <c r="N165">
        <f>(Table2[[#This Row],[1W Return vs Nifty]]-AVERAGE(Table2[1W Return vs Nifty]))/_xlfn.STDEV.P(Table2[1W Return vs Nifty])</f>
        <v>2.6633173389499869</v>
      </c>
      <c r="O165">
        <v>142.37</v>
      </c>
      <c r="P165">
        <v>134.44375775876901</v>
      </c>
      <c r="Q165">
        <v>110.906483737272</v>
      </c>
      <c r="R165">
        <v>67.796046397567494</v>
      </c>
      <c r="S165" s="5">
        <f>(Table2[[#This Row],[Close Price]]-Table2[[#This Row],[20D EMA]])/Table2[[#This Row],[20D EMA]]</f>
        <v>1.5452693685467363E-2</v>
      </c>
      <c r="T165" s="5">
        <f>(Table2[[#This Row],[Close Price]]-Table2[[#This Row],[50D EMA]])/Table2[[#This Row],[50D EMA]]</f>
        <v>7.5319541866721629E-2</v>
      </c>
      <c r="U165" s="5">
        <f>(Table2[[#This Row],[Close Price]]-Table2[[#This Row],[200D EMA]])/Table2[[#This Row],[200D EMA]]</f>
        <v>0.30353064246878475</v>
      </c>
      <c r="V165">
        <v>1.3717317908104201</v>
      </c>
      <c r="W165">
        <v>143.22999999999999</v>
      </c>
      <c r="X165">
        <v>153.99</v>
      </c>
      <c r="Y165">
        <v>143.22999999999999</v>
      </c>
      <c r="Z165">
        <v>164.36</v>
      </c>
      <c r="AA165">
        <v>109</v>
      </c>
      <c r="AB165">
        <v>164.36</v>
      </c>
      <c r="AC165" s="5">
        <f>(Table2[[#This Row],[Close Price]]/Table2[[#This Row],[Day Low]])-1</f>
        <v>9.3555819311597066E-3</v>
      </c>
      <c r="AD165" s="5">
        <f>(Table2[[#This Row],[Day High]]/Table2[[#This Row],[Close Price]])-1</f>
        <v>6.5158746627931308E-2</v>
      </c>
      <c r="AE165" s="5">
        <f>(Table2[[#This Row],[Close Price]]/Table2[[#This Row],[Current Week Low]])-1</f>
        <v>9.3555819311597066E-3</v>
      </c>
      <c r="AF165" s="5">
        <f>(Table2[[#This Row],[Current Week High]]/Table2[[#This Row],[Close Price]])-1</f>
        <v>0.13688870443383849</v>
      </c>
      <c r="AG165" s="5">
        <f>(Table2[[#This Row],[Close Price]]/Table2[[#This Row],[Current Month Low]])-1</f>
        <v>0.32633027522935776</v>
      </c>
      <c r="AH165" s="5">
        <f>(Table2[[#This Row],[Current Month High]]/Table2[[#This Row],[Close Price]])-1</f>
        <v>0.13688870443383849</v>
      </c>
      <c r="AI165">
        <v>13.6888704433838</v>
      </c>
      <c r="AJ165">
        <v>149.04392764857801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-0.1</v>
      </c>
      <c r="AM165" t="s">
        <v>10117</v>
      </c>
      <c r="AN165">
        <v>7.83</v>
      </c>
      <c r="AO165" t="s">
        <v>10116</v>
      </c>
      <c r="AP165">
        <v>3.0646647838721001E-2</v>
      </c>
      <c r="AQ165">
        <f>(Table2[[#This Row],[Sharpe Ratio]]-AVERAGE(Table2[Sharpe Ratio]))/_xlfn.STDEV.P(Table2[Sharpe Ratio])</f>
        <v>-0.28796281129478651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4.7006221128466557</v>
      </c>
      <c r="AS165">
        <f>_xlfn.RANK.AVG(Table2[[#This Row],[1Y Return vs Nifty Z-Score]],Table2[1Y Return vs Nifty Z-Score])</f>
        <v>97</v>
      </c>
      <c r="AT165">
        <f>_xlfn.RANK.AVG(Table2[[#This Row],[6M Return vs Nifty Z-Score]],Table2[6M Return vs Nifty Z-Score])</f>
        <v>80</v>
      </c>
      <c r="AU165">
        <f>_xlfn.RANK.AVG(Table2[[#This Row],[Sharpe Ratio Z-Score]],Table2[Sharpe Ratio Z-Score])</f>
        <v>414</v>
      </c>
      <c r="AV165">
        <f>(Table2[[#This Row],[Rank 1Y]]+Table2[[#This Row],[Rank 6M]]+Table2[[#This Row],[Rank Sharpe]])/3</f>
        <v>197</v>
      </c>
    </row>
    <row r="166" spans="1:48" x14ac:dyDescent="0.3">
      <c r="A166" t="s">
        <v>950</v>
      </c>
      <c r="B166" t="s">
        <v>951</v>
      </c>
      <c r="C166" t="s">
        <v>10069</v>
      </c>
      <c r="D166" t="s">
        <v>21</v>
      </c>
      <c r="E166">
        <v>14686.126907399999</v>
      </c>
      <c r="F166">
        <v>2593.35</v>
      </c>
      <c r="G166">
        <v>157.080290076381</v>
      </c>
      <c r="H166">
        <f>(Table2[[#This Row],[1Y Return vs Nifty]]-AVERAGE(Table2[1Y Return vs Nifty]))/_xlfn.STDEV.P(Table2[1Y Return vs Nifty])</f>
        <v>1.3785218540588735</v>
      </c>
      <c r="I166">
        <v>17.0626052638553</v>
      </c>
      <c r="J166">
        <f>(Table2[[#This Row],[1M Return vs Nifty]]-AVERAGE(Table2[1M Return vs Nifty]))/_xlfn.STDEV.P(Table2[1M Return vs Nifty])</f>
        <v>1.3898039912011646</v>
      </c>
      <c r="K166">
        <v>101.464314988628</v>
      </c>
      <c r="L166">
        <f>(Table2[[#This Row],[6M Return vs Nifty]]-AVERAGE(Table2[6M Return vs Nifty]))/_xlfn.STDEV.P(Table2[6M Return vs Nifty])</f>
        <v>2.7245950783609567</v>
      </c>
      <c r="M166">
        <v>-4.0750104246060896</v>
      </c>
      <c r="N166">
        <f>(Table2[[#This Row],[1W Return vs Nifty]]-AVERAGE(Table2[1W Return vs Nifty]))/_xlfn.STDEV.P(Table2[1W Return vs Nifty])</f>
        <v>-0.62579596406149673</v>
      </c>
      <c r="O166">
        <v>2459.58</v>
      </c>
      <c r="P166">
        <v>2209.8627946081301</v>
      </c>
      <c r="Q166">
        <v>1502.92310526606</v>
      </c>
      <c r="R166">
        <v>62.825688595155199</v>
      </c>
      <c r="S166" s="5">
        <f>(Table2[[#This Row],[Close Price]]-Table2[[#This Row],[20D EMA]])/Table2[[#This Row],[20D EMA]]</f>
        <v>5.4387334422950254E-2</v>
      </c>
      <c r="T166" s="5">
        <f>(Table2[[#This Row],[Close Price]]-Table2[[#This Row],[50D EMA]])/Table2[[#This Row],[50D EMA]]</f>
        <v>0.1735343960392223</v>
      </c>
      <c r="U166" s="5">
        <f>(Table2[[#This Row],[Close Price]]-Table2[[#This Row],[200D EMA]])/Table2[[#This Row],[200D EMA]]</f>
        <v>0.72553738172845739</v>
      </c>
      <c r="V166">
        <v>0.91543619932905296</v>
      </c>
      <c r="W166">
        <v>2575.0500000000002</v>
      </c>
      <c r="X166">
        <v>2649.7</v>
      </c>
      <c r="Y166">
        <v>2499.5500000000002</v>
      </c>
      <c r="Z166">
        <v>2649.7</v>
      </c>
      <c r="AA166">
        <v>2169.9</v>
      </c>
      <c r="AB166">
        <v>2712</v>
      </c>
      <c r="AC166" s="5">
        <f>(Table2[[#This Row],[Close Price]]/Table2[[#This Row],[Day Low]])-1</f>
        <v>7.1066581231431503E-3</v>
      </c>
      <c r="AD166" s="5">
        <f>(Table2[[#This Row],[Day High]]/Table2[[#This Row],[Close Price]])-1</f>
        <v>2.1728652129485049E-2</v>
      </c>
      <c r="AE166" s="5">
        <f>(Table2[[#This Row],[Close Price]]/Table2[[#This Row],[Current Week Low]])-1</f>
        <v>3.7526754815866648E-2</v>
      </c>
      <c r="AF166" s="5">
        <f>(Table2[[#This Row],[Current Week High]]/Table2[[#This Row],[Close Price]])-1</f>
        <v>2.1728652129485049E-2</v>
      </c>
      <c r="AG166" s="5">
        <f>(Table2[[#This Row],[Close Price]]/Table2[[#This Row],[Current Month Low]])-1</f>
        <v>0.19514724180837817</v>
      </c>
      <c r="AH166" s="5">
        <f>(Table2[[#This Row],[Current Month High]]/Table2[[#This Row],[Close Price]])-1</f>
        <v>4.5751633986928164E-2</v>
      </c>
      <c r="AI166">
        <v>4.5751633986928102</v>
      </c>
      <c r="AJ166">
        <v>251.11697806661201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0.43</v>
      </c>
      <c r="AM166" t="s">
        <v>10116</v>
      </c>
      <c r="AN166">
        <v>4.9000000000000004</v>
      </c>
      <c r="AO166" t="s">
        <v>10116</v>
      </c>
      <c r="AQ166">
        <f>(Table2[[#This Row],[Sharpe Ratio]]-AVERAGE(Table2[Sharpe Ratio]))/_xlfn.STDEV.P(Table2[Sharpe Ratio])</f>
        <v>-0.63440504463053671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4.2327199149289614</v>
      </c>
      <c r="AS166">
        <f>_xlfn.RANK.AVG(Table2[[#This Row],[1Y Return vs Nifty Z-Score]],Table2[1Y Return vs Nifty Z-Score])</f>
        <v>57</v>
      </c>
      <c r="AT166">
        <f>_xlfn.RANK.AVG(Table2[[#This Row],[6M Return vs Nifty Z-Score]],Table2[6M Return vs Nifty Z-Score])</f>
        <v>14</v>
      </c>
      <c r="AU166">
        <f>_xlfn.RANK.AVG(Table2[[#This Row],[Sharpe Ratio Z-Score]],Table2[Sharpe Ratio Z-Score])</f>
        <v>521.5</v>
      </c>
      <c r="AV166">
        <f>(Table2[[#This Row],[Rank 1Y]]+Table2[[#This Row],[Rank 6M]]+Table2[[#This Row],[Rank Sharpe]])/3</f>
        <v>197.5</v>
      </c>
    </row>
    <row r="167" spans="1:48" x14ac:dyDescent="0.3">
      <c r="A167" t="s">
        <v>205</v>
      </c>
      <c r="B167" t="s">
        <v>206</v>
      </c>
      <c r="C167" t="s">
        <v>10071</v>
      </c>
      <c r="D167" t="s">
        <v>27</v>
      </c>
      <c r="E167">
        <v>122317.748557143</v>
      </c>
      <c r="F167">
        <v>18.52</v>
      </c>
      <c r="G167">
        <v>119.155319367535</v>
      </c>
      <c r="H167">
        <f>(Table2[[#This Row],[1Y Return vs Nifty]]-AVERAGE(Table2[1Y Return vs Nifty]))/_xlfn.STDEV.P(Table2[1Y Return vs Nifty])</f>
        <v>0.92022542712786093</v>
      </c>
      <c r="I167">
        <v>13.314692413274001</v>
      </c>
      <c r="J167">
        <f>(Table2[[#This Row],[1M Return vs Nifty]]-AVERAGE(Table2[1M Return vs Nifty]))/_xlfn.STDEV.P(Table2[1M Return vs Nifty])</f>
        <v>1.0426474206752818</v>
      </c>
      <c r="K167">
        <v>26.659482274873699</v>
      </c>
      <c r="L167">
        <f>(Table2[[#This Row],[6M Return vs Nifty]]-AVERAGE(Table2[6M Return vs Nifty]))/_xlfn.STDEV.P(Table2[6M Return vs Nifty])</f>
        <v>0.4497857110945348</v>
      </c>
      <c r="M167">
        <v>5.1719581270526502</v>
      </c>
      <c r="N167">
        <f>(Table2[[#This Row],[1W Return vs Nifty]]-AVERAGE(Table2[1W Return vs Nifty]))/_xlfn.STDEV.P(Table2[1W Return vs Nifty])</f>
        <v>1.3937662941269695</v>
      </c>
      <c r="O167">
        <v>16.399999999999999</v>
      </c>
      <c r="P167">
        <v>15.199788216313999</v>
      </c>
      <c r="Q167">
        <v>13.399187115296</v>
      </c>
      <c r="R167">
        <v>75.476110257501006</v>
      </c>
      <c r="S167" s="5">
        <f>(Table2[[#This Row],[Close Price]]-Table2[[#This Row],[20D EMA]])/Table2[[#This Row],[20D EMA]]</f>
        <v>0.12926829268292689</v>
      </c>
      <c r="T167" s="5">
        <f>(Table2[[#This Row],[Close Price]]-Table2[[#This Row],[50D EMA]])/Table2[[#This Row],[50D EMA]]</f>
        <v>0.21843802929585573</v>
      </c>
      <c r="U167" s="5">
        <f>(Table2[[#This Row],[Close Price]]-Table2[[#This Row],[200D EMA]])/Table2[[#This Row],[200D EMA]]</f>
        <v>0.3821733990757003</v>
      </c>
      <c r="V167">
        <v>0.987677066351479</v>
      </c>
      <c r="W167">
        <v>18</v>
      </c>
      <c r="X167">
        <v>18.7</v>
      </c>
      <c r="Y167">
        <v>16.86</v>
      </c>
      <c r="Z167">
        <v>18.7</v>
      </c>
      <c r="AA167">
        <v>12.05</v>
      </c>
      <c r="AB167">
        <v>18.7</v>
      </c>
      <c r="AC167" s="5">
        <f>(Table2[[#This Row],[Close Price]]/Table2[[#This Row],[Day Low]])-1</f>
        <v>2.8888888888888964E-2</v>
      </c>
      <c r="AD167" s="5">
        <f>(Table2[[#This Row],[Day High]]/Table2[[#This Row],[Close Price]])-1</f>
        <v>9.7192224622029144E-3</v>
      </c>
      <c r="AE167" s="5">
        <f>(Table2[[#This Row],[Close Price]]/Table2[[#This Row],[Current Week Low]])-1</f>
        <v>9.8457888493475698E-2</v>
      </c>
      <c r="AF167" s="5">
        <f>(Table2[[#This Row],[Current Week High]]/Table2[[#This Row],[Close Price]])-1</f>
        <v>9.7192224622029144E-3</v>
      </c>
      <c r="AG167" s="5">
        <f>(Table2[[#This Row],[Close Price]]/Table2[[#This Row],[Current Month Low]])-1</f>
        <v>0.53692946058091273</v>
      </c>
      <c r="AH167" s="5">
        <f>(Table2[[#This Row],[Current Month High]]/Table2[[#This Row],[Close Price]])-1</f>
        <v>9.7192224622029144E-3</v>
      </c>
      <c r="AI167">
        <v>0.971922246220291</v>
      </c>
      <c r="AJ167">
        <v>159.02097902097799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0.28999999999999998</v>
      </c>
      <c r="AM167" t="s">
        <v>10116</v>
      </c>
      <c r="AN167">
        <v>17.14</v>
      </c>
      <c r="AO167" t="s">
        <v>10116</v>
      </c>
      <c r="AP167">
        <v>6.4245207693055001E-2</v>
      </c>
      <c r="AQ167">
        <f>(Table2[[#This Row],[Sharpe Ratio]]-AVERAGE(Table2[Sharpe Ratio]))/_xlfn.STDEV.P(Table2[Sharpe Ratio])</f>
        <v>9.1849041996836966E-2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3.8982738950214841</v>
      </c>
      <c r="AS167">
        <f>_xlfn.RANK.AVG(Table2[[#This Row],[1Y Return vs Nifty Z-Score]],Table2[1Y Return vs Nifty Z-Score])</f>
        <v>99</v>
      </c>
      <c r="AT167">
        <f>_xlfn.RANK.AVG(Table2[[#This Row],[6M Return vs Nifty Z-Score]],Table2[6M Return vs Nifty Z-Score])</f>
        <v>192</v>
      </c>
      <c r="AU167">
        <f>_xlfn.RANK.AVG(Table2[[#This Row],[Sharpe Ratio Z-Score]],Table2[Sharpe Ratio Z-Score])</f>
        <v>304</v>
      </c>
      <c r="AV167">
        <f>(Table2[[#This Row],[Rank 1Y]]+Table2[[#This Row],[Rank 6M]]+Table2[[#This Row],[Rank Sharpe]])/3</f>
        <v>198.33333333333334</v>
      </c>
    </row>
    <row r="168" spans="1:48" x14ac:dyDescent="0.3">
      <c r="A168" t="s">
        <v>324</v>
      </c>
      <c r="B168" t="s">
        <v>325</v>
      </c>
      <c r="C168" t="s">
        <v>10074</v>
      </c>
      <c r="D168" t="s">
        <v>193</v>
      </c>
      <c r="E168">
        <v>73491.641078949993</v>
      </c>
      <c r="F168">
        <v>4666</v>
      </c>
      <c r="G168">
        <v>24.137205230347501</v>
      </c>
      <c r="H168">
        <f>(Table2[[#This Row],[1Y Return vs Nifty]]-AVERAGE(Table2[1Y Return vs Nifty]))/_xlfn.STDEV.P(Table2[1Y Return vs Nifty])</f>
        <v>-0.22800122641676457</v>
      </c>
      <c r="I168">
        <v>-4.5163532426166704</v>
      </c>
      <c r="J168">
        <f>(Table2[[#This Row],[1M Return vs Nifty]]-AVERAGE(Table2[1M Return vs Nifty]))/_xlfn.STDEV.P(Table2[1M Return vs Nifty])</f>
        <v>-0.60898240786498314</v>
      </c>
      <c r="K168">
        <v>33.8621474213965</v>
      </c>
      <c r="L168">
        <f>(Table2[[#This Row],[6M Return vs Nifty]]-AVERAGE(Table2[6M Return vs Nifty]))/_xlfn.STDEV.P(Table2[6M Return vs Nifty])</f>
        <v>0.66881821942578878</v>
      </c>
      <c r="M168">
        <v>-0.62213759715004802</v>
      </c>
      <c r="N168">
        <f>(Table2[[#This Row],[1W Return vs Nifty]]-AVERAGE(Table2[1W Return vs Nifty]))/_xlfn.STDEV.P(Table2[1W Return vs Nifty])</f>
        <v>0.12832054511640401</v>
      </c>
      <c r="O168">
        <v>4529.99</v>
      </c>
      <c r="P168">
        <v>4170.4135617448401</v>
      </c>
      <c r="Q168">
        <v>3469.9930403200001</v>
      </c>
      <c r="R168">
        <v>59.250868839937297</v>
      </c>
      <c r="S168" s="5">
        <f>(Table2[[#This Row],[Close Price]]-Table2[[#This Row],[20D EMA]])/Table2[[#This Row],[20D EMA]]</f>
        <v>3.0024348839622211E-2</v>
      </c>
      <c r="T168" s="5">
        <f>(Table2[[#This Row],[Close Price]]-Table2[[#This Row],[50D EMA]])/Table2[[#This Row],[50D EMA]]</f>
        <v>0.11883388323910346</v>
      </c>
      <c r="U168" s="5">
        <f>(Table2[[#This Row],[Close Price]]-Table2[[#This Row],[200D EMA]])/Table2[[#This Row],[200D EMA]]</f>
        <v>0.3446712848650858</v>
      </c>
      <c r="V168">
        <v>1.20524424627684</v>
      </c>
      <c r="W168">
        <v>4637.6000000000004</v>
      </c>
      <c r="X168">
        <v>4838.7</v>
      </c>
      <c r="Y168">
        <v>4624.3999999999996</v>
      </c>
      <c r="Z168">
        <v>4838.7</v>
      </c>
      <c r="AA168">
        <v>3786.2</v>
      </c>
      <c r="AB168">
        <v>4951</v>
      </c>
      <c r="AC168" s="5">
        <f>(Table2[[#This Row],[Close Price]]/Table2[[#This Row],[Day Low]])-1</f>
        <v>6.1238571675004128E-3</v>
      </c>
      <c r="AD168" s="5">
        <f>(Table2[[#This Row],[Day High]]/Table2[[#This Row],[Close Price]])-1</f>
        <v>3.7012430347192371E-2</v>
      </c>
      <c r="AE168" s="5">
        <f>(Table2[[#This Row],[Close Price]]/Table2[[#This Row],[Current Week Low]])-1</f>
        <v>8.995761612317299E-3</v>
      </c>
      <c r="AF168" s="5">
        <f>(Table2[[#This Row],[Current Week High]]/Table2[[#This Row],[Close Price]])-1</f>
        <v>3.7012430347192371E-2</v>
      </c>
      <c r="AG168" s="5">
        <f>(Table2[[#This Row],[Close Price]]/Table2[[#This Row],[Current Month Low]])-1</f>
        <v>0.23237018646664209</v>
      </c>
      <c r="AH168" s="5">
        <f>(Table2[[#This Row],[Current Month High]]/Table2[[#This Row],[Close Price]])-1</f>
        <v>6.108015430775815E-2</v>
      </c>
      <c r="AI168">
        <v>6.1080154307758097</v>
      </c>
      <c r="AJ168">
        <v>78.6233825893882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0.21</v>
      </c>
      <c r="AM168" t="s">
        <v>10116</v>
      </c>
      <c r="AN168">
        <v>12.16</v>
      </c>
      <c r="AO168" t="s">
        <v>10116</v>
      </c>
      <c r="AP168">
        <v>0.15556700895567499</v>
      </c>
      <c r="AQ168">
        <f>(Table2[[#This Row],[Sharpe Ratio]]-AVERAGE(Table2[Sharpe Ratio]))/_xlfn.STDEV.P(Table2[Sharpe Ratio])</f>
        <v>1.124188009317511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1.0843431395779559</v>
      </c>
      <c r="AS168">
        <f>_xlfn.RANK.AVG(Table2[[#This Row],[1Y Return vs Nifty Z-Score]],Table2[1Y Return vs Nifty Z-Score])</f>
        <v>353</v>
      </c>
      <c r="AT168">
        <f>_xlfn.RANK.AVG(Table2[[#This Row],[6M Return vs Nifty Z-Score]],Table2[6M Return vs Nifty Z-Score])</f>
        <v>145</v>
      </c>
      <c r="AU168">
        <f>_xlfn.RANK.AVG(Table2[[#This Row],[Sharpe Ratio Z-Score]],Table2[Sharpe Ratio Z-Score])</f>
        <v>100</v>
      </c>
      <c r="AV168">
        <f>(Table2[[#This Row],[Rank 1Y]]+Table2[[#This Row],[Rank 6M]]+Table2[[#This Row],[Rank Sharpe]])/3</f>
        <v>199.33333333333334</v>
      </c>
    </row>
    <row r="169" spans="1:48" x14ac:dyDescent="0.3">
      <c r="A169" t="s">
        <v>538</v>
      </c>
      <c r="B169" t="s">
        <v>539</v>
      </c>
      <c r="C169" t="s">
        <v>10076</v>
      </c>
      <c r="D169" t="s">
        <v>132</v>
      </c>
      <c r="E169">
        <v>34609.414185324997</v>
      </c>
      <c r="F169">
        <v>728.35</v>
      </c>
      <c r="G169">
        <v>57.246754229299498</v>
      </c>
      <c r="H169">
        <f>(Table2[[#This Row],[1Y Return vs Nifty]]-AVERAGE(Table2[1Y Return vs Nifty]))/_xlfn.STDEV.P(Table2[1Y Return vs Nifty])</f>
        <v>0.17210423760611621</v>
      </c>
      <c r="I169">
        <v>-1.28644866919211</v>
      </c>
      <c r="J169">
        <f>(Table2[[#This Row],[1M Return vs Nifty]]-AVERAGE(Table2[1M Return vs Nifty]))/_xlfn.STDEV.P(Table2[1M Return vs Nifty])</f>
        <v>-0.30980720301409537</v>
      </c>
      <c r="K169">
        <v>7.2317502407189602</v>
      </c>
      <c r="L169">
        <f>(Table2[[#This Row],[6M Return vs Nifty]]-AVERAGE(Table2[6M Return vs Nifty]))/_xlfn.STDEV.P(Table2[6M Return vs Nifty])</f>
        <v>-0.14101016682888654</v>
      </c>
      <c r="M169">
        <v>-1.31382842396132</v>
      </c>
      <c r="N169">
        <f>(Table2[[#This Row],[1W Return vs Nifty]]-AVERAGE(Table2[1W Return vs Nifty]))/_xlfn.STDEV.P(Table2[1W Return vs Nifty])</f>
        <v>-2.2746551128087801E-2</v>
      </c>
      <c r="O169">
        <v>717.18</v>
      </c>
      <c r="P169">
        <v>695.94463246915302</v>
      </c>
      <c r="Q169">
        <v>604.68749716329</v>
      </c>
      <c r="R169">
        <v>36.841270988496802</v>
      </c>
      <c r="S169" s="5">
        <f>(Table2[[#This Row],[Close Price]]-Table2[[#This Row],[20D EMA]])/Table2[[#This Row],[20D EMA]]</f>
        <v>1.5574890543517768E-2</v>
      </c>
      <c r="T169" s="5">
        <f>(Table2[[#This Row],[Close Price]]-Table2[[#This Row],[50D EMA]])/Table2[[#This Row],[50D EMA]]</f>
        <v>4.6563140254240458E-2</v>
      </c>
      <c r="U169" s="5">
        <f>(Table2[[#This Row],[Close Price]]-Table2[[#This Row],[200D EMA]])/Table2[[#This Row],[200D EMA]]</f>
        <v>0.20450646559890118</v>
      </c>
      <c r="V169">
        <v>1.33165705912514</v>
      </c>
      <c r="W169">
        <v>726</v>
      </c>
      <c r="X169">
        <v>744.9</v>
      </c>
      <c r="Y169">
        <v>724</v>
      </c>
      <c r="Z169">
        <v>747.5</v>
      </c>
      <c r="AA169">
        <v>592</v>
      </c>
      <c r="AB169">
        <v>774.9</v>
      </c>
      <c r="AC169" s="5">
        <f>(Table2[[#This Row],[Close Price]]/Table2[[#This Row],[Day Low]])-1</f>
        <v>3.2369146005510885E-3</v>
      </c>
      <c r="AD169" s="5">
        <f>(Table2[[#This Row],[Day High]]/Table2[[#This Row],[Close Price]])-1</f>
        <v>2.2722592160362431E-2</v>
      </c>
      <c r="AE169" s="5">
        <f>(Table2[[#This Row],[Close Price]]/Table2[[#This Row],[Current Week Low]])-1</f>
        <v>6.0082872928177711E-3</v>
      </c>
      <c r="AF169" s="5">
        <f>(Table2[[#This Row],[Current Week High]]/Table2[[#This Row],[Close Price]])-1</f>
        <v>2.6292304523923837E-2</v>
      </c>
      <c r="AG169" s="5">
        <f>(Table2[[#This Row],[Close Price]]/Table2[[#This Row],[Current Month Low]])-1</f>
        <v>0.23032094594594588</v>
      </c>
      <c r="AH169" s="5">
        <f>(Table2[[#This Row],[Current Month High]]/Table2[[#This Row],[Close Price]])-1</f>
        <v>6.3911580970687165E-2</v>
      </c>
      <c r="AI169">
        <v>6.3911580970687103</v>
      </c>
      <c r="AJ169">
        <v>89.971309337506497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0.01</v>
      </c>
      <c r="AM169" t="s">
        <v>10116</v>
      </c>
      <c r="AN169">
        <v>1.35</v>
      </c>
      <c r="AO169" t="s">
        <v>10116</v>
      </c>
      <c r="AP169">
        <v>0.25204291888257702</v>
      </c>
      <c r="AQ169">
        <f>(Table2[[#This Row],[Sharpe Ratio]]-AVERAGE(Table2[Sharpe Ratio]))/_xlfn.STDEV.P(Table2[Sharpe Ratio])</f>
        <v>2.2147911276117527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1.913331444246799</v>
      </c>
      <c r="AS169">
        <f>_xlfn.RANK.AVG(Table2[[#This Row],[1Y Return vs Nifty Z-Score]],Table2[1Y Return vs Nifty Z-Score])</f>
        <v>237</v>
      </c>
      <c r="AT169">
        <f>_xlfn.RANK.AVG(Table2[[#This Row],[6M Return vs Nifty Z-Score]],Table2[6M Return vs Nifty Z-Score])</f>
        <v>353</v>
      </c>
      <c r="AU169">
        <f>_xlfn.RANK.AVG(Table2[[#This Row],[Sharpe Ratio Z-Score]],Table2[Sharpe Ratio Z-Score])</f>
        <v>9</v>
      </c>
      <c r="AV169">
        <f>(Table2[[#This Row],[Rank 1Y]]+Table2[[#This Row],[Rank 6M]]+Table2[[#This Row],[Rank Sharpe]])/3</f>
        <v>199.66666666666666</v>
      </c>
    </row>
    <row r="170" spans="1:48" x14ac:dyDescent="0.3">
      <c r="A170" t="s">
        <v>1609</v>
      </c>
      <c r="B170" t="s">
        <v>1610</v>
      </c>
      <c r="C170" t="s">
        <v>10072</v>
      </c>
      <c r="D170" t="s">
        <v>985</v>
      </c>
      <c r="E170">
        <v>5246.4603014459999</v>
      </c>
      <c r="F170">
        <v>39.99</v>
      </c>
      <c r="G170">
        <v>125.323251856987</v>
      </c>
      <c r="H170">
        <f>(Table2[[#This Row],[1Y Return vs Nifty]]-AVERAGE(Table2[1Y Return vs Nifty]))/_xlfn.STDEV.P(Table2[1Y Return vs Nifty])</f>
        <v>0.99476052547160776</v>
      </c>
      <c r="I170">
        <v>22.095202431489</v>
      </c>
      <c r="J170">
        <f>(Table2[[#This Row],[1M Return vs Nifty]]-AVERAGE(Table2[1M Return vs Nifty]))/_xlfn.STDEV.P(Table2[1M Return vs Nifty])</f>
        <v>1.8559565521613302</v>
      </c>
      <c r="K170">
        <v>31.7857435600569</v>
      </c>
      <c r="L170">
        <f>(Table2[[#This Row],[6M Return vs Nifty]]-AVERAGE(Table2[6M Return vs Nifty]))/_xlfn.STDEV.P(Table2[6M Return vs Nifty])</f>
        <v>0.60567493332182831</v>
      </c>
      <c r="M170">
        <v>-5.7931012764432097</v>
      </c>
      <c r="N170">
        <f>(Table2[[#This Row],[1W Return vs Nifty]]-AVERAGE(Table2[1W Return vs Nifty]))/_xlfn.STDEV.P(Table2[1W Return vs Nifty])</f>
        <v>-1.001031525978348</v>
      </c>
      <c r="O170">
        <v>38.31</v>
      </c>
      <c r="P170">
        <v>35.546341056552997</v>
      </c>
      <c r="Q170">
        <v>30.504589227463399</v>
      </c>
      <c r="R170">
        <v>63.227588784488702</v>
      </c>
      <c r="S170" s="5">
        <f>(Table2[[#This Row],[Close Price]]-Table2[[#This Row],[20D EMA]])/Table2[[#This Row],[20D EMA]]</f>
        <v>4.385277995301487E-2</v>
      </c>
      <c r="T170" s="5">
        <f>(Table2[[#This Row],[Close Price]]-Table2[[#This Row],[50D EMA]])/Table2[[#This Row],[50D EMA]]</f>
        <v>0.12501030517817002</v>
      </c>
      <c r="U170" s="5">
        <f>(Table2[[#This Row],[Close Price]]-Table2[[#This Row],[200D EMA]])/Table2[[#This Row],[200D EMA]]</f>
        <v>0.31095028691607007</v>
      </c>
      <c r="V170">
        <v>2.5127591773414202</v>
      </c>
      <c r="W170">
        <v>39.299999999999997</v>
      </c>
      <c r="X170">
        <v>41.58</v>
      </c>
      <c r="Y170">
        <v>39.299999999999997</v>
      </c>
      <c r="Z170">
        <v>43.12</v>
      </c>
      <c r="AA170">
        <v>27.55</v>
      </c>
      <c r="AB170">
        <v>44.4</v>
      </c>
      <c r="AC170" s="5">
        <f>(Table2[[#This Row],[Close Price]]/Table2[[#This Row],[Day Low]])-1</f>
        <v>1.7557251908397076E-2</v>
      </c>
      <c r="AD170" s="5">
        <f>(Table2[[#This Row],[Day High]]/Table2[[#This Row],[Close Price]])-1</f>
        <v>3.9759939984996162E-2</v>
      </c>
      <c r="AE170" s="5">
        <f>(Table2[[#This Row],[Close Price]]/Table2[[#This Row],[Current Week Low]])-1</f>
        <v>1.7557251908397076E-2</v>
      </c>
      <c r="AF170" s="5">
        <f>(Table2[[#This Row],[Current Week High]]/Table2[[#This Row],[Close Price]])-1</f>
        <v>7.8269567391847872E-2</v>
      </c>
      <c r="AG170" s="5">
        <f>(Table2[[#This Row],[Close Price]]/Table2[[#This Row],[Current Month Low]])-1</f>
        <v>0.4515426497277677</v>
      </c>
      <c r="AH170" s="5">
        <f>(Table2[[#This Row],[Current Month High]]/Table2[[#This Row],[Close Price]])-1</f>
        <v>0.1102775693923479</v>
      </c>
      <c r="AI170">
        <v>11.027756939234701</v>
      </c>
      <c r="AJ170">
        <v>157.17041800643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0.14000000000000001</v>
      </c>
      <c r="AM170" t="s">
        <v>10116</v>
      </c>
      <c r="AN170">
        <v>20.27</v>
      </c>
      <c r="AO170" t="s">
        <v>10116</v>
      </c>
      <c r="AP170">
        <v>5.4420844627056E-2</v>
      </c>
      <c r="AQ170">
        <f>(Table2[[#This Row],[Sharpe Ratio]]-AVERAGE(Table2[Sharpe Ratio]))/_xlfn.STDEV.P(Table2[Sharpe Ratio])</f>
        <v>-1.9209573601102974E-2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2.4361509113753153</v>
      </c>
      <c r="AS170">
        <f>_xlfn.RANK.AVG(Table2[[#This Row],[1Y Return vs Nifty Z-Score]],Table2[1Y Return vs Nifty Z-Score])</f>
        <v>91</v>
      </c>
      <c r="AT170">
        <f>_xlfn.RANK.AVG(Table2[[#This Row],[6M Return vs Nifty Z-Score]],Table2[6M Return vs Nifty Z-Score])</f>
        <v>164</v>
      </c>
      <c r="AU170">
        <f>_xlfn.RANK.AVG(Table2[[#This Row],[Sharpe Ratio Z-Score]],Table2[Sharpe Ratio Z-Score])</f>
        <v>346</v>
      </c>
      <c r="AV170">
        <f>(Table2[[#This Row],[Rank 1Y]]+Table2[[#This Row],[Rank 6M]]+Table2[[#This Row],[Rank Sharpe]])/3</f>
        <v>200.33333333333334</v>
      </c>
    </row>
    <row r="171" spans="1:48" x14ac:dyDescent="0.3">
      <c r="A171" t="s">
        <v>1571</v>
      </c>
      <c r="B171" t="s">
        <v>1572</v>
      </c>
      <c r="C171" t="s">
        <v>10078</v>
      </c>
      <c r="D171" t="s">
        <v>146</v>
      </c>
      <c r="E171">
        <v>5579.6595386999998</v>
      </c>
      <c r="F171">
        <v>344.55</v>
      </c>
      <c r="G171">
        <v>24.711474859163602</v>
      </c>
      <c r="H171">
        <f>(Table2[[#This Row],[1Y Return vs Nifty]]-AVERAGE(Table2[1Y Return vs Nifty]))/_xlfn.STDEV.P(Table2[1Y Return vs Nifty])</f>
        <v>-0.22106158443254464</v>
      </c>
      <c r="I171">
        <v>1.8562538054436</v>
      </c>
      <c r="J171">
        <f>(Table2[[#This Row],[1M Return vs Nifty]]-AVERAGE(Table2[1M Return vs Nifty]))/_xlfn.STDEV.P(Table2[1M Return vs Nifty])</f>
        <v>-1.8709235485708634E-2</v>
      </c>
      <c r="K171">
        <v>20.371637643090601</v>
      </c>
      <c r="L171">
        <f>(Table2[[#This Row],[6M Return vs Nifty]]-AVERAGE(Table2[6M Return vs Nifty]))/_xlfn.STDEV.P(Table2[6M Return vs Nifty])</f>
        <v>0.25857282618601635</v>
      </c>
      <c r="M171">
        <v>-8.1735177266191599</v>
      </c>
      <c r="N171">
        <f>(Table2[[#This Row],[1W Return vs Nifty]]-AVERAGE(Table2[1W Return vs Nifty]))/_xlfn.STDEV.P(Table2[1W Return vs Nifty])</f>
        <v>-1.5209207409885963</v>
      </c>
      <c r="O171">
        <v>352.46</v>
      </c>
      <c r="P171">
        <v>335.00855880719001</v>
      </c>
      <c r="Q171">
        <v>289.85305174111102</v>
      </c>
      <c r="R171">
        <v>48.863480981393799</v>
      </c>
      <c r="S171" s="5">
        <f>(Table2[[#This Row],[Close Price]]-Table2[[#This Row],[20D EMA]])/Table2[[#This Row],[20D EMA]]</f>
        <v>-2.2442262951824232E-2</v>
      </c>
      <c r="T171" s="5">
        <f>(Table2[[#This Row],[Close Price]]-Table2[[#This Row],[50D EMA]])/Table2[[#This Row],[50D EMA]]</f>
        <v>2.8481186351723795E-2</v>
      </c>
      <c r="U171" s="5">
        <f>(Table2[[#This Row],[Close Price]]-Table2[[#This Row],[200D EMA]])/Table2[[#This Row],[200D EMA]]</f>
        <v>0.18870578705427205</v>
      </c>
      <c r="V171">
        <v>0.88824296224444699</v>
      </c>
      <c r="W171">
        <v>342.3</v>
      </c>
      <c r="X171">
        <v>366.95</v>
      </c>
      <c r="Y171">
        <v>342.3</v>
      </c>
      <c r="Z171">
        <v>382.45</v>
      </c>
      <c r="AA171">
        <v>281</v>
      </c>
      <c r="AB171">
        <v>397.5</v>
      </c>
      <c r="AC171" s="5">
        <f>(Table2[[#This Row],[Close Price]]/Table2[[#This Row],[Day Low]])-1</f>
        <v>6.573181419807117E-3</v>
      </c>
      <c r="AD171" s="5">
        <f>(Table2[[#This Row],[Day High]]/Table2[[#This Row],[Close Price]])-1</f>
        <v>6.5012334929618332E-2</v>
      </c>
      <c r="AE171" s="5">
        <f>(Table2[[#This Row],[Close Price]]/Table2[[#This Row],[Current Week Low]])-1</f>
        <v>6.573181419807117E-3</v>
      </c>
      <c r="AF171" s="5">
        <f>(Table2[[#This Row],[Current Week High]]/Table2[[#This Row],[Close Price]])-1</f>
        <v>0.10999854883180959</v>
      </c>
      <c r="AG171" s="5">
        <f>(Table2[[#This Row],[Close Price]]/Table2[[#This Row],[Current Month Low]])-1</f>
        <v>0.22615658362989333</v>
      </c>
      <c r="AH171" s="5">
        <f>(Table2[[#This Row],[Current Month High]]/Table2[[#This Row],[Close Price]])-1</f>
        <v>0.15367871136264699</v>
      </c>
      <c r="AI171">
        <v>15.3678711362647</v>
      </c>
      <c r="AJ171">
        <v>56.542480690595198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0.04</v>
      </c>
      <c r="AM171" t="s">
        <v>10116</v>
      </c>
      <c r="AN171">
        <v>2.59</v>
      </c>
      <c r="AO171" t="s">
        <v>10116</v>
      </c>
      <c r="AP171">
        <v>0.215884929953292</v>
      </c>
      <c r="AQ171">
        <f>(Table2[[#This Row],[Sharpe Ratio]]-AVERAGE(Table2[Sharpe Ratio]))/_xlfn.STDEV.P(Table2[Sharpe Ratio])</f>
        <v>1.806046441944571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0.30392770722373763</v>
      </c>
      <c r="AS171">
        <f>_xlfn.RANK.AVG(Table2[[#This Row],[1Y Return vs Nifty Z-Score]],Table2[1Y Return vs Nifty Z-Score])</f>
        <v>349</v>
      </c>
      <c r="AT171">
        <f>_xlfn.RANK.AVG(Table2[[#This Row],[6M Return vs Nifty Z-Score]],Table2[6M Return vs Nifty Z-Score])</f>
        <v>231</v>
      </c>
      <c r="AU171">
        <f>_xlfn.RANK.AVG(Table2[[#This Row],[Sharpe Ratio Z-Score]],Table2[Sharpe Ratio Z-Score])</f>
        <v>22</v>
      </c>
      <c r="AV171">
        <f>(Table2[[#This Row],[Rank 1Y]]+Table2[[#This Row],[Rank 6M]]+Table2[[#This Row],[Rank Sharpe]])/3</f>
        <v>200.66666666666666</v>
      </c>
    </row>
    <row r="172" spans="1:48" x14ac:dyDescent="0.3">
      <c r="A172" t="s">
        <v>81</v>
      </c>
      <c r="B172" t="s">
        <v>82</v>
      </c>
      <c r="C172" t="s">
        <v>10080</v>
      </c>
      <c r="D172" t="s">
        <v>83</v>
      </c>
      <c r="E172">
        <v>317065.19434709998</v>
      </c>
      <c r="F172">
        <v>1485.5</v>
      </c>
      <c r="G172">
        <v>78.469816648572404</v>
      </c>
      <c r="H172">
        <f>(Table2[[#This Row],[1Y Return vs Nifty]]-AVERAGE(Table2[1Y Return vs Nifty]))/_xlfn.STDEV.P(Table2[1Y Return vs Nifty])</f>
        <v>0.42856992481673106</v>
      </c>
      <c r="I172">
        <v>-3.6914198213634299</v>
      </c>
      <c r="J172">
        <f>(Table2[[#This Row],[1M Return vs Nifty]]-AVERAGE(Table2[1M Return vs Nifty]))/_xlfn.STDEV.P(Table2[1M Return vs Nifty])</f>
        <v>-0.53257159767497542</v>
      </c>
      <c r="K172">
        <v>33.976029162779</v>
      </c>
      <c r="L172">
        <f>(Table2[[#This Row],[6M Return vs Nifty]]-AVERAGE(Table2[6M Return vs Nifty]))/_xlfn.STDEV.P(Table2[6M Return vs Nifty])</f>
        <v>0.67228135466263672</v>
      </c>
      <c r="M172">
        <v>-1.2191604617985801</v>
      </c>
      <c r="N172">
        <f>(Table2[[#This Row],[1W Return vs Nifty]]-AVERAGE(Table2[1W Return vs Nifty]))/_xlfn.STDEV.P(Table2[1W Return vs Nifty])</f>
        <v>-2.0708191435567453E-3</v>
      </c>
      <c r="O172">
        <v>1430.89</v>
      </c>
      <c r="P172">
        <v>1384.77368797348</v>
      </c>
      <c r="Q172">
        <v>1180.7054442588801</v>
      </c>
      <c r="R172">
        <v>59.869298966641303</v>
      </c>
      <c r="S172" s="5">
        <f>(Table2[[#This Row],[Close Price]]-Table2[[#This Row],[20D EMA]])/Table2[[#This Row],[20D EMA]]</f>
        <v>3.8165058110686281E-2</v>
      </c>
      <c r="T172" s="5">
        <f>(Table2[[#This Row],[Close Price]]-Table2[[#This Row],[50D EMA]])/Table2[[#This Row],[50D EMA]]</f>
        <v>7.2738464704601602E-2</v>
      </c>
      <c r="U172" s="5">
        <f>(Table2[[#This Row],[Close Price]]-Table2[[#This Row],[200D EMA]])/Table2[[#This Row],[200D EMA]]</f>
        <v>0.25814614239577521</v>
      </c>
      <c r="V172">
        <v>1.0772646266666599</v>
      </c>
      <c r="W172">
        <v>1459</v>
      </c>
      <c r="X172">
        <v>1494</v>
      </c>
      <c r="Y172">
        <v>1437</v>
      </c>
      <c r="Z172">
        <v>1494</v>
      </c>
      <c r="AA172">
        <v>1160.5999999999999</v>
      </c>
      <c r="AB172">
        <v>1621.4</v>
      </c>
      <c r="AC172" s="5">
        <f>(Table2[[#This Row],[Close Price]]/Table2[[#This Row],[Day Low]])-1</f>
        <v>1.8163125428375615E-2</v>
      </c>
      <c r="AD172" s="5">
        <f>(Table2[[#This Row],[Day High]]/Table2[[#This Row],[Close Price]])-1</f>
        <v>5.7219791316054369E-3</v>
      </c>
      <c r="AE172" s="5">
        <f>(Table2[[#This Row],[Close Price]]/Table2[[#This Row],[Current Week Low]])-1</f>
        <v>3.3750869867780198E-2</v>
      </c>
      <c r="AF172" s="5">
        <f>(Table2[[#This Row],[Current Week High]]/Table2[[#This Row],[Close Price]])-1</f>
        <v>5.7219791316054369E-3</v>
      </c>
      <c r="AG172" s="5">
        <f>(Table2[[#This Row],[Close Price]]/Table2[[#This Row],[Current Month Low]])-1</f>
        <v>0.27994140961571601</v>
      </c>
      <c r="AH172" s="5">
        <f>(Table2[[#This Row],[Current Month High]]/Table2[[#This Row],[Close Price]])-1</f>
        <v>9.1484348704140128E-2</v>
      </c>
      <c r="AI172">
        <v>9.1484348704140093</v>
      </c>
      <c r="AJ172">
        <v>109.81638418079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-0.01</v>
      </c>
      <c r="AM172" t="s">
        <v>10117</v>
      </c>
      <c r="AN172">
        <v>7.33</v>
      </c>
      <c r="AO172" t="s">
        <v>10116</v>
      </c>
      <c r="AP172">
        <v>7.0136168458753007E-2</v>
      </c>
      <c r="AQ172">
        <f>(Table2[[#This Row],[Sharpe Ratio]]-AVERAGE(Table2[Sharpe Ratio]))/_xlfn.STDEV.P(Table2[Sharpe Ratio])</f>
        <v>0.15844287029746823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0.72465173295830376</v>
      </c>
      <c r="AS172">
        <f>_xlfn.RANK.AVG(Table2[[#This Row],[1Y Return vs Nifty Z-Score]],Table2[1Y Return vs Nifty Z-Score])</f>
        <v>167</v>
      </c>
      <c r="AT172">
        <f>_xlfn.RANK.AVG(Table2[[#This Row],[6M Return vs Nifty Z-Score]],Table2[6M Return vs Nifty Z-Score])</f>
        <v>144</v>
      </c>
      <c r="AU172">
        <f>_xlfn.RANK.AVG(Table2[[#This Row],[Sharpe Ratio Z-Score]],Table2[Sharpe Ratio Z-Score])</f>
        <v>291</v>
      </c>
      <c r="AV172">
        <f>(Table2[[#This Row],[Rank 1Y]]+Table2[[#This Row],[Rank 6M]]+Table2[[#This Row],[Rank Sharpe]])/3</f>
        <v>200.66666666666666</v>
      </c>
    </row>
    <row r="173" spans="1:48" x14ac:dyDescent="0.3">
      <c r="A173" t="s">
        <v>191</v>
      </c>
      <c r="B173" t="s">
        <v>192</v>
      </c>
      <c r="C173" t="s">
        <v>10074</v>
      </c>
      <c r="D173" t="s">
        <v>193</v>
      </c>
      <c r="E173">
        <v>131293.16396624999</v>
      </c>
      <c r="F173">
        <v>198.55</v>
      </c>
      <c r="G173">
        <v>105.672897262891</v>
      </c>
      <c r="H173">
        <f>(Table2[[#This Row],[1Y Return vs Nifty]]-AVERAGE(Table2[1Y Return vs Nifty]))/_xlfn.STDEV.P(Table2[1Y Return vs Nifty])</f>
        <v>0.75729989913285012</v>
      </c>
      <c r="I173">
        <v>32.416078567986801</v>
      </c>
      <c r="J173">
        <f>(Table2[[#This Row],[1M Return vs Nifty]]-AVERAGE(Table2[1M Return vs Nifty]))/_xlfn.STDEV.P(Table2[1M Return vs Nifty])</f>
        <v>2.8119446199770706</v>
      </c>
      <c r="K173">
        <v>94.929045279084704</v>
      </c>
      <c r="L173">
        <f>(Table2[[#This Row],[6M Return vs Nifty]]-AVERAGE(Table2[6M Return vs Nifty]))/_xlfn.STDEV.P(Table2[6M Return vs Nifty])</f>
        <v>2.5258580153456669</v>
      </c>
      <c r="M173">
        <v>3.50218419593218</v>
      </c>
      <c r="N173">
        <f>(Table2[[#This Row],[1W Return vs Nifty]]-AVERAGE(Table2[1W Return vs Nifty]))/_xlfn.STDEV.P(Table2[1W Return vs Nifty])</f>
        <v>1.0290832748046019</v>
      </c>
      <c r="O173">
        <v>173.14</v>
      </c>
      <c r="P173">
        <v>152.89155837588601</v>
      </c>
      <c r="Q173">
        <v>121.247597449118</v>
      </c>
      <c r="R173">
        <v>92.6226958350275</v>
      </c>
      <c r="S173" s="5">
        <f>(Table2[[#This Row],[Close Price]]-Table2[[#This Row],[20D EMA]])/Table2[[#This Row],[20D EMA]]</f>
        <v>0.1467598475222365</v>
      </c>
      <c r="T173" s="5">
        <f>(Table2[[#This Row],[Close Price]]-Table2[[#This Row],[50D EMA]])/Table2[[#This Row],[50D EMA]]</f>
        <v>0.2986328487270834</v>
      </c>
      <c r="U173" s="5">
        <f>(Table2[[#This Row],[Close Price]]-Table2[[#This Row],[200D EMA]])/Table2[[#This Row],[200D EMA]]</f>
        <v>0.63755822117071015</v>
      </c>
      <c r="V173">
        <v>1.51695685465793</v>
      </c>
      <c r="W173">
        <v>192.58</v>
      </c>
      <c r="X173">
        <v>200.2</v>
      </c>
      <c r="Y173">
        <v>182.72</v>
      </c>
      <c r="Z173">
        <v>200.2</v>
      </c>
      <c r="AA173">
        <v>134.5</v>
      </c>
      <c r="AB173">
        <v>200.2</v>
      </c>
      <c r="AC173" s="5">
        <f>(Table2[[#This Row],[Close Price]]/Table2[[#This Row],[Day Low]])-1</f>
        <v>3.1000103852944161E-2</v>
      </c>
      <c r="AD173" s="5">
        <f>(Table2[[#This Row],[Day High]]/Table2[[#This Row],[Close Price]])-1</f>
        <v>8.310249307479145E-3</v>
      </c>
      <c r="AE173" s="5">
        <f>(Table2[[#This Row],[Close Price]]/Table2[[#This Row],[Current Week Low]])-1</f>
        <v>8.663528896672501E-2</v>
      </c>
      <c r="AF173" s="5">
        <f>(Table2[[#This Row],[Current Week High]]/Table2[[#This Row],[Close Price]])-1</f>
        <v>8.310249307479145E-3</v>
      </c>
      <c r="AG173" s="5">
        <f>(Table2[[#This Row],[Close Price]]/Table2[[#This Row],[Current Month Low]])-1</f>
        <v>0.47620817843866181</v>
      </c>
      <c r="AH173" s="5">
        <f>(Table2[[#This Row],[Current Month High]]/Table2[[#This Row],[Close Price]])-1</f>
        <v>8.310249307479145E-3</v>
      </c>
      <c r="AI173">
        <v>0.83102493074791395</v>
      </c>
      <c r="AJ173">
        <v>135.10953226761399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0.43</v>
      </c>
      <c r="AM173" t="s">
        <v>10116</v>
      </c>
      <c r="AN173">
        <v>20.64</v>
      </c>
      <c r="AO173" t="s">
        <v>10116</v>
      </c>
      <c r="AP173">
        <v>1.6343123140559999E-2</v>
      </c>
      <c r="AQ173">
        <f>(Table2[[#This Row],[Sharpe Ratio]]-AVERAGE(Table2[Sharpe Ratio]))/_xlfn.STDEV.P(Table2[Sharpe Ratio])</f>
        <v>-0.44965570074493549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6.6745301085152544</v>
      </c>
      <c r="AS173">
        <f>_xlfn.RANK.AVG(Table2[[#This Row],[1Y Return vs Nifty Z-Score]],Table2[1Y Return vs Nifty Z-Score])</f>
        <v>118</v>
      </c>
      <c r="AT173">
        <f>_xlfn.RANK.AVG(Table2[[#This Row],[6M Return vs Nifty Z-Score]],Table2[6M Return vs Nifty Z-Score])</f>
        <v>20</v>
      </c>
      <c r="AU173">
        <f>_xlfn.RANK.AVG(Table2[[#This Row],[Sharpe Ratio Z-Score]],Table2[Sharpe Ratio Z-Score])</f>
        <v>465</v>
      </c>
      <c r="AV173">
        <f>(Table2[[#This Row],[Rank 1Y]]+Table2[[#This Row],[Rank 6M]]+Table2[[#This Row],[Rank Sharpe]])/3</f>
        <v>201</v>
      </c>
    </row>
    <row r="174" spans="1:48" x14ac:dyDescent="0.3">
      <c r="A174" t="s">
        <v>314</v>
      </c>
      <c r="B174" t="s">
        <v>315</v>
      </c>
      <c r="C174" t="s">
        <v>10074</v>
      </c>
      <c r="D174" t="s">
        <v>132</v>
      </c>
      <c r="E174">
        <v>78195.610744399994</v>
      </c>
      <c r="F174">
        <v>1680.55</v>
      </c>
      <c r="G174">
        <v>77.229610309896202</v>
      </c>
      <c r="H174">
        <f>(Table2[[#This Row],[1Y Return vs Nifty]]-AVERAGE(Table2[1Y Return vs Nifty]))/_xlfn.STDEV.P(Table2[1Y Return vs Nifty])</f>
        <v>0.41358290905774664</v>
      </c>
      <c r="I174">
        <v>2.31298481748003</v>
      </c>
      <c r="J174">
        <f>(Table2[[#This Row],[1M Return vs Nifty]]-AVERAGE(Table2[1M Return vs Nifty]))/_xlfn.STDEV.P(Table2[1M Return vs Nifty])</f>
        <v>2.3596223075525162E-2</v>
      </c>
      <c r="K174">
        <v>26.872570363648801</v>
      </c>
      <c r="L174">
        <f>(Table2[[#This Row],[6M Return vs Nifty]]-AVERAGE(Table2[6M Return vs Nifty]))/_xlfn.STDEV.P(Table2[6M Return vs Nifty])</f>
        <v>0.45626570393474836</v>
      </c>
      <c r="M174">
        <v>-3.3799898197327698</v>
      </c>
      <c r="N174">
        <f>(Table2[[#This Row],[1W Return vs Nifty]]-AVERAGE(Table2[1W Return vs Nifty]))/_xlfn.STDEV.P(Table2[1W Return vs Nifty])</f>
        <v>-0.47400163552842434</v>
      </c>
      <c r="O174">
        <v>1644.02</v>
      </c>
      <c r="P174">
        <v>1511.0160313956601</v>
      </c>
      <c r="Q174">
        <v>1251.51056603292</v>
      </c>
      <c r="R174">
        <v>51.474333881949804</v>
      </c>
      <c r="S174" s="5">
        <f>(Table2[[#This Row],[Close Price]]-Table2[[#This Row],[20D EMA]])/Table2[[#This Row],[20D EMA]]</f>
        <v>2.2219924331820764E-2</v>
      </c>
      <c r="T174" s="5">
        <f>(Table2[[#This Row],[Close Price]]-Table2[[#This Row],[50D EMA]])/Table2[[#This Row],[50D EMA]]</f>
        <v>0.11219865645485487</v>
      </c>
      <c r="U174" s="5">
        <f>(Table2[[#This Row],[Close Price]]-Table2[[#This Row],[200D EMA]])/Table2[[#This Row],[200D EMA]]</f>
        <v>0.34281726867641515</v>
      </c>
      <c r="V174">
        <v>1.0937493966771401</v>
      </c>
      <c r="W174">
        <v>1674.65</v>
      </c>
      <c r="X174">
        <v>1696.45</v>
      </c>
      <c r="Y174">
        <v>1674</v>
      </c>
      <c r="Z174">
        <v>1776.3</v>
      </c>
      <c r="AA174">
        <v>1406.25</v>
      </c>
      <c r="AB174">
        <v>1804.5</v>
      </c>
      <c r="AC174" s="5">
        <f>(Table2[[#This Row],[Close Price]]/Table2[[#This Row],[Day Low]])-1</f>
        <v>3.5231242349147429E-3</v>
      </c>
      <c r="AD174" s="5">
        <f>(Table2[[#This Row],[Day High]]/Table2[[#This Row],[Close Price]])-1</f>
        <v>9.4611883014490417E-3</v>
      </c>
      <c r="AE174" s="5">
        <f>(Table2[[#This Row],[Close Price]]/Table2[[#This Row],[Current Week Low]])-1</f>
        <v>3.9127837514933983E-3</v>
      </c>
      <c r="AF174" s="5">
        <f>(Table2[[#This Row],[Current Week High]]/Table2[[#This Row],[Close Price]])-1</f>
        <v>5.6975394959983383E-2</v>
      </c>
      <c r="AG174" s="5">
        <f>(Table2[[#This Row],[Close Price]]/Table2[[#This Row],[Current Month Low]])-1</f>
        <v>0.19505777777777777</v>
      </c>
      <c r="AH174" s="5">
        <f>(Table2[[#This Row],[Current Month High]]/Table2[[#This Row],[Close Price]])-1</f>
        <v>7.3755615721043721E-2</v>
      </c>
      <c r="AI174">
        <v>7.3755615721043704</v>
      </c>
      <c r="AJ174">
        <v>107.21948212083799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0.26</v>
      </c>
      <c r="AM174" t="s">
        <v>10116</v>
      </c>
      <c r="AN174">
        <v>6.31</v>
      </c>
      <c r="AO174" t="s">
        <v>10116</v>
      </c>
      <c r="AP174">
        <v>8.8219952483392997E-2</v>
      </c>
      <c r="AQ174">
        <f>(Table2[[#This Row],[Sharpe Ratio]]-AVERAGE(Table2[Sharpe Ratio]))/_xlfn.STDEV.P(Table2[Sharpe Ratio])</f>
        <v>0.36286935627490169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0.78231255681449741</v>
      </c>
      <c r="AS174">
        <f>_xlfn.RANK.AVG(Table2[[#This Row],[1Y Return vs Nifty Z-Score]],Table2[1Y Return vs Nifty Z-Score])</f>
        <v>171</v>
      </c>
      <c r="AT174">
        <f>_xlfn.RANK.AVG(Table2[[#This Row],[6M Return vs Nifty Z-Score]],Table2[6M Return vs Nifty Z-Score])</f>
        <v>191</v>
      </c>
      <c r="AU174">
        <f>_xlfn.RANK.AVG(Table2[[#This Row],[Sharpe Ratio Z-Score]],Table2[Sharpe Ratio Z-Score])</f>
        <v>243</v>
      </c>
      <c r="AV174">
        <f>(Table2[[#This Row],[Rank 1Y]]+Table2[[#This Row],[Rank 6M]]+Table2[[#This Row],[Rank Sharpe]])/3</f>
        <v>201.66666666666666</v>
      </c>
    </row>
    <row r="175" spans="1:48" x14ac:dyDescent="0.3">
      <c r="A175" t="s">
        <v>1220</v>
      </c>
      <c r="B175" t="s">
        <v>1221</v>
      </c>
      <c r="C175" t="s">
        <v>10072</v>
      </c>
      <c r="D175" t="s">
        <v>420</v>
      </c>
      <c r="E175">
        <v>8944.1940786079995</v>
      </c>
      <c r="F175">
        <v>256.11</v>
      </c>
      <c r="G175">
        <v>70.526283362889899</v>
      </c>
      <c r="H175">
        <f>(Table2[[#This Row],[1Y Return vs Nifty]]-AVERAGE(Table2[1Y Return vs Nifty]))/_xlfn.STDEV.P(Table2[1Y Return vs Nifty])</f>
        <v>0.3325779476578215</v>
      </c>
      <c r="I175">
        <v>20.580512065447198</v>
      </c>
      <c r="J175">
        <f>(Table2[[#This Row],[1M Return vs Nifty]]-AVERAGE(Table2[1M Return vs Nifty]))/_xlfn.STDEV.P(Table2[1M Return vs Nifty])</f>
        <v>1.7156558744649133</v>
      </c>
      <c r="K175">
        <v>16.160739125703099</v>
      </c>
      <c r="L175">
        <f>(Table2[[#This Row],[6M Return vs Nifty]]-AVERAGE(Table2[6M Return vs Nifty]))/_xlfn.STDEV.P(Table2[6M Return vs Nifty])</f>
        <v>0.13051971725632952</v>
      </c>
      <c r="M175">
        <v>-2.9759921127905602</v>
      </c>
      <c r="N175">
        <f>(Table2[[#This Row],[1W Return vs Nifty]]-AVERAGE(Table2[1W Return vs Nifty]))/_xlfn.STDEV.P(Table2[1W Return vs Nifty])</f>
        <v>-0.38576747351336982</v>
      </c>
      <c r="O175">
        <v>247.88</v>
      </c>
      <c r="P175">
        <v>229.796032714723</v>
      </c>
      <c r="Q175">
        <v>197.35763505239501</v>
      </c>
      <c r="R175">
        <v>56.630724181093498</v>
      </c>
      <c r="S175" s="5">
        <f>(Table2[[#This Row],[Close Price]]-Table2[[#This Row],[20D EMA]])/Table2[[#This Row],[20D EMA]]</f>
        <v>3.3201549136679109E-2</v>
      </c>
      <c r="T175" s="5">
        <f>(Table2[[#This Row],[Close Price]]-Table2[[#This Row],[50D EMA]])/Table2[[#This Row],[50D EMA]]</f>
        <v>0.11451010260888235</v>
      </c>
      <c r="U175" s="5">
        <f>(Table2[[#This Row],[Close Price]]-Table2[[#This Row],[200D EMA]])/Table2[[#This Row],[200D EMA]]</f>
        <v>0.2976949178176323</v>
      </c>
      <c r="V175">
        <v>0.87982684406488498</v>
      </c>
      <c r="W175">
        <v>254.35</v>
      </c>
      <c r="X175">
        <v>264</v>
      </c>
      <c r="Y175">
        <v>254.35</v>
      </c>
      <c r="Z175">
        <v>275</v>
      </c>
      <c r="AA175">
        <v>186.3</v>
      </c>
      <c r="AB175">
        <v>275</v>
      </c>
      <c r="AC175" s="5">
        <f>(Table2[[#This Row],[Close Price]]/Table2[[#This Row],[Day Low]])-1</f>
        <v>6.9195989777866007E-3</v>
      </c>
      <c r="AD175" s="5">
        <f>(Table2[[#This Row],[Day High]]/Table2[[#This Row],[Close Price]])-1</f>
        <v>3.0807075084924307E-2</v>
      </c>
      <c r="AE175" s="5">
        <f>(Table2[[#This Row],[Close Price]]/Table2[[#This Row],[Current Week Low]])-1</f>
        <v>6.9195989777866007E-3</v>
      </c>
      <c r="AF175" s="5">
        <f>(Table2[[#This Row],[Current Week High]]/Table2[[#This Row],[Close Price]])-1</f>
        <v>7.3757369880129486E-2</v>
      </c>
      <c r="AG175" s="5">
        <f>(Table2[[#This Row],[Close Price]]/Table2[[#This Row],[Current Month Low]])-1</f>
        <v>0.37471819645732696</v>
      </c>
      <c r="AH175" s="5">
        <f>(Table2[[#This Row],[Current Month High]]/Table2[[#This Row],[Close Price]])-1</f>
        <v>7.3757369880129486E-2</v>
      </c>
      <c r="AI175">
        <v>7.3757369880129398</v>
      </c>
      <c r="AJ175">
        <v>106.45707376058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0.18</v>
      </c>
      <c r="AM175" t="s">
        <v>10116</v>
      </c>
      <c r="AN175">
        <v>3.03</v>
      </c>
      <c r="AO175" t="s">
        <v>10116</v>
      </c>
      <c r="AP175">
        <v>0.12570102706872499</v>
      </c>
      <c r="AQ175">
        <f>(Table2[[#This Row],[Sharpe Ratio]]-AVERAGE(Table2[Sharpe Ratio]))/_xlfn.STDEV.P(Table2[Sharpe Ratio])</f>
        <v>0.78657074298121876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2.5795568088469132</v>
      </c>
      <c r="AS175">
        <f>_xlfn.RANK.AVG(Table2[[#This Row],[1Y Return vs Nifty Z-Score]],Table2[1Y Return vs Nifty Z-Score])</f>
        <v>188</v>
      </c>
      <c r="AT175">
        <f>_xlfn.RANK.AVG(Table2[[#This Row],[6M Return vs Nifty Z-Score]],Table2[6M Return vs Nifty Z-Score])</f>
        <v>262</v>
      </c>
      <c r="AU175">
        <f>_xlfn.RANK.AVG(Table2[[#This Row],[Sharpe Ratio Z-Score]],Table2[Sharpe Ratio Z-Score])</f>
        <v>160</v>
      </c>
      <c r="AV175">
        <f>(Table2[[#This Row],[Rank 1Y]]+Table2[[#This Row],[Rank 6M]]+Table2[[#This Row],[Rank Sharpe]])/3</f>
        <v>203.33333333333334</v>
      </c>
    </row>
    <row r="176" spans="1:48" x14ac:dyDescent="0.3">
      <c r="A176" t="s">
        <v>243</v>
      </c>
      <c r="B176" t="s">
        <v>244</v>
      </c>
      <c r="C176" t="s">
        <v>10076</v>
      </c>
      <c r="D176" t="s">
        <v>132</v>
      </c>
      <c r="E176">
        <v>104964.20132570001</v>
      </c>
      <c r="F176">
        <v>1047.3499999999999</v>
      </c>
      <c r="G176">
        <v>52.194492263259797</v>
      </c>
      <c r="H176">
        <f>(Table2[[#This Row],[1Y Return vs Nifty]]-AVERAGE(Table2[1Y Return vs Nifty]))/_xlfn.STDEV.P(Table2[1Y Return vs Nifty])</f>
        <v>0.11105122784293731</v>
      </c>
      <c r="I176">
        <v>-7.8011860326041802</v>
      </c>
      <c r="J176">
        <f>(Table2[[#This Row],[1M Return vs Nifty]]-AVERAGE(Table2[1M Return vs Nifty]))/_xlfn.STDEV.P(Table2[1M Return vs Nifty])</f>
        <v>-0.91324542880106596</v>
      </c>
      <c r="K176">
        <v>31.713394994080101</v>
      </c>
      <c r="L176">
        <f>(Table2[[#This Row],[6M Return vs Nifty]]-AVERAGE(Table2[6M Return vs Nifty]))/_xlfn.STDEV.P(Table2[6M Return vs Nifty])</f>
        <v>0.60347481884229859</v>
      </c>
      <c r="M176">
        <v>-2.52029390318756</v>
      </c>
      <c r="N176">
        <f>(Table2[[#This Row],[1W Return vs Nifty]]-AVERAGE(Table2[1W Return vs Nifty]))/_xlfn.STDEV.P(Table2[1W Return vs Nifty])</f>
        <v>-0.28624178570585707</v>
      </c>
      <c r="O176">
        <v>1039.9000000000001</v>
      </c>
      <c r="P176">
        <v>994.72621265046996</v>
      </c>
      <c r="Q176">
        <v>831.069201771233</v>
      </c>
      <c r="R176">
        <v>50.292082338273701</v>
      </c>
      <c r="S176" s="5">
        <f>(Table2[[#This Row],[Close Price]]-Table2[[#This Row],[20D EMA]])/Table2[[#This Row],[20D EMA]]</f>
        <v>7.1641503990766591E-3</v>
      </c>
      <c r="T176" s="5">
        <f>(Table2[[#This Row],[Close Price]]-Table2[[#This Row],[50D EMA]])/Table2[[#This Row],[50D EMA]]</f>
        <v>5.2902785389873967E-2</v>
      </c>
      <c r="U176" s="5">
        <f>(Table2[[#This Row],[Close Price]]-Table2[[#This Row],[200D EMA]])/Table2[[#This Row],[200D EMA]]</f>
        <v>0.26024402994096535</v>
      </c>
      <c r="V176">
        <v>0.98163852026754395</v>
      </c>
      <c r="W176">
        <v>1029.1500000000001</v>
      </c>
      <c r="X176">
        <v>1059</v>
      </c>
      <c r="Y176">
        <v>1029.1500000000001</v>
      </c>
      <c r="Z176">
        <v>1081</v>
      </c>
      <c r="AA176">
        <v>901.2</v>
      </c>
      <c r="AB176">
        <v>1097</v>
      </c>
      <c r="AC176" s="5">
        <f>(Table2[[#This Row],[Close Price]]/Table2[[#This Row],[Day Low]])-1</f>
        <v>1.7684496914929682E-2</v>
      </c>
      <c r="AD176" s="5">
        <f>(Table2[[#This Row],[Day High]]/Table2[[#This Row],[Close Price]])-1</f>
        <v>1.1123311214016329E-2</v>
      </c>
      <c r="AE176" s="5">
        <f>(Table2[[#This Row],[Close Price]]/Table2[[#This Row],[Current Week Low]])-1</f>
        <v>1.7684496914929682E-2</v>
      </c>
      <c r="AF176" s="5">
        <f>(Table2[[#This Row],[Current Week High]]/Table2[[#This Row],[Close Price]])-1</f>
        <v>3.2128705781257594E-2</v>
      </c>
      <c r="AG176" s="5">
        <f>(Table2[[#This Row],[Close Price]]/Table2[[#This Row],[Current Month Low]])-1</f>
        <v>0.16217265867731889</v>
      </c>
      <c r="AH176" s="5">
        <f>(Table2[[#This Row],[Current Month High]]/Table2[[#This Row],[Close Price]])-1</f>
        <v>4.7405356375614716E-2</v>
      </c>
      <c r="AI176">
        <v>4.7405356375614698</v>
      </c>
      <c r="AJ176">
        <v>83.103146853146797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0.02</v>
      </c>
      <c r="AM176" t="s">
        <v>10116</v>
      </c>
      <c r="AN176">
        <v>3.48</v>
      </c>
      <c r="AO176" t="s">
        <v>10116</v>
      </c>
      <c r="AP176">
        <v>0.10728524285391</v>
      </c>
      <c r="AQ176">
        <f>(Table2[[#This Row],[Sharpe Ratio]]-AVERAGE(Table2[Sharpe Ratio]))/_xlfn.STDEV.P(Table2[Sharpe Ratio])</f>
        <v>0.57839119115601589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9.343002333432876E-2</v>
      </c>
      <c r="AS176">
        <f>_xlfn.RANK.AVG(Table2[[#This Row],[1Y Return vs Nifty Z-Score]],Table2[1Y Return vs Nifty Z-Score])</f>
        <v>251</v>
      </c>
      <c r="AT176">
        <f>_xlfn.RANK.AVG(Table2[[#This Row],[6M Return vs Nifty Z-Score]],Table2[6M Return vs Nifty Z-Score])</f>
        <v>165</v>
      </c>
      <c r="AU176">
        <f>_xlfn.RANK.AVG(Table2[[#This Row],[Sharpe Ratio Z-Score]],Table2[Sharpe Ratio Z-Score])</f>
        <v>194</v>
      </c>
      <c r="AV176">
        <f>(Table2[[#This Row],[Rank 1Y]]+Table2[[#This Row],[Rank 6M]]+Table2[[#This Row],[Rank Sharpe]])/3</f>
        <v>203.33333333333334</v>
      </c>
    </row>
    <row r="177" spans="1:48" x14ac:dyDescent="0.3">
      <c r="A177" t="s">
        <v>1426</v>
      </c>
      <c r="B177" t="s">
        <v>1427</v>
      </c>
      <c r="C177" t="s">
        <v>10082</v>
      </c>
      <c r="D177" t="s">
        <v>193</v>
      </c>
      <c r="E177">
        <v>6944.9216343999997</v>
      </c>
      <c r="F177">
        <v>1657.2</v>
      </c>
      <c r="G177">
        <v>79.514499637304496</v>
      </c>
      <c r="H177">
        <f>(Table2[[#This Row],[1Y Return vs Nifty]]-AVERAGE(Table2[1Y Return vs Nifty]))/_xlfn.STDEV.P(Table2[1Y Return vs Nifty])</f>
        <v>0.44119417928714666</v>
      </c>
      <c r="I177">
        <v>10.856026829654301</v>
      </c>
      <c r="J177">
        <f>(Table2[[#This Row],[1M Return vs Nifty]]-AVERAGE(Table2[1M Return vs Nifty]))/_xlfn.STDEV.P(Table2[1M Return vs Nifty])</f>
        <v>0.81490949129758838</v>
      </c>
      <c r="K177">
        <v>66.385223933545603</v>
      </c>
      <c r="L177">
        <f>(Table2[[#This Row],[6M Return vs Nifty]]-AVERAGE(Table2[6M Return vs Nifty]))/_xlfn.STDEV.P(Table2[6M Return vs Nifty])</f>
        <v>1.6578425433657042</v>
      </c>
      <c r="M177">
        <v>7.00347277330631</v>
      </c>
      <c r="N177">
        <f>(Table2[[#This Row],[1W Return vs Nifty]]-AVERAGE(Table2[1W Return vs Nifty]))/_xlfn.STDEV.P(Table2[1W Return vs Nifty])</f>
        <v>1.7937739111345758</v>
      </c>
      <c r="O177">
        <v>1539.86</v>
      </c>
      <c r="P177">
        <v>1468.3583613870401</v>
      </c>
      <c r="Q177">
        <v>1255.6063706279999</v>
      </c>
      <c r="R177">
        <v>80.833239550672701</v>
      </c>
      <c r="S177" s="5">
        <f>(Table2[[#This Row],[Close Price]]-Table2[[#This Row],[20D EMA]])/Table2[[#This Row],[20D EMA]]</f>
        <v>7.6201732625043941E-2</v>
      </c>
      <c r="T177" s="5">
        <f>(Table2[[#This Row],[Close Price]]-Table2[[#This Row],[50D EMA]])/Table2[[#This Row],[50D EMA]]</f>
        <v>0.12860732337477648</v>
      </c>
      <c r="U177" s="5">
        <f>(Table2[[#This Row],[Close Price]]-Table2[[#This Row],[200D EMA]])/Table2[[#This Row],[200D EMA]]</f>
        <v>0.31984038848985802</v>
      </c>
      <c r="V177">
        <v>0.72010638813258698</v>
      </c>
      <c r="W177">
        <v>1629.95</v>
      </c>
      <c r="X177">
        <v>1748.45</v>
      </c>
      <c r="Y177">
        <v>1565.5</v>
      </c>
      <c r="Z177">
        <v>1748.45</v>
      </c>
      <c r="AA177">
        <v>1014</v>
      </c>
      <c r="AB177">
        <v>1748.45</v>
      </c>
      <c r="AC177" s="5">
        <f>(Table2[[#This Row],[Close Price]]/Table2[[#This Row],[Day Low]])-1</f>
        <v>1.6718304242461457E-2</v>
      </c>
      <c r="AD177" s="5">
        <f>(Table2[[#This Row],[Day High]]/Table2[[#This Row],[Close Price]])-1</f>
        <v>5.5062756456673911E-2</v>
      </c>
      <c r="AE177" s="5">
        <f>(Table2[[#This Row],[Close Price]]/Table2[[#This Row],[Current Week Low]])-1</f>
        <v>5.8575534972852061E-2</v>
      </c>
      <c r="AF177" s="5">
        <f>(Table2[[#This Row],[Current Week High]]/Table2[[#This Row],[Close Price]])-1</f>
        <v>5.5062756456673911E-2</v>
      </c>
      <c r="AG177" s="5">
        <f>(Table2[[#This Row],[Close Price]]/Table2[[#This Row],[Current Month Low]])-1</f>
        <v>0.63431952662721902</v>
      </c>
      <c r="AH177" s="5">
        <f>(Table2[[#This Row],[Current Month High]]/Table2[[#This Row],[Close Price]])-1</f>
        <v>5.5062756456673911E-2</v>
      </c>
      <c r="AI177">
        <v>5.5062756456673903</v>
      </c>
      <c r="AJ177">
        <v>108.164803416656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0.03</v>
      </c>
      <c r="AM177" t="s">
        <v>10116</v>
      </c>
      <c r="AN177">
        <v>12.2</v>
      </c>
      <c r="AO177" t="s">
        <v>10116</v>
      </c>
      <c r="AP177">
        <v>3.7618634897734003E-2</v>
      </c>
      <c r="AQ177">
        <f>(Table2[[#This Row],[Sharpe Ratio]]-AVERAGE(Table2[Sharpe Ratio]))/_xlfn.STDEV.P(Table2[Sharpe Ratio])</f>
        <v>-0.20914861992796924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4.4985715051570461</v>
      </c>
      <c r="AS177">
        <f>_xlfn.RANK.AVG(Table2[[#This Row],[1Y Return vs Nifty Z-Score]],Table2[1Y Return vs Nifty Z-Score])</f>
        <v>163</v>
      </c>
      <c r="AT177">
        <f>_xlfn.RANK.AVG(Table2[[#This Row],[6M Return vs Nifty Z-Score]],Table2[6M Return vs Nifty Z-Score])</f>
        <v>51</v>
      </c>
      <c r="AU177">
        <f>_xlfn.RANK.AVG(Table2[[#This Row],[Sharpe Ratio Z-Score]],Table2[Sharpe Ratio Z-Score])</f>
        <v>396</v>
      </c>
      <c r="AV177">
        <f>(Table2[[#This Row],[Rank 1Y]]+Table2[[#This Row],[Rank 6M]]+Table2[[#This Row],[Rank Sharpe]])/3</f>
        <v>203.33333333333334</v>
      </c>
    </row>
    <row r="178" spans="1:48" x14ac:dyDescent="0.3">
      <c r="A178" t="s">
        <v>1564</v>
      </c>
      <c r="B178" t="s">
        <v>1565</v>
      </c>
      <c r="C178" t="s">
        <v>10086</v>
      </c>
      <c r="D178" t="s">
        <v>1566</v>
      </c>
      <c r="E178">
        <v>5632.4491095800004</v>
      </c>
      <c r="F178">
        <v>317</v>
      </c>
      <c r="G178">
        <v>101.35100663413</v>
      </c>
      <c r="H178">
        <f>(Table2[[#This Row],[1Y Return vs Nifty]]-AVERAGE(Table2[1Y Return vs Nifty]))/_xlfn.STDEV.P(Table2[1Y Return vs Nifty])</f>
        <v>0.70507291000861605</v>
      </c>
      <c r="I178">
        <v>6.0222291425767303</v>
      </c>
      <c r="J178">
        <f>(Table2[[#This Row],[1M Return vs Nifty]]-AVERAGE(Table2[1M Return vs Nifty]))/_xlfn.STDEV.P(Table2[1M Return vs Nifty])</f>
        <v>0.3671710580515955</v>
      </c>
      <c r="K178">
        <v>12.671632061799</v>
      </c>
      <c r="L178">
        <f>(Table2[[#This Row],[6M Return vs Nifty]]-AVERAGE(Table2[6M Return vs Nifty]))/_xlfn.STDEV.P(Table2[6M Return vs Nifty])</f>
        <v>2.441623243555395E-2</v>
      </c>
      <c r="M178">
        <v>-1.62918683100793</v>
      </c>
      <c r="N178">
        <f>(Table2[[#This Row],[1W Return vs Nifty]]-AVERAGE(Table2[1W Return vs Nifty]))/_xlfn.STDEV.P(Table2[1W Return vs Nifty])</f>
        <v>-9.1621656857686432E-2</v>
      </c>
      <c r="O178">
        <v>304.70999999999998</v>
      </c>
      <c r="P178">
        <v>294.64298639930399</v>
      </c>
      <c r="Q178">
        <v>268.08769646346298</v>
      </c>
      <c r="R178">
        <v>60.6264079632302</v>
      </c>
      <c r="S178" s="5">
        <f>(Table2[[#This Row],[Close Price]]-Table2[[#This Row],[20D EMA]])/Table2[[#This Row],[20D EMA]]</f>
        <v>4.0333431787601397E-2</v>
      </c>
      <c r="T178" s="5">
        <f>(Table2[[#This Row],[Close Price]]-Table2[[#This Row],[50D EMA]])/Table2[[#This Row],[50D EMA]]</f>
        <v>7.5878315903292845E-2</v>
      </c>
      <c r="U178" s="5">
        <f>(Table2[[#This Row],[Close Price]]-Table2[[#This Row],[200D EMA]])/Table2[[#This Row],[200D EMA]]</f>
        <v>0.18244889333518208</v>
      </c>
      <c r="V178">
        <v>1.5345478727381501</v>
      </c>
      <c r="W178">
        <v>312.60000000000002</v>
      </c>
      <c r="X178">
        <v>321</v>
      </c>
      <c r="Y178">
        <v>299.25</v>
      </c>
      <c r="Z178">
        <v>321</v>
      </c>
      <c r="AA178">
        <v>267</v>
      </c>
      <c r="AB178">
        <v>331.95</v>
      </c>
      <c r="AC178" s="5">
        <f>(Table2[[#This Row],[Close Price]]/Table2[[#This Row],[Day Low]])-1</f>
        <v>1.4075495841330721E-2</v>
      </c>
      <c r="AD178" s="5">
        <f>(Table2[[#This Row],[Day High]]/Table2[[#This Row],[Close Price]])-1</f>
        <v>1.2618296529968376E-2</v>
      </c>
      <c r="AE178" s="5">
        <f>(Table2[[#This Row],[Close Price]]/Table2[[#This Row],[Current Week Low]])-1</f>
        <v>5.9314954051796098E-2</v>
      </c>
      <c r="AF178" s="5">
        <f>(Table2[[#This Row],[Current Week High]]/Table2[[#This Row],[Close Price]])-1</f>
        <v>1.2618296529968376E-2</v>
      </c>
      <c r="AG178" s="5">
        <f>(Table2[[#This Row],[Close Price]]/Table2[[#This Row],[Current Month Low]])-1</f>
        <v>0.18726591760299627</v>
      </c>
      <c r="AH178" s="5">
        <f>(Table2[[#This Row],[Current Month High]]/Table2[[#This Row],[Close Price]])-1</f>
        <v>4.7160883280757071E-2</v>
      </c>
      <c r="AI178">
        <v>17.760252365930501</v>
      </c>
      <c r="AJ178">
        <v>131.218088986141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0.03</v>
      </c>
      <c r="AM178" t="s">
        <v>10116</v>
      </c>
      <c r="AN178">
        <v>3.32</v>
      </c>
      <c r="AO178" t="s">
        <v>10116</v>
      </c>
      <c r="AP178">
        <v>0.107360156653447</v>
      </c>
      <c r="AQ178">
        <f>(Table2[[#This Row],[Sharpe Ratio]]-AVERAGE(Table2[Sharpe Ratio]))/_xlfn.STDEV.P(Table2[Sharpe Ratio])</f>
        <v>0.57923804736540774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1.5842765910034866</v>
      </c>
      <c r="AS178">
        <f>_xlfn.RANK.AVG(Table2[[#This Row],[1Y Return vs Nifty Z-Score]],Table2[1Y Return vs Nifty Z-Score])</f>
        <v>125</v>
      </c>
      <c r="AT178">
        <f>_xlfn.RANK.AVG(Table2[[#This Row],[6M Return vs Nifty Z-Score]],Table2[6M Return vs Nifty Z-Score])</f>
        <v>293</v>
      </c>
      <c r="AU178">
        <f>_xlfn.RANK.AVG(Table2[[#This Row],[Sharpe Ratio Z-Score]],Table2[Sharpe Ratio Z-Score])</f>
        <v>193</v>
      </c>
      <c r="AV178">
        <f>(Table2[[#This Row],[Rank 1Y]]+Table2[[#This Row],[Rank 6M]]+Table2[[#This Row],[Rank Sharpe]])/3</f>
        <v>203.66666666666666</v>
      </c>
    </row>
    <row r="179" spans="1:48" x14ac:dyDescent="0.3">
      <c r="A179" t="s">
        <v>1153</v>
      </c>
      <c r="B179" t="s">
        <v>1154</v>
      </c>
      <c r="C179" t="s">
        <v>10075</v>
      </c>
      <c r="D179" t="s">
        <v>59</v>
      </c>
      <c r="E179">
        <v>9992.5369710399991</v>
      </c>
      <c r="F179">
        <v>653.95000000000005</v>
      </c>
      <c r="G179">
        <v>152.5145850015</v>
      </c>
      <c r="H179">
        <f>(Table2[[#This Row],[1Y Return vs Nifty]]-AVERAGE(Table2[1Y Return vs Nifty]))/_xlfn.STDEV.P(Table2[1Y Return vs Nifty])</f>
        <v>1.3233485399302303</v>
      </c>
      <c r="I179">
        <v>10.0361195390727</v>
      </c>
      <c r="J179">
        <f>(Table2[[#This Row],[1M Return vs Nifty]]-AVERAGE(Table2[1M Return vs Nifty]))/_xlfn.STDEV.P(Table2[1M Return vs Nifty])</f>
        <v>0.73896423469875094</v>
      </c>
      <c r="K179">
        <v>45.617806424728499</v>
      </c>
      <c r="L179">
        <f>(Table2[[#This Row],[6M Return vs Nifty]]-AVERAGE(Table2[6M Return vs Nifty]))/_xlfn.STDEV.P(Table2[6M Return vs Nifty])</f>
        <v>1.0263069303690922</v>
      </c>
      <c r="M179">
        <v>10.8877116431738</v>
      </c>
      <c r="N179">
        <f>(Table2[[#This Row],[1W Return vs Nifty]]-AVERAGE(Table2[1W Return vs Nifty]))/_xlfn.STDEV.P(Table2[1W Return vs Nifty])</f>
        <v>2.6421018987933906</v>
      </c>
      <c r="O179">
        <v>586</v>
      </c>
      <c r="P179">
        <v>564.47659491453601</v>
      </c>
      <c r="Q179">
        <v>460.73893702730197</v>
      </c>
      <c r="R179">
        <v>84.613073088130506</v>
      </c>
      <c r="S179" s="5">
        <f>(Table2[[#This Row],[Close Price]]-Table2[[#This Row],[20D EMA]])/Table2[[#This Row],[20D EMA]]</f>
        <v>0.11595563139931749</v>
      </c>
      <c r="T179" s="5">
        <f>(Table2[[#This Row],[Close Price]]-Table2[[#This Row],[50D EMA]])/Table2[[#This Row],[50D EMA]]</f>
        <v>0.15850684668158946</v>
      </c>
      <c r="U179" s="5">
        <f>(Table2[[#This Row],[Close Price]]-Table2[[#This Row],[200D EMA]])/Table2[[#This Row],[200D EMA]]</f>
        <v>0.4193504117956694</v>
      </c>
      <c r="V179">
        <v>2.1438343458314399</v>
      </c>
      <c r="W179">
        <v>630.54999999999995</v>
      </c>
      <c r="X179">
        <v>683.95</v>
      </c>
      <c r="Y179">
        <v>578.29999999999995</v>
      </c>
      <c r="Z179">
        <v>683.95</v>
      </c>
      <c r="AA179">
        <v>490.15</v>
      </c>
      <c r="AB179">
        <v>683.95</v>
      </c>
      <c r="AC179" s="5">
        <f>(Table2[[#This Row],[Close Price]]/Table2[[#This Row],[Day Low]])-1</f>
        <v>3.7110459122988049E-2</v>
      </c>
      <c r="AD179" s="5">
        <f>(Table2[[#This Row],[Day High]]/Table2[[#This Row],[Close Price]])-1</f>
        <v>4.5875066901139183E-2</v>
      </c>
      <c r="AE179" s="5">
        <f>(Table2[[#This Row],[Close Price]]/Table2[[#This Row],[Current Week Low]])-1</f>
        <v>0.13081445616462051</v>
      </c>
      <c r="AF179" s="5">
        <f>(Table2[[#This Row],[Current Week High]]/Table2[[#This Row],[Close Price]])-1</f>
        <v>4.5875066901139183E-2</v>
      </c>
      <c r="AG179" s="5">
        <f>(Table2[[#This Row],[Close Price]]/Table2[[#This Row],[Current Month Low]])-1</f>
        <v>0.33418341324084477</v>
      </c>
      <c r="AH179" s="5">
        <f>(Table2[[#This Row],[Current Month High]]/Table2[[#This Row],[Close Price]])-1</f>
        <v>4.5875066901139183E-2</v>
      </c>
      <c r="AI179">
        <v>4.5875066901139103</v>
      </c>
      <c r="AJ179">
        <v>206.658851113716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</v>
      </c>
      <c r="AM179" t="s">
        <v>10116</v>
      </c>
      <c r="AN179">
        <v>14.6</v>
      </c>
      <c r="AO179" t="s">
        <v>10116</v>
      </c>
      <c r="AP179">
        <v>1.8714872004311E-2</v>
      </c>
      <c r="AQ179">
        <f>(Table2[[#This Row],[Sharpe Ratio]]-AVERAGE(Table2[Sharpe Ratio]))/_xlfn.STDEV.P(Table2[Sharpe Ratio])</f>
        <v>-0.42284448218708492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5.3078771216043794</v>
      </c>
      <c r="AS179">
        <f>_xlfn.RANK.AVG(Table2[[#This Row],[1Y Return vs Nifty Z-Score]],Table2[1Y Return vs Nifty Z-Score])</f>
        <v>62</v>
      </c>
      <c r="AT179">
        <f>_xlfn.RANK.AVG(Table2[[#This Row],[6M Return vs Nifty Z-Score]],Table2[6M Return vs Nifty Z-Score])</f>
        <v>93</v>
      </c>
      <c r="AU179">
        <f>_xlfn.RANK.AVG(Table2[[#This Row],[Sharpe Ratio Z-Score]],Table2[Sharpe Ratio Z-Score])</f>
        <v>456</v>
      </c>
      <c r="AV179">
        <f>(Table2[[#This Row],[Rank 1Y]]+Table2[[#This Row],[Rank 6M]]+Table2[[#This Row],[Rank Sharpe]])/3</f>
        <v>203.66666666666666</v>
      </c>
    </row>
    <row r="180" spans="1:48" x14ac:dyDescent="0.3">
      <c r="A180" t="s">
        <v>1497</v>
      </c>
      <c r="B180" t="s">
        <v>1498</v>
      </c>
      <c r="C180" t="s">
        <v>10079</v>
      </c>
      <c r="D180" t="s">
        <v>387</v>
      </c>
      <c r="E180">
        <v>6225.6998065199996</v>
      </c>
      <c r="F180">
        <v>210.55</v>
      </c>
      <c r="G180">
        <v>203.79678918380799</v>
      </c>
      <c r="H180">
        <f>(Table2[[#This Row],[1Y Return vs Nifty]]-AVERAGE(Table2[1Y Return vs Nifty]))/_xlfn.STDEV.P(Table2[1Y Return vs Nifty])</f>
        <v>1.9430576788595437</v>
      </c>
      <c r="I180">
        <v>1.2386351707396299</v>
      </c>
      <c r="J180">
        <f>(Table2[[#This Row],[1M Return vs Nifty]]-AVERAGE(Table2[1M Return vs Nifty]))/_xlfn.STDEV.P(Table2[1M Return vs Nifty])</f>
        <v>-7.5917173787543299E-2</v>
      </c>
      <c r="K180">
        <v>7.8855236867362404</v>
      </c>
      <c r="L180">
        <f>(Table2[[#This Row],[6M Return vs Nifty]]-AVERAGE(Table2[6M Return vs Nifty]))/_xlfn.STDEV.P(Table2[6M Return vs Nifty])</f>
        <v>-0.12112896523913007</v>
      </c>
      <c r="M180">
        <v>-0.46522196602805499</v>
      </c>
      <c r="N180">
        <f>(Table2[[#This Row],[1W Return vs Nifty]]-AVERAGE(Table2[1W Return vs Nifty]))/_xlfn.STDEV.P(Table2[1W Return vs Nifty])</f>
        <v>0.16259133175998508</v>
      </c>
      <c r="O180">
        <v>194.32</v>
      </c>
      <c r="P180">
        <v>186.191507896898</v>
      </c>
      <c r="Q180">
        <v>153.95554363312399</v>
      </c>
      <c r="R180">
        <v>65.796123200620499</v>
      </c>
      <c r="S180" s="5">
        <f>(Table2[[#This Row],[Close Price]]-Table2[[#This Row],[20D EMA]])/Table2[[#This Row],[20D EMA]]</f>
        <v>8.3522025524907464E-2</v>
      </c>
      <c r="T180" s="5">
        <f>(Table2[[#This Row],[Close Price]]-Table2[[#This Row],[50D EMA]])/Table2[[#This Row],[50D EMA]]</f>
        <v>0.13082493599326947</v>
      </c>
      <c r="U180" s="5">
        <f>(Table2[[#This Row],[Close Price]]-Table2[[#This Row],[200D EMA]])/Table2[[#This Row],[200D EMA]]</f>
        <v>0.36760258858713518</v>
      </c>
      <c r="V180">
        <v>1.23243003039947</v>
      </c>
      <c r="W180">
        <v>201.89</v>
      </c>
      <c r="X180">
        <v>214.8</v>
      </c>
      <c r="Y180">
        <v>190.43</v>
      </c>
      <c r="Z180">
        <v>214.8</v>
      </c>
      <c r="AA180">
        <v>171</v>
      </c>
      <c r="AB180">
        <v>214.8</v>
      </c>
      <c r="AC180" s="5">
        <f>(Table2[[#This Row],[Close Price]]/Table2[[#This Row],[Day Low]])-1</f>
        <v>4.2894645599088843E-2</v>
      </c>
      <c r="AD180" s="5">
        <f>(Table2[[#This Row],[Day High]]/Table2[[#This Row],[Close Price]])-1</f>
        <v>2.0185229161719276E-2</v>
      </c>
      <c r="AE180" s="5">
        <f>(Table2[[#This Row],[Close Price]]/Table2[[#This Row],[Current Week Low]])-1</f>
        <v>0.10565562148821095</v>
      </c>
      <c r="AF180" s="5">
        <f>(Table2[[#This Row],[Current Week High]]/Table2[[#This Row],[Close Price]])-1</f>
        <v>2.0185229161719276E-2</v>
      </c>
      <c r="AG180" s="5">
        <f>(Table2[[#This Row],[Close Price]]/Table2[[#This Row],[Current Month Low]])-1</f>
        <v>0.23128654970760243</v>
      </c>
      <c r="AH180" s="5">
        <f>(Table2[[#This Row],[Current Month High]]/Table2[[#This Row],[Close Price]])-1</f>
        <v>2.0185229161719276E-2</v>
      </c>
      <c r="AI180">
        <v>2.01852291617192</v>
      </c>
      <c r="AJ180">
        <v>242.63628966639499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</v>
      </c>
      <c r="AM180" t="s">
        <v>10116</v>
      </c>
      <c r="AN180">
        <v>7.09</v>
      </c>
      <c r="AO180" t="s">
        <v>10116</v>
      </c>
      <c r="AP180">
        <v>9.1222014232194004E-2</v>
      </c>
      <c r="AQ180">
        <f>(Table2[[#This Row],[Sharpe Ratio]]-AVERAGE(Table2[Sharpe Ratio]))/_xlfn.STDEV.P(Table2[Sharpe Ratio])</f>
        <v>0.39680588931237121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2.3054087609052267</v>
      </c>
      <c r="AS180">
        <f>_xlfn.RANK.AVG(Table2[[#This Row],[1Y Return vs Nifty Z-Score]],Table2[1Y Return vs Nifty Z-Score])</f>
        <v>27</v>
      </c>
      <c r="AT180">
        <f>_xlfn.RANK.AVG(Table2[[#This Row],[6M Return vs Nifty Z-Score]],Table2[6M Return vs Nifty Z-Score])</f>
        <v>345</v>
      </c>
      <c r="AU180">
        <f>_xlfn.RANK.AVG(Table2[[#This Row],[Sharpe Ratio Z-Score]],Table2[Sharpe Ratio Z-Score])</f>
        <v>241</v>
      </c>
      <c r="AV180">
        <f>(Table2[[#This Row],[Rank 1Y]]+Table2[[#This Row],[Rank 6M]]+Table2[[#This Row],[Rank Sharpe]])/3</f>
        <v>204.33333333333334</v>
      </c>
    </row>
    <row r="181" spans="1:48" x14ac:dyDescent="0.3">
      <c r="A181" t="s">
        <v>87</v>
      </c>
      <c r="B181" t="s">
        <v>88</v>
      </c>
      <c r="C181" t="s">
        <v>10077</v>
      </c>
      <c r="D181" t="s">
        <v>89</v>
      </c>
      <c r="E181">
        <v>303850.72676672903</v>
      </c>
      <c r="F181">
        <v>331.55</v>
      </c>
      <c r="G181">
        <v>49.367514652381701</v>
      </c>
      <c r="H181">
        <f>(Table2[[#This Row],[1Y Return vs Nifty]]-AVERAGE(Table2[1Y Return vs Nifty]))/_xlfn.STDEV.P(Table2[1Y Return vs Nifty])</f>
        <v>7.6889204409199885E-2</v>
      </c>
      <c r="I181">
        <v>-2.8033260360695902</v>
      </c>
      <c r="J181">
        <f>(Table2[[#This Row],[1M Return vs Nifty]]-AVERAGE(Table2[1M Return vs Nifty]))/_xlfn.STDEV.P(Table2[1M Return vs Nifty])</f>
        <v>-0.45031045524735985</v>
      </c>
      <c r="K181">
        <v>30.622080423364501</v>
      </c>
      <c r="L181">
        <f>(Table2[[#This Row],[6M Return vs Nifty]]-AVERAGE(Table2[6M Return vs Nifty]))/_xlfn.STDEV.P(Table2[6M Return vs Nifty])</f>
        <v>0.57028802437946291</v>
      </c>
      <c r="M181">
        <v>-2.27041305331527</v>
      </c>
      <c r="N181">
        <f>(Table2[[#This Row],[1W Return vs Nifty]]-AVERAGE(Table2[1W Return vs Nifty]))/_xlfn.STDEV.P(Table2[1W Return vs Nifty])</f>
        <v>-0.23166715071852279</v>
      </c>
      <c r="O181">
        <v>321.88</v>
      </c>
      <c r="P181">
        <v>310.32901324097901</v>
      </c>
      <c r="Q181">
        <v>264.56042188484298</v>
      </c>
      <c r="R181">
        <v>55.204470561825801</v>
      </c>
      <c r="S181" s="5">
        <f>(Table2[[#This Row],[Close Price]]-Table2[[#This Row],[20D EMA]])/Table2[[#This Row],[20D EMA]]</f>
        <v>3.0042251770846327E-2</v>
      </c>
      <c r="T181" s="5">
        <f>(Table2[[#This Row],[Close Price]]-Table2[[#This Row],[50D EMA]])/Table2[[#This Row],[50D EMA]]</f>
        <v>6.8382219688051929E-2</v>
      </c>
      <c r="U181" s="5">
        <f>(Table2[[#This Row],[Close Price]]-Table2[[#This Row],[200D EMA]])/Table2[[#This Row],[200D EMA]]</f>
        <v>0.25321088331313607</v>
      </c>
      <c r="V181">
        <v>0.81155283626821895</v>
      </c>
      <c r="W181">
        <v>324.35000000000002</v>
      </c>
      <c r="X181">
        <v>332.5</v>
      </c>
      <c r="Y181">
        <v>322.55</v>
      </c>
      <c r="Z181">
        <v>335</v>
      </c>
      <c r="AA181">
        <v>279.2</v>
      </c>
      <c r="AB181">
        <v>348.7</v>
      </c>
      <c r="AC181" s="5">
        <f>(Table2[[#This Row],[Close Price]]/Table2[[#This Row],[Day Low]])-1</f>
        <v>2.2198242639124288E-2</v>
      </c>
      <c r="AD181" s="5">
        <f>(Table2[[#This Row],[Day High]]/Table2[[#This Row],[Close Price]])-1</f>
        <v>2.8653295128939771E-3</v>
      </c>
      <c r="AE181" s="5">
        <f>(Table2[[#This Row],[Close Price]]/Table2[[#This Row],[Current Week Low]])-1</f>
        <v>2.7902650751821412E-2</v>
      </c>
      <c r="AF181" s="5">
        <f>(Table2[[#This Row],[Current Week High]]/Table2[[#This Row],[Close Price]])-1</f>
        <v>1.0405670336299133E-2</v>
      </c>
      <c r="AG181" s="5">
        <f>(Table2[[#This Row],[Close Price]]/Table2[[#This Row],[Current Month Low]])-1</f>
        <v>0.1875</v>
      </c>
      <c r="AH181" s="5">
        <f>(Table2[[#This Row],[Current Month High]]/Table2[[#This Row],[Close Price]])-1</f>
        <v>5.1726738048559762E-2</v>
      </c>
      <c r="AI181">
        <v>5.1726738048559699</v>
      </c>
      <c r="AJ181">
        <v>86.762427827066603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0.14000000000000001</v>
      </c>
      <c r="AM181" t="s">
        <v>10116</v>
      </c>
      <c r="AN181">
        <v>4.99</v>
      </c>
      <c r="AO181" t="s">
        <v>10116</v>
      </c>
      <c r="AP181">
        <v>0.11114525290569099</v>
      </c>
      <c r="AQ181">
        <f>(Table2[[#This Row],[Sharpe Ratio]]-AVERAGE(Table2[Sharpe Ratio]))/_xlfn.STDEV.P(Table2[Sharpe Ratio])</f>
        <v>0.62202632247853062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0.58722594530131067</v>
      </c>
      <c r="AS181">
        <f>_xlfn.RANK.AVG(Table2[[#This Row],[1Y Return vs Nifty Z-Score]],Table2[1Y Return vs Nifty Z-Score])</f>
        <v>259</v>
      </c>
      <c r="AT181">
        <f>_xlfn.RANK.AVG(Table2[[#This Row],[6M Return vs Nifty Z-Score]],Table2[6M Return vs Nifty Z-Score])</f>
        <v>172</v>
      </c>
      <c r="AU181">
        <f>_xlfn.RANK.AVG(Table2[[#This Row],[Sharpe Ratio Z-Score]],Table2[Sharpe Ratio Z-Score])</f>
        <v>183</v>
      </c>
      <c r="AV181">
        <f>(Table2[[#This Row],[Rank 1Y]]+Table2[[#This Row],[Rank 6M]]+Table2[[#This Row],[Rank Sharpe]])/3</f>
        <v>204.66666666666666</v>
      </c>
    </row>
    <row r="182" spans="1:48" x14ac:dyDescent="0.3">
      <c r="A182" t="s">
        <v>715</v>
      </c>
      <c r="B182" t="s">
        <v>716</v>
      </c>
      <c r="C182" t="s">
        <v>10077</v>
      </c>
      <c r="D182" t="s">
        <v>67</v>
      </c>
      <c r="E182">
        <v>22266.93208314</v>
      </c>
      <c r="F182">
        <v>165.26</v>
      </c>
      <c r="G182">
        <v>101.59048013552</v>
      </c>
      <c r="H182">
        <f>(Table2[[#This Row],[1Y Return vs Nifty]]-AVERAGE(Table2[1Y Return vs Nifty]))/_xlfn.STDEV.P(Table2[1Y Return vs Nifty])</f>
        <v>0.70796677776857442</v>
      </c>
      <c r="I182">
        <v>10.5612698386419</v>
      </c>
      <c r="J182">
        <f>(Table2[[#This Row],[1M Return vs Nifty]]-AVERAGE(Table2[1M Return vs Nifty]))/_xlfn.STDEV.P(Table2[1M Return vs Nifty])</f>
        <v>0.78760714190530656</v>
      </c>
      <c r="K182">
        <v>20.071018677640598</v>
      </c>
      <c r="L182">
        <f>(Table2[[#This Row],[6M Return vs Nifty]]-AVERAGE(Table2[6M Return vs Nifty]))/_xlfn.STDEV.P(Table2[6M Return vs Nifty])</f>
        <v>0.24943102593361274</v>
      </c>
      <c r="M182">
        <v>10.500657039875</v>
      </c>
      <c r="N182">
        <f>(Table2[[#This Row],[1W Return vs Nifty]]-AVERAGE(Table2[1W Return vs Nifty]))/_xlfn.STDEV.P(Table2[1W Return vs Nifty])</f>
        <v>2.5575681551872065</v>
      </c>
      <c r="O182">
        <v>151.33000000000001</v>
      </c>
      <c r="P182">
        <v>145.60078260339401</v>
      </c>
      <c r="Q182">
        <v>124.68147602064499</v>
      </c>
      <c r="R182">
        <v>83.318563246630504</v>
      </c>
      <c r="S182" s="5">
        <f>(Table2[[#This Row],[Close Price]]-Table2[[#This Row],[20D EMA]])/Table2[[#This Row],[20D EMA]]</f>
        <v>9.2050485693517328E-2</v>
      </c>
      <c r="T182" s="5">
        <f>(Table2[[#This Row],[Close Price]]-Table2[[#This Row],[50D EMA]])/Table2[[#This Row],[50D EMA]]</f>
        <v>0.13502137176114132</v>
      </c>
      <c r="U182" s="5">
        <f>(Table2[[#This Row],[Close Price]]-Table2[[#This Row],[200D EMA]])/Table2[[#This Row],[200D EMA]]</f>
        <v>0.32545752002996764</v>
      </c>
      <c r="V182">
        <v>1.47592016647293</v>
      </c>
      <c r="W182">
        <v>164</v>
      </c>
      <c r="X182">
        <v>171.2</v>
      </c>
      <c r="Y182">
        <v>149.65</v>
      </c>
      <c r="Z182">
        <v>171.2</v>
      </c>
      <c r="AA182">
        <v>121.8</v>
      </c>
      <c r="AB182">
        <v>171.2</v>
      </c>
      <c r="AC182" s="5">
        <f>(Table2[[#This Row],[Close Price]]/Table2[[#This Row],[Day Low]])-1</f>
        <v>7.6829268292681885E-3</v>
      </c>
      <c r="AD182" s="5">
        <f>(Table2[[#This Row],[Day High]]/Table2[[#This Row],[Close Price]])-1</f>
        <v>3.5943361975069532E-2</v>
      </c>
      <c r="AE182" s="5">
        <f>(Table2[[#This Row],[Close Price]]/Table2[[#This Row],[Current Week Low]])-1</f>
        <v>0.10431005679919814</v>
      </c>
      <c r="AF182" s="5">
        <f>(Table2[[#This Row],[Current Week High]]/Table2[[#This Row],[Close Price]])-1</f>
        <v>3.5943361975069532E-2</v>
      </c>
      <c r="AG182" s="5">
        <f>(Table2[[#This Row],[Close Price]]/Table2[[#This Row],[Current Month Low]])-1</f>
        <v>0.35681444991789824</v>
      </c>
      <c r="AH182" s="5">
        <f>(Table2[[#This Row],[Current Month High]]/Table2[[#This Row],[Close Price]])-1</f>
        <v>3.5943361975069532E-2</v>
      </c>
      <c r="AI182">
        <v>3.5943361975069501</v>
      </c>
      <c r="AJ182">
        <v>133.41807909604501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0.16</v>
      </c>
      <c r="AM182" t="s">
        <v>10116</v>
      </c>
      <c r="AN182">
        <v>12.63</v>
      </c>
      <c r="AO182" t="s">
        <v>10116</v>
      </c>
      <c r="AP182">
        <v>8.2648640122980996E-2</v>
      </c>
      <c r="AQ182">
        <f>(Table2[[#This Row],[Sharpe Ratio]]-AVERAGE(Table2[Sharpe Ratio]))/_xlfn.STDEV.P(Table2[Sharpe Ratio])</f>
        <v>0.29988896419712474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4.6024620649918244</v>
      </c>
      <c r="AS182">
        <f>_xlfn.RANK.AVG(Table2[[#This Row],[1Y Return vs Nifty Z-Score]],Table2[1Y Return vs Nifty Z-Score])</f>
        <v>123</v>
      </c>
      <c r="AT182">
        <f>_xlfn.RANK.AVG(Table2[[#This Row],[6M Return vs Nifty Z-Score]],Table2[6M Return vs Nifty Z-Score])</f>
        <v>235</v>
      </c>
      <c r="AU182">
        <f>_xlfn.RANK.AVG(Table2[[#This Row],[Sharpe Ratio Z-Score]],Table2[Sharpe Ratio Z-Score])</f>
        <v>256</v>
      </c>
      <c r="AV182">
        <f>(Table2[[#This Row],[Rank 1Y]]+Table2[[#This Row],[Rank 6M]]+Table2[[#This Row],[Rank Sharpe]])/3</f>
        <v>204.66666666666666</v>
      </c>
    </row>
    <row r="183" spans="1:48" x14ac:dyDescent="0.3">
      <c r="A183" t="s">
        <v>371</v>
      </c>
      <c r="B183" t="s">
        <v>372</v>
      </c>
      <c r="C183" t="s">
        <v>10084</v>
      </c>
      <c r="D183" t="s">
        <v>373</v>
      </c>
      <c r="E183">
        <v>65228.090339069997</v>
      </c>
      <c r="F183">
        <v>960.05</v>
      </c>
      <c r="G183">
        <v>79.867708971371101</v>
      </c>
      <c r="H183">
        <f>(Table2[[#This Row],[1Y Return vs Nifty]]-AVERAGE(Table2[1Y Return vs Nifty]))/_xlfn.STDEV.P(Table2[1Y Return vs Nifty])</f>
        <v>0.44546246408040691</v>
      </c>
      <c r="I183">
        <v>34.934436833331702</v>
      </c>
      <c r="J183">
        <f>(Table2[[#This Row],[1M Return vs Nifty]]-AVERAGE(Table2[1M Return vs Nifty]))/_xlfn.STDEV.P(Table2[1M Return vs Nifty])</f>
        <v>3.0452116818344588</v>
      </c>
      <c r="K183">
        <v>8.4106602452380006</v>
      </c>
      <c r="L183">
        <f>(Table2[[#This Row],[6M Return vs Nifty]]-AVERAGE(Table2[6M Return vs Nifty]))/_xlfn.STDEV.P(Table2[6M Return vs Nifty])</f>
        <v>-0.1051596017764108</v>
      </c>
      <c r="M183">
        <v>9.6011249195679707</v>
      </c>
      <c r="N183">
        <f>(Table2[[#This Row],[1W Return vs Nifty]]-AVERAGE(Table2[1W Return vs Nifty]))/_xlfn.STDEV.P(Table2[1W Return vs Nifty])</f>
        <v>2.3611079736637768</v>
      </c>
      <c r="O183">
        <v>876.53</v>
      </c>
      <c r="P183">
        <v>787.62954597661803</v>
      </c>
      <c r="Q183">
        <v>687.11389931566498</v>
      </c>
      <c r="R183">
        <v>65.705670546229697</v>
      </c>
      <c r="S183" s="5">
        <f>(Table2[[#This Row],[Close Price]]-Table2[[#This Row],[20D EMA]])/Table2[[#This Row],[20D EMA]]</f>
        <v>9.5284816264132419E-2</v>
      </c>
      <c r="T183" s="5">
        <f>(Table2[[#This Row],[Close Price]]-Table2[[#This Row],[50D EMA]])/Table2[[#This Row],[50D EMA]]</f>
        <v>0.21891059687151512</v>
      </c>
      <c r="U183" s="5">
        <f>(Table2[[#This Row],[Close Price]]-Table2[[#This Row],[200D EMA]])/Table2[[#This Row],[200D EMA]]</f>
        <v>0.39722104436566813</v>
      </c>
      <c r="V183">
        <v>3.7381801306539999</v>
      </c>
      <c r="W183">
        <v>950</v>
      </c>
      <c r="X183">
        <v>1018.1</v>
      </c>
      <c r="Y183">
        <v>950</v>
      </c>
      <c r="Z183">
        <v>1104</v>
      </c>
      <c r="AA183">
        <v>579.79999999999995</v>
      </c>
      <c r="AB183">
        <v>1187</v>
      </c>
      <c r="AC183" s="5">
        <f>(Table2[[#This Row],[Close Price]]/Table2[[#This Row],[Day Low]])-1</f>
        <v>1.0578947368421021E-2</v>
      </c>
      <c r="AD183" s="5">
        <f>(Table2[[#This Row],[Day High]]/Table2[[#This Row],[Close Price]])-1</f>
        <v>6.0465600749961101E-2</v>
      </c>
      <c r="AE183" s="5">
        <f>(Table2[[#This Row],[Close Price]]/Table2[[#This Row],[Current Week Low]])-1</f>
        <v>1.0578947368421021E-2</v>
      </c>
      <c r="AF183" s="5">
        <f>(Table2[[#This Row],[Current Week High]]/Table2[[#This Row],[Close Price]])-1</f>
        <v>0.14994010728607887</v>
      </c>
      <c r="AG183" s="5">
        <f>(Table2[[#This Row],[Close Price]]/Table2[[#This Row],[Current Month Low]])-1</f>
        <v>0.655829596412556</v>
      </c>
      <c r="AH183" s="5">
        <f>(Table2[[#This Row],[Current Month High]]/Table2[[#This Row],[Close Price]])-1</f>
        <v>0.23639393781573892</v>
      </c>
      <c r="AI183">
        <v>23.639393781573801</v>
      </c>
      <c r="AJ183">
        <v>132.37323006171999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0.28000000000000003</v>
      </c>
      <c r="AM183" t="s">
        <v>10116</v>
      </c>
      <c r="AN183">
        <v>19.600000000000001</v>
      </c>
      <c r="AO183" t="s">
        <v>10116</v>
      </c>
      <c r="AP183">
        <v>0.14247341896177801</v>
      </c>
      <c r="AQ183">
        <f>(Table2[[#This Row],[Sharpe Ratio]]-AVERAGE(Table2[Sharpe Ratio]))/_xlfn.STDEV.P(Table2[Sharpe Ratio])</f>
        <v>0.97617271629949287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6.7227952341017252</v>
      </c>
      <c r="AS183">
        <f>_xlfn.RANK.AVG(Table2[[#This Row],[1Y Return vs Nifty Z-Score]],Table2[1Y Return vs Nifty Z-Score])</f>
        <v>160</v>
      </c>
      <c r="AT183">
        <f>_xlfn.RANK.AVG(Table2[[#This Row],[6M Return vs Nifty Z-Score]],Table2[6M Return vs Nifty Z-Score])</f>
        <v>340</v>
      </c>
      <c r="AU183">
        <f>_xlfn.RANK.AVG(Table2[[#This Row],[Sharpe Ratio Z-Score]],Table2[Sharpe Ratio Z-Score])</f>
        <v>123</v>
      </c>
      <c r="AV183">
        <f>(Table2[[#This Row],[Rank 1Y]]+Table2[[#This Row],[Rank 6M]]+Table2[[#This Row],[Rank Sharpe]])/3</f>
        <v>207.66666666666666</v>
      </c>
    </row>
    <row r="184" spans="1:48" x14ac:dyDescent="0.3">
      <c r="A184" t="s">
        <v>933</v>
      </c>
      <c r="B184" t="s">
        <v>934</v>
      </c>
      <c r="C184" t="s">
        <v>10081</v>
      </c>
      <c r="D184" t="s">
        <v>935</v>
      </c>
      <c r="E184">
        <v>14952.090499</v>
      </c>
      <c r="F184">
        <v>359.75</v>
      </c>
      <c r="G184">
        <v>54.697258669251802</v>
      </c>
      <c r="H184">
        <f>(Table2[[#This Row],[1Y Return vs Nifty]]-AVERAGE(Table2[1Y Return vs Nifty]))/_xlfn.STDEV.P(Table2[1Y Return vs Nifty])</f>
        <v>0.14129538834908026</v>
      </c>
      <c r="I184">
        <v>8.1617948283316792</v>
      </c>
      <c r="J184">
        <f>(Table2[[#This Row],[1M Return vs Nifty]]-AVERAGE(Table2[1M Return vs Nifty]))/_xlfn.STDEV.P(Table2[1M Return vs Nifty])</f>
        <v>0.56535183639235775</v>
      </c>
      <c r="K184">
        <v>5.4825336121101396</v>
      </c>
      <c r="L184">
        <f>(Table2[[#This Row],[6M Return vs Nifty]]-AVERAGE(Table2[6M Return vs Nifty]))/_xlfn.STDEV.P(Table2[6M Return vs Nifty])</f>
        <v>-0.1942037136597973</v>
      </c>
      <c r="M184">
        <v>-3.5166531493040099</v>
      </c>
      <c r="N184">
        <f>(Table2[[#This Row],[1W Return vs Nifty]]-AVERAGE(Table2[1W Return vs Nifty]))/_xlfn.STDEV.P(Table2[1W Return vs Nifty])</f>
        <v>-0.50384926623448301</v>
      </c>
      <c r="O184">
        <v>344.58</v>
      </c>
      <c r="P184">
        <v>336.96222793204799</v>
      </c>
      <c r="Q184">
        <v>312.63705767481298</v>
      </c>
      <c r="R184">
        <v>67.702400155642593</v>
      </c>
      <c r="S184" s="5">
        <f>(Table2[[#This Row],[Close Price]]-Table2[[#This Row],[20D EMA]])/Table2[[#This Row],[20D EMA]]</f>
        <v>4.4024609669742927E-2</v>
      </c>
      <c r="T184" s="5">
        <f>(Table2[[#This Row],[Close Price]]-Table2[[#This Row],[50D EMA]])/Table2[[#This Row],[50D EMA]]</f>
        <v>6.7627081550954732E-2</v>
      </c>
      <c r="U184" s="5">
        <f>(Table2[[#This Row],[Close Price]]-Table2[[#This Row],[200D EMA]])/Table2[[#This Row],[200D EMA]]</f>
        <v>0.15069532279884487</v>
      </c>
      <c r="V184">
        <v>1.2495701810850199</v>
      </c>
      <c r="W184">
        <v>352.8</v>
      </c>
      <c r="X184">
        <v>368.75</v>
      </c>
      <c r="Y184">
        <v>350</v>
      </c>
      <c r="Z184">
        <v>368.75</v>
      </c>
      <c r="AA184">
        <v>277.95</v>
      </c>
      <c r="AB184">
        <v>371</v>
      </c>
      <c r="AC184" s="5">
        <f>(Table2[[#This Row],[Close Price]]/Table2[[#This Row],[Day Low]])-1</f>
        <v>1.9699546485260733E-2</v>
      </c>
      <c r="AD184" s="5">
        <f>(Table2[[#This Row],[Day High]]/Table2[[#This Row],[Close Price]])-1</f>
        <v>2.5017373175816537E-2</v>
      </c>
      <c r="AE184" s="5">
        <f>(Table2[[#This Row],[Close Price]]/Table2[[#This Row],[Current Week Low]])-1</f>
        <v>2.7857142857142803E-2</v>
      </c>
      <c r="AF184" s="5">
        <f>(Table2[[#This Row],[Current Week High]]/Table2[[#This Row],[Close Price]])-1</f>
        <v>2.5017373175816537E-2</v>
      </c>
      <c r="AG184" s="5">
        <f>(Table2[[#This Row],[Close Price]]/Table2[[#This Row],[Current Month Low]])-1</f>
        <v>0.29429753552797266</v>
      </c>
      <c r="AH184" s="5">
        <f>(Table2[[#This Row],[Current Month High]]/Table2[[#This Row],[Close Price]])-1</f>
        <v>3.1271716469770672E-2</v>
      </c>
      <c r="AI184">
        <v>19.513551077136899</v>
      </c>
      <c r="AJ184">
        <v>83.312101910828005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-0.06</v>
      </c>
      <c r="AM184" t="s">
        <v>10117</v>
      </c>
      <c r="AN184">
        <v>12.02</v>
      </c>
      <c r="AO184" t="s">
        <v>10116</v>
      </c>
      <c r="AP184">
        <v>0.21348350766645499</v>
      </c>
      <c r="AQ184">
        <f>(Table2[[#This Row],[Sharpe Ratio]]-AVERAGE(Table2[Sharpe Ratio]))/_xlfn.STDEV.P(Table2[Sharpe Ratio])</f>
        <v>1.7788997828837747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1.7874940277309324</v>
      </c>
      <c r="AS184">
        <f>_xlfn.RANK.AVG(Table2[[#This Row],[1Y Return vs Nifty Z-Score]],Table2[1Y Return vs Nifty Z-Score])</f>
        <v>244</v>
      </c>
      <c r="AT184">
        <f>_xlfn.RANK.AVG(Table2[[#This Row],[6M Return vs Nifty Z-Score]],Table2[6M Return vs Nifty Z-Score])</f>
        <v>366</v>
      </c>
      <c r="AU184">
        <f>_xlfn.RANK.AVG(Table2[[#This Row],[Sharpe Ratio Z-Score]],Table2[Sharpe Ratio Z-Score])</f>
        <v>25</v>
      </c>
      <c r="AV184">
        <f>(Table2[[#This Row],[Rank 1Y]]+Table2[[#This Row],[Rank 6M]]+Table2[[#This Row],[Rank Sharpe]])/3</f>
        <v>211.66666666666666</v>
      </c>
    </row>
    <row r="185" spans="1:48" x14ac:dyDescent="0.3">
      <c r="A185" t="s">
        <v>788</v>
      </c>
      <c r="B185" t="s">
        <v>789</v>
      </c>
      <c r="C185" t="s">
        <v>10085</v>
      </c>
      <c r="D185" t="s">
        <v>609</v>
      </c>
      <c r="E185">
        <v>19381.03926138</v>
      </c>
      <c r="F185">
        <v>593.1</v>
      </c>
      <c r="G185">
        <v>95.653894114820204</v>
      </c>
      <c r="H185">
        <f>(Table2[[#This Row],[1Y Return vs Nifty]]-AVERAGE(Table2[1Y Return vs Nifty]))/_xlfn.STDEV.P(Table2[1Y Return vs Nifty])</f>
        <v>0.63622733774784135</v>
      </c>
      <c r="I185">
        <v>-8.8324705244858492</v>
      </c>
      <c r="J185">
        <f>(Table2[[#This Row],[1M Return vs Nifty]]-AVERAGE(Table2[1M Return vs Nifty]))/_xlfn.STDEV.P(Table2[1M Return vs Nifty])</f>
        <v>-1.0087698451125711</v>
      </c>
      <c r="K185">
        <v>5.5441675684809404</v>
      </c>
      <c r="L185">
        <f>(Table2[[#This Row],[6M Return vs Nifty]]-AVERAGE(Table2[6M Return vs Nifty]))/_xlfn.STDEV.P(Table2[6M Return vs Nifty])</f>
        <v>-0.19232942965691083</v>
      </c>
      <c r="M185">
        <v>-8.7119215221507407</v>
      </c>
      <c r="N185">
        <f>(Table2[[#This Row],[1W Return vs Nifty]]-AVERAGE(Table2[1W Return vs Nifty]))/_xlfn.STDEV.P(Table2[1W Return vs Nifty])</f>
        <v>-1.638509546341022</v>
      </c>
      <c r="O185">
        <v>617.65</v>
      </c>
      <c r="P185">
        <v>613.05090906376597</v>
      </c>
      <c r="Q185">
        <v>536.49705286665505</v>
      </c>
      <c r="R185">
        <v>46.240914664582803</v>
      </c>
      <c r="S185" s="5">
        <f>(Table2[[#This Row],[Close Price]]-Table2[[#This Row],[20D EMA]])/Table2[[#This Row],[20D EMA]]</f>
        <v>-3.9747429774143861E-2</v>
      </c>
      <c r="T185" s="5">
        <f>(Table2[[#This Row],[Close Price]]-Table2[[#This Row],[50D EMA]])/Table2[[#This Row],[50D EMA]]</f>
        <v>-3.2543641594520126E-2</v>
      </c>
      <c r="U185" s="5">
        <f>(Table2[[#This Row],[Close Price]]-Table2[[#This Row],[200D EMA]])/Table2[[#This Row],[200D EMA]]</f>
        <v>0.10550467487360733</v>
      </c>
      <c r="V185">
        <v>1.2575681137708801</v>
      </c>
      <c r="W185">
        <v>587.4</v>
      </c>
      <c r="X185">
        <v>620.20000000000005</v>
      </c>
      <c r="Y185">
        <v>587.4</v>
      </c>
      <c r="Z185">
        <v>641.9</v>
      </c>
      <c r="AA185">
        <v>539</v>
      </c>
      <c r="AB185">
        <v>670</v>
      </c>
      <c r="AC185" s="5">
        <f>(Table2[[#This Row],[Close Price]]/Table2[[#This Row],[Day Low]])-1</f>
        <v>9.7037793667007488E-3</v>
      </c>
      <c r="AD185" s="5">
        <f>(Table2[[#This Row],[Day High]]/Table2[[#This Row],[Close Price]])-1</f>
        <v>4.5692126117012455E-2</v>
      </c>
      <c r="AE185" s="5">
        <f>(Table2[[#This Row],[Close Price]]/Table2[[#This Row],[Current Week Low]])-1</f>
        <v>9.7037793667007488E-3</v>
      </c>
      <c r="AF185" s="5">
        <f>(Table2[[#This Row],[Current Week High]]/Table2[[#This Row],[Close Price]])-1</f>
        <v>8.2279548136907632E-2</v>
      </c>
      <c r="AG185" s="5">
        <f>(Table2[[#This Row],[Close Price]]/Table2[[#This Row],[Current Month Low]])-1</f>
        <v>0.10037105751391473</v>
      </c>
      <c r="AH185" s="5">
        <f>(Table2[[#This Row],[Current Month High]]/Table2[[#This Row],[Close Price]])-1</f>
        <v>0.12965773056820096</v>
      </c>
      <c r="AI185">
        <v>31.891755184623101</v>
      </c>
      <c r="AJ185">
        <v>176.826137689614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-0.2</v>
      </c>
      <c r="AM185" t="s">
        <v>10117</v>
      </c>
      <c r="AN185">
        <v>-3.83</v>
      </c>
      <c r="AO185" t="s">
        <v>10117</v>
      </c>
      <c r="AP185">
        <v>0.12718046136312899</v>
      </c>
      <c r="AQ185">
        <f>(Table2[[#This Row],[Sharpe Ratio]]-AVERAGE(Table2[Sharpe Ratio]))/_xlfn.STDEV.P(Table2[Sharpe Ratio])</f>
        <v>0.80329487293252944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-1.4000866104301333</v>
      </c>
      <c r="AS185">
        <f>_xlfn.RANK.AVG(Table2[[#This Row],[1Y Return vs Nifty Z-Score]],Table2[1Y Return vs Nifty Z-Score])</f>
        <v>134</v>
      </c>
      <c r="AT185">
        <f>_xlfn.RANK.AVG(Table2[[#This Row],[6M Return vs Nifty Z-Score]],Table2[6M Return vs Nifty Z-Score])</f>
        <v>365</v>
      </c>
      <c r="AU185">
        <f>_xlfn.RANK.AVG(Table2[[#This Row],[Sharpe Ratio Z-Score]],Table2[Sharpe Ratio Z-Score])</f>
        <v>157</v>
      </c>
      <c r="AV185">
        <f>(Table2[[#This Row],[Rank 1Y]]+Table2[[#This Row],[Rank 6M]]+Table2[[#This Row],[Rank Sharpe]])/3</f>
        <v>218.66666666666666</v>
      </c>
    </row>
    <row r="186" spans="1:48" x14ac:dyDescent="0.3">
      <c r="A186" t="s">
        <v>155</v>
      </c>
      <c r="B186" t="s">
        <v>156</v>
      </c>
      <c r="C186" t="s">
        <v>10080</v>
      </c>
      <c r="D186" t="s">
        <v>157</v>
      </c>
      <c r="E186">
        <v>163111.15677450999</v>
      </c>
      <c r="F186">
        <v>4221.6499999999996</v>
      </c>
      <c r="G186">
        <v>39.102112528915299</v>
      </c>
      <c r="H186">
        <f>(Table2[[#This Row],[1Y Return vs Nifty]]-AVERAGE(Table2[1Y Return vs Nifty]))/_xlfn.STDEV.P(Table2[1Y Return vs Nifty])</f>
        <v>-4.7160914187129983E-2</v>
      </c>
      <c r="I186">
        <v>-4.8989108871276299</v>
      </c>
      <c r="J186">
        <f>(Table2[[#This Row],[1M Return vs Nifty]]-AVERAGE(Table2[1M Return vs Nifty]))/_xlfn.STDEV.P(Table2[1M Return vs Nifty])</f>
        <v>-0.64441743669076978</v>
      </c>
      <c r="K186">
        <v>33.170975962155197</v>
      </c>
      <c r="L186">
        <f>(Table2[[#This Row],[6M Return vs Nifty]]-AVERAGE(Table2[6M Return vs Nifty]))/_xlfn.STDEV.P(Table2[6M Return vs Nifty])</f>
        <v>0.6477997470513398</v>
      </c>
      <c r="M186">
        <v>-2.0083873950726798</v>
      </c>
      <c r="N186">
        <f>(Table2[[#This Row],[1W Return vs Nifty]]-AVERAGE(Table2[1W Return vs Nifty]))/_xlfn.STDEV.P(Table2[1W Return vs Nifty])</f>
        <v>-0.17444005763310294</v>
      </c>
      <c r="O186">
        <v>4257.2700000000004</v>
      </c>
      <c r="P186">
        <v>4092.83190103079</v>
      </c>
      <c r="Q186">
        <v>3366.5695219362701</v>
      </c>
      <c r="R186">
        <v>43.982865267721301</v>
      </c>
      <c r="S186" s="5">
        <f>(Table2[[#This Row],[Close Price]]-Table2[[#This Row],[20D EMA]])/Table2[[#This Row],[20D EMA]]</f>
        <v>-8.3668642111026075E-3</v>
      </c>
      <c r="T186" s="5">
        <f>(Table2[[#This Row],[Close Price]]-Table2[[#This Row],[50D EMA]])/Table2[[#This Row],[50D EMA]]</f>
        <v>3.1474075184169281E-2</v>
      </c>
      <c r="U186" s="5">
        <f>(Table2[[#This Row],[Close Price]]-Table2[[#This Row],[200D EMA]])/Table2[[#This Row],[200D EMA]]</f>
        <v>0.25399162931051938</v>
      </c>
      <c r="V186">
        <v>1.2319806016151</v>
      </c>
      <c r="W186">
        <v>4150</v>
      </c>
      <c r="X186">
        <v>4236.8500000000004</v>
      </c>
      <c r="Y186">
        <v>4150</v>
      </c>
      <c r="Z186">
        <v>4346.6499999999996</v>
      </c>
      <c r="AA186">
        <v>3868.25</v>
      </c>
      <c r="AB186">
        <v>4609.8</v>
      </c>
      <c r="AC186" s="5">
        <f>(Table2[[#This Row],[Close Price]]/Table2[[#This Row],[Day Low]])-1</f>
        <v>1.7265060240963859E-2</v>
      </c>
      <c r="AD186" s="5">
        <f>(Table2[[#This Row],[Day High]]/Table2[[#This Row],[Close Price]])-1</f>
        <v>3.600487960868648E-3</v>
      </c>
      <c r="AE186" s="5">
        <f>(Table2[[#This Row],[Close Price]]/Table2[[#This Row],[Current Week Low]])-1</f>
        <v>1.7265060240963859E-2</v>
      </c>
      <c r="AF186" s="5">
        <f>(Table2[[#This Row],[Current Week High]]/Table2[[#This Row],[Close Price]])-1</f>
        <v>2.9609275993983442E-2</v>
      </c>
      <c r="AG186" s="5">
        <f>(Table2[[#This Row],[Close Price]]/Table2[[#This Row],[Current Month Low]])-1</f>
        <v>9.1359141730756654E-2</v>
      </c>
      <c r="AH186" s="5">
        <f>(Table2[[#This Row],[Current Month High]]/Table2[[#This Row],[Close Price]])-1</f>
        <v>9.1942723816517358E-2</v>
      </c>
      <c r="AI186">
        <v>9.1942723816517304</v>
      </c>
      <c r="AJ186">
        <v>80.926564810251307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0.11</v>
      </c>
      <c r="AM186" t="s">
        <v>10116</v>
      </c>
      <c r="AN186">
        <v>-7.55</v>
      </c>
      <c r="AO186" t="s">
        <v>10117</v>
      </c>
      <c r="AP186">
        <v>0.101457593307425</v>
      </c>
      <c r="AQ186">
        <f>(Table2[[#This Row],[Sharpe Ratio]]-AVERAGE(Table2[Sharpe Ratio]))/_xlfn.STDEV.P(Table2[Sharpe Ratio])</f>
        <v>0.51251305875448561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0.29429439729482271</v>
      </c>
      <c r="AS186">
        <f>_xlfn.RANK.AVG(Table2[[#This Row],[1Y Return vs Nifty Z-Score]],Table2[1Y Return vs Nifty Z-Score])</f>
        <v>293</v>
      </c>
      <c r="AT186">
        <f>_xlfn.RANK.AVG(Table2[[#This Row],[6M Return vs Nifty Z-Score]],Table2[6M Return vs Nifty Z-Score])</f>
        <v>151</v>
      </c>
      <c r="AU186">
        <f>_xlfn.RANK.AVG(Table2[[#This Row],[Sharpe Ratio Z-Score]],Table2[Sharpe Ratio Z-Score])</f>
        <v>212</v>
      </c>
      <c r="AV186">
        <f>(Table2[[#This Row],[Rank 1Y]]+Table2[[#This Row],[Rank 6M]]+Table2[[#This Row],[Rank Sharpe]])/3</f>
        <v>218.66666666666666</v>
      </c>
    </row>
    <row r="187" spans="1:48" x14ac:dyDescent="0.3">
      <c r="A187" t="s">
        <v>221</v>
      </c>
      <c r="B187" t="s">
        <v>222</v>
      </c>
      <c r="C187" t="s">
        <v>10074</v>
      </c>
      <c r="D187" t="s">
        <v>112</v>
      </c>
      <c r="E187">
        <v>112916.32981995</v>
      </c>
      <c r="F187">
        <v>2344.15</v>
      </c>
      <c r="G187">
        <v>54.460139691616803</v>
      </c>
      <c r="H187">
        <f>(Table2[[#This Row],[1Y Return vs Nifty]]-AVERAGE(Table2[1Y Return vs Nifty]))/_xlfn.STDEV.P(Table2[1Y Return vs Nifty])</f>
        <v>0.13842997334212001</v>
      </c>
      <c r="I187">
        <v>0.66919346840930605</v>
      </c>
      <c r="J187">
        <f>(Table2[[#This Row],[1M Return vs Nifty]]-AVERAGE(Table2[1M Return vs Nifty]))/_xlfn.STDEV.P(Table2[1M Return vs Nifty])</f>
        <v>-0.12866264476741279</v>
      </c>
      <c r="K187">
        <v>5.3801870585528802</v>
      </c>
      <c r="L187">
        <f>(Table2[[#This Row],[6M Return vs Nifty]]-AVERAGE(Table2[6M Return vs Nifty]))/_xlfn.STDEV.P(Table2[6M Return vs Nifty])</f>
        <v>-0.19731606469773605</v>
      </c>
      <c r="M187">
        <v>-4.4964392351477898</v>
      </c>
      <c r="N187">
        <f>(Table2[[#This Row],[1W Return vs Nifty]]-AVERAGE(Table2[1W Return vs Nifty]))/_xlfn.STDEV.P(Table2[1W Return vs Nifty])</f>
        <v>-0.71783712495963803</v>
      </c>
      <c r="O187">
        <v>2368.37</v>
      </c>
      <c r="P187">
        <v>2255.8478141414498</v>
      </c>
      <c r="Q187">
        <v>1960.3139877911599</v>
      </c>
      <c r="R187">
        <v>43.591277954924898</v>
      </c>
      <c r="S187" s="5">
        <f>(Table2[[#This Row],[Close Price]]-Table2[[#This Row],[20D EMA]])/Table2[[#This Row],[20D EMA]]</f>
        <v>-1.0226442658875007E-2</v>
      </c>
      <c r="T187" s="5">
        <f>(Table2[[#This Row],[Close Price]]-Table2[[#This Row],[50D EMA]])/Table2[[#This Row],[50D EMA]]</f>
        <v>3.9143680395903428E-2</v>
      </c>
      <c r="U187" s="5">
        <f>(Table2[[#This Row],[Close Price]]-Table2[[#This Row],[200D EMA]])/Table2[[#This Row],[200D EMA]]</f>
        <v>0.19580333283309295</v>
      </c>
      <c r="V187">
        <v>1.0094731597633899</v>
      </c>
      <c r="W187">
        <v>2334.5500000000002</v>
      </c>
      <c r="X187">
        <v>2403.1999999999998</v>
      </c>
      <c r="Y187">
        <v>2334.5500000000002</v>
      </c>
      <c r="Z187">
        <v>2483.5500000000002</v>
      </c>
      <c r="AA187">
        <v>2069</v>
      </c>
      <c r="AB187">
        <v>2519</v>
      </c>
      <c r="AC187" s="5">
        <f>(Table2[[#This Row],[Close Price]]/Table2[[#This Row],[Day Low]])-1</f>
        <v>4.1121415262042049E-3</v>
      </c>
      <c r="AD187" s="5">
        <f>(Table2[[#This Row],[Day High]]/Table2[[#This Row],[Close Price]])-1</f>
        <v>2.5190367510611322E-2</v>
      </c>
      <c r="AE187" s="5">
        <f>(Table2[[#This Row],[Close Price]]/Table2[[#This Row],[Current Week Low]])-1</f>
        <v>4.1121415262042049E-3</v>
      </c>
      <c r="AF187" s="5">
        <f>(Table2[[#This Row],[Current Week High]]/Table2[[#This Row],[Close Price]])-1</f>
        <v>5.9467184267218531E-2</v>
      </c>
      <c r="AG187" s="5">
        <f>(Table2[[#This Row],[Close Price]]/Table2[[#This Row],[Current Month Low]])-1</f>
        <v>0.13298695021749651</v>
      </c>
      <c r="AH187" s="5">
        <f>(Table2[[#This Row],[Current Month High]]/Table2[[#This Row],[Close Price]])-1</f>
        <v>7.4589936650811595E-2</v>
      </c>
      <c r="AI187">
        <v>7.4589936650811497</v>
      </c>
      <c r="AJ187">
        <v>81.858029480217198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-0.03</v>
      </c>
      <c r="AM187" t="s">
        <v>10117</v>
      </c>
      <c r="AN187">
        <v>-3.8</v>
      </c>
      <c r="AO187" t="s">
        <v>10117</v>
      </c>
      <c r="AP187">
        <v>0.195666900741536</v>
      </c>
      <c r="AQ187">
        <f>(Table2[[#This Row],[Sharpe Ratio]]-AVERAGE(Table2[Sharpe Ratio]))/_xlfn.STDEV.P(Table2[Sharpe Ratio])</f>
        <v>1.5774935760445563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0.67210771496188926</v>
      </c>
      <c r="AS187">
        <f>_xlfn.RANK.AVG(Table2[[#This Row],[1Y Return vs Nifty Z-Score]],Table2[1Y Return vs Nifty Z-Score])</f>
        <v>247</v>
      </c>
      <c r="AT187">
        <f>_xlfn.RANK.AVG(Table2[[#This Row],[6M Return vs Nifty Z-Score]],Table2[6M Return vs Nifty Z-Score])</f>
        <v>371</v>
      </c>
      <c r="AU187">
        <f>_xlfn.RANK.AVG(Table2[[#This Row],[Sharpe Ratio Z-Score]],Table2[Sharpe Ratio Z-Score])</f>
        <v>42</v>
      </c>
      <c r="AV187">
        <f>(Table2[[#This Row],[Rank 1Y]]+Table2[[#This Row],[Rank 6M]]+Table2[[#This Row],[Rank Sharpe]])/3</f>
        <v>220</v>
      </c>
    </row>
    <row r="188" spans="1:48" x14ac:dyDescent="0.3">
      <c r="A188" t="s">
        <v>1364</v>
      </c>
      <c r="B188" t="s">
        <v>1365</v>
      </c>
      <c r="C188" t="s">
        <v>10084</v>
      </c>
      <c r="D188" t="s">
        <v>373</v>
      </c>
      <c r="E188">
        <v>7591.0698622</v>
      </c>
      <c r="F188">
        <v>1668.65</v>
      </c>
      <c r="G188">
        <v>82.3661835028756</v>
      </c>
      <c r="H188">
        <f>(Table2[[#This Row],[1Y Return vs Nifty]]-AVERAGE(Table2[1Y Return vs Nifty]))/_xlfn.STDEV.P(Table2[1Y Return vs Nifty])</f>
        <v>0.47565476032124665</v>
      </c>
      <c r="I188">
        <v>24.344412720783801</v>
      </c>
      <c r="J188">
        <f>(Table2[[#This Row],[1M Return vs Nifty]]-AVERAGE(Table2[1M Return vs Nifty]))/_xlfn.STDEV.P(Table2[1M Return vs Nifty])</f>
        <v>2.0642933416098912</v>
      </c>
      <c r="K188">
        <v>43.204736488836303</v>
      </c>
      <c r="L188">
        <f>(Table2[[#This Row],[6M Return vs Nifty]]-AVERAGE(Table2[6M Return vs Nifty]))/_xlfn.STDEV.P(Table2[6M Return vs Nifty])</f>
        <v>0.9529256541213178</v>
      </c>
      <c r="M188">
        <v>3.6494431143044701</v>
      </c>
      <c r="N188">
        <f>(Table2[[#This Row],[1W Return vs Nifty]]-AVERAGE(Table2[1W Return vs Nifty]))/_xlfn.STDEV.P(Table2[1W Return vs Nifty])</f>
        <v>1.0612450099792052</v>
      </c>
      <c r="O188">
        <v>1548.63</v>
      </c>
      <c r="P188">
        <v>1408.0537621543499</v>
      </c>
      <c r="Q188">
        <v>1140.1745970824099</v>
      </c>
      <c r="R188">
        <v>66.060208156049399</v>
      </c>
      <c r="S188" s="5">
        <f>(Table2[[#This Row],[Close Price]]-Table2[[#This Row],[20D EMA]])/Table2[[#This Row],[20D EMA]]</f>
        <v>7.7500758735140077E-2</v>
      </c>
      <c r="T188" s="5">
        <f>(Table2[[#This Row],[Close Price]]-Table2[[#This Row],[50D EMA]])/Table2[[#This Row],[50D EMA]]</f>
        <v>0.18507548848627259</v>
      </c>
      <c r="U188" s="5">
        <f>(Table2[[#This Row],[Close Price]]-Table2[[#This Row],[200D EMA]])/Table2[[#This Row],[200D EMA]]</f>
        <v>0.46350392674061025</v>
      </c>
      <c r="V188">
        <v>1.0782305855438401</v>
      </c>
      <c r="W188">
        <v>1622.35</v>
      </c>
      <c r="X188">
        <v>1695.7</v>
      </c>
      <c r="Y188">
        <v>1606.7</v>
      </c>
      <c r="Z188">
        <v>1719</v>
      </c>
      <c r="AA188">
        <v>1170</v>
      </c>
      <c r="AB188">
        <v>1733</v>
      </c>
      <c r="AC188" s="5">
        <f>(Table2[[#This Row],[Close Price]]/Table2[[#This Row],[Day Low]])-1</f>
        <v>2.853884796745465E-2</v>
      </c>
      <c r="AD188" s="5">
        <f>(Table2[[#This Row],[Day High]]/Table2[[#This Row],[Close Price]])-1</f>
        <v>1.6210709255985334E-2</v>
      </c>
      <c r="AE188" s="5">
        <f>(Table2[[#This Row],[Close Price]]/Table2[[#This Row],[Current Week Low]])-1</f>
        <v>3.8557291342503186E-2</v>
      </c>
      <c r="AF188" s="5">
        <f>(Table2[[#This Row],[Current Week High]]/Table2[[#This Row],[Close Price]])-1</f>
        <v>3.0174092829532873E-2</v>
      </c>
      <c r="AG188" s="5">
        <f>(Table2[[#This Row],[Close Price]]/Table2[[#This Row],[Current Month Low]])-1</f>
        <v>0.42619658119658133</v>
      </c>
      <c r="AH188" s="5">
        <f>(Table2[[#This Row],[Current Month High]]/Table2[[#This Row],[Close Price]])-1</f>
        <v>3.8564108710634315E-2</v>
      </c>
      <c r="AI188">
        <v>3.8564108710634302</v>
      </c>
      <c r="AJ188">
        <v>137.24319328925799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0.42</v>
      </c>
      <c r="AM188" t="s">
        <v>10116</v>
      </c>
      <c r="AN188">
        <v>9.66</v>
      </c>
      <c r="AO188" t="s">
        <v>10116</v>
      </c>
      <c r="AP188">
        <v>3.4920794220169998E-2</v>
      </c>
      <c r="AQ188">
        <f>(Table2[[#This Row],[Sharpe Ratio]]-AVERAGE(Table2[Sharpe Ratio]))/_xlfn.STDEV.P(Table2[Sharpe Ratio])</f>
        <v>-0.23964611363226973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4.3144726523993917</v>
      </c>
      <c r="AS188">
        <f>_xlfn.RANK.AVG(Table2[[#This Row],[1Y Return vs Nifty Z-Score]],Table2[1Y Return vs Nifty Z-Score])</f>
        <v>156</v>
      </c>
      <c r="AT188">
        <f>_xlfn.RANK.AVG(Table2[[#This Row],[6M Return vs Nifty Z-Score]],Table2[6M Return vs Nifty Z-Score])</f>
        <v>103</v>
      </c>
      <c r="AU188">
        <f>_xlfn.RANK.AVG(Table2[[#This Row],[Sharpe Ratio Z-Score]],Table2[Sharpe Ratio Z-Score])</f>
        <v>403</v>
      </c>
      <c r="AV188">
        <f>(Table2[[#This Row],[Rank 1Y]]+Table2[[#This Row],[Rank 6M]]+Table2[[#This Row],[Rank Sharpe]])/3</f>
        <v>220.66666666666666</v>
      </c>
    </row>
    <row r="189" spans="1:48" x14ac:dyDescent="0.3">
      <c r="A189" t="s">
        <v>790</v>
      </c>
      <c r="B189" t="s">
        <v>791</v>
      </c>
      <c r="C189" t="s">
        <v>10070</v>
      </c>
      <c r="D189" t="s">
        <v>544</v>
      </c>
      <c r="E189">
        <v>19368.7767630899</v>
      </c>
      <c r="F189">
        <v>3862.6</v>
      </c>
      <c r="G189">
        <v>109.737743144117</v>
      </c>
      <c r="H189">
        <f>(Table2[[#This Row],[1Y Return vs Nifty]]-AVERAGE(Table2[1Y Return vs Nifty]))/_xlfn.STDEV.P(Table2[1Y Return vs Nifty])</f>
        <v>0.80642068442475812</v>
      </c>
      <c r="I189">
        <v>-3.5797302559990598</v>
      </c>
      <c r="J189">
        <f>(Table2[[#This Row],[1M Return vs Nifty]]-AVERAGE(Table2[1M Return vs Nifty]))/_xlfn.STDEV.P(Table2[1M Return vs Nifty])</f>
        <v>-0.52222616862653659</v>
      </c>
      <c r="K189">
        <v>10.1135167575961</v>
      </c>
      <c r="L189">
        <f>(Table2[[#This Row],[6M Return vs Nifty]]-AVERAGE(Table2[6M Return vs Nifty]))/_xlfn.STDEV.P(Table2[6M Return vs Nifty])</f>
        <v>-5.3375862612850239E-2</v>
      </c>
      <c r="M189">
        <v>-3.4228912469147699</v>
      </c>
      <c r="N189">
        <f>(Table2[[#This Row],[1W Return vs Nifty]]-AVERAGE(Table2[1W Return vs Nifty]))/_xlfn.STDEV.P(Table2[1W Return vs Nifty])</f>
        <v>-0.48337142008810535</v>
      </c>
      <c r="O189">
        <v>3800.53</v>
      </c>
      <c r="P189">
        <v>3761.77151562678</v>
      </c>
      <c r="Q189">
        <v>3216.91555318366</v>
      </c>
      <c r="R189">
        <v>49.709952477625698</v>
      </c>
      <c r="S189" s="5">
        <f>(Table2[[#This Row],[Close Price]]-Table2[[#This Row],[20D EMA]])/Table2[[#This Row],[20D EMA]]</f>
        <v>1.6331932651498529E-2</v>
      </c>
      <c r="T189" s="5">
        <f>(Table2[[#This Row],[Close Price]]-Table2[[#This Row],[50D EMA]])/Table2[[#This Row],[50D EMA]]</f>
        <v>2.6803457879982388E-2</v>
      </c>
      <c r="U189" s="5">
        <f>(Table2[[#This Row],[Close Price]]-Table2[[#This Row],[200D EMA]])/Table2[[#This Row],[200D EMA]]</f>
        <v>0.20071538594705426</v>
      </c>
      <c r="V189">
        <v>0.49767041005868901</v>
      </c>
      <c r="W189">
        <v>3711.6</v>
      </c>
      <c r="X189">
        <v>3884</v>
      </c>
      <c r="Y189">
        <v>3711.6</v>
      </c>
      <c r="Z189">
        <v>3979.9</v>
      </c>
      <c r="AA189">
        <v>2917.85</v>
      </c>
      <c r="AB189">
        <v>3979.9</v>
      </c>
      <c r="AC189" s="5">
        <f>(Table2[[#This Row],[Close Price]]/Table2[[#This Row],[Day Low]])-1</f>
        <v>4.0683263282681237E-2</v>
      </c>
      <c r="AD189" s="5">
        <f>(Table2[[#This Row],[Day High]]/Table2[[#This Row],[Close Price]])-1</f>
        <v>5.5403096359964987E-3</v>
      </c>
      <c r="AE189" s="5">
        <f>(Table2[[#This Row],[Close Price]]/Table2[[#This Row],[Current Week Low]])-1</f>
        <v>4.0683263282681237E-2</v>
      </c>
      <c r="AF189" s="5">
        <f>(Table2[[#This Row],[Current Week High]]/Table2[[#This Row],[Close Price]])-1</f>
        <v>3.0368145808522762E-2</v>
      </c>
      <c r="AG189" s="5">
        <f>(Table2[[#This Row],[Close Price]]/Table2[[#This Row],[Current Month Low]])-1</f>
        <v>0.32378292235721506</v>
      </c>
      <c r="AH189" s="5">
        <f>(Table2[[#This Row],[Current Month High]]/Table2[[#This Row],[Close Price]])-1</f>
        <v>3.0368145808522762E-2</v>
      </c>
      <c r="AI189">
        <v>10.547299746284899</v>
      </c>
      <c r="AJ189">
        <v>173.67153181238399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-0.01</v>
      </c>
      <c r="AM189" t="s">
        <v>10117</v>
      </c>
      <c r="AN189">
        <v>5.96</v>
      </c>
      <c r="AO189" t="s">
        <v>10116</v>
      </c>
      <c r="AP189">
        <v>9.2643535460707999E-2</v>
      </c>
      <c r="AQ189">
        <f>(Table2[[#This Row],[Sharpe Ratio]]-AVERAGE(Table2[Sharpe Ratio]))/_xlfn.STDEV.P(Table2[Sharpe Ratio])</f>
        <v>0.41287534629612466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0.16032257939339051</v>
      </c>
      <c r="AS189">
        <f>_xlfn.RANK.AVG(Table2[[#This Row],[1Y Return vs Nifty Z-Score]],Table2[1Y Return vs Nifty Z-Score])</f>
        <v>113</v>
      </c>
      <c r="AT189">
        <f>_xlfn.RANK.AVG(Table2[[#This Row],[6M Return vs Nifty Z-Score]],Table2[6M Return vs Nifty Z-Score])</f>
        <v>319</v>
      </c>
      <c r="AU189">
        <f>_xlfn.RANK.AVG(Table2[[#This Row],[Sharpe Ratio Z-Score]],Table2[Sharpe Ratio Z-Score])</f>
        <v>233</v>
      </c>
      <c r="AV189">
        <f>(Table2[[#This Row],[Rank 1Y]]+Table2[[#This Row],[Rank 6M]]+Table2[[#This Row],[Rank Sharpe]])/3</f>
        <v>221.66666666666666</v>
      </c>
    </row>
    <row r="190" spans="1:48" x14ac:dyDescent="0.3">
      <c r="A190" t="s">
        <v>1081</v>
      </c>
      <c r="B190" t="s">
        <v>1082</v>
      </c>
      <c r="C190" t="s">
        <v>10074</v>
      </c>
      <c r="D190" t="s">
        <v>193</v>
      </c>
      <c r="E190">
        <v>11247.603950355</v>
      </c>
      <c r="F190">
        <v>486.8</v>
      </c>
      <c r="G190">
        <v>44.571074368420803</v>
      </c>
      <c r="H190">
        <f>(Table2[[#This Row],[1Y Return vs Nifty]]-AVERAGE(Table2[1Y Return vs Nifty]))/_xlfn.STDEV.P(Table2[1Y Return vs Nifty])</f>
        <v>1.8927618598020248E-2</v>
      </c>
      <c r="I190">
        <v>8.5805835891325906</v>
      </c>
      <c r="J190">
        <f>(Table2[[#This Row],[1M Return vs Nifty]]-AVERAGE(Table2[1M Return vs Nifty]))/_xlfn.STDEV.P(Table2[1M Return vs Nifty])</f>
        <v>0.60414283174644645</v>
      </c>
      <c r="K190">
        <v>16.149161494180198</v>
      </c>
      <c r="L190">
        <f>(Table2[[#This Row],[6M Return vs Nifty]]-AVERAGE(Table2[6M Return vs Nifty]))/_xlfn.STDEV.P(Table2[6M Return vs Nifty])</f>
        <v>0.13016764234774933</v>
      </c>
      <c r="M190">
        <v>-0.237572290785424</v>
      </c>
      <c r="N190">
        <f>(Table2[[#This Row],[1W Return vs Nifty]]-AVERAGE(Table2[1W Return vs Nifty]))/_xlfn.STDEV.P(Table2[1W Return vs Nifty])</f>
        <v>0.21231061972343418</v>
      </c>
      <c r="O190">
        <v>460.12</v>
      </c>
      <c r="P190">
        <v>439.424302929872</v>
      </c>
      <c r="Q190">
        <v>390.38616519608399</v>
      </c>
      <c r="R190">
        <v>60.863689840162799</v>
      </c>
      <c r="S190" s="5">
        <f>(Table2[[#This Row],[Close Price]]-Table2[[#This Row],[20D EMA]])/Table2[[#This Row],[20D EMA]]</f>
        <v>5.7984873511257945E-2</v>
      </c>
      <c r="T190" s="5">
        <f>(Table2[[#This Row],[Close Price]]-Table2[[#This Row],[50D EMA]])/Table2[[#This Row],[50D EMA]]</f>
        <v>0.10781310172024948</v>
      </c>
      <c r="U190" s="5">
        <f>(Table2[[#This Row],[Close Price]]-Table2[[#This Row],[200D EMA]])/Table2[[#This Row],[200D EMA]]</f>
        <v>0.24697041903492936</v>
      </c>
      <c r="V190">
        <v>1.8712863988013899</v>
      </c>
      <c r="W190">
        <v>475.1</v>
      </c>
      <c r="X190">
        <v>489.95</v>
      </c>
      <c r="Y190">
        <v>466.05</v>
      </c>
      <c r="Z190">
        <v>500.95</v>
      </c>
      <c r="AA190">
        <v>400</v>
      </c>
      <c r="AB190">
        <v>500.95</v>
      </c>
      <c r="AC190" s="5">
        <f>(Table2[[#This Row],[Close Price]]/Table2[[#This Row],[Day Low]])-1</f>
        <v>2.4626394443274968E-2</v>
      </c>
      <c r="AD190" s="5">
        <f>(Table2[[#This Row],[Day High]]/Table2[[#This Row],[Close Price]])-1</f>
        <v>6.4708299096136734E-3</v>
      </c>
      <c r="AE190" s="5">
        <f>(Table2[[#This Row],[Close Price]]/Table2[[#This Row],[Current Week Low]])-1</f>
        <v>4.4523119836927361E-2</v>
      </c>
      <c r="AF190" s="5">
        <f>(Table2[[#This Row],[Current Week High]]/Table2[[#This Row],[Close Price]])-1</f>
        <v>2.9067378800328614E-2</v>
      </c>
      <c r="AG190" s="5">
        <f>(Table2[[#This Row],[Close Price]]/Table2[[#This Row],[Current Month Low]])-1</f>
        <v>0.21700000000000008</v>
      </c>
      <c r="AH190" s="5">
        <f>(Table2[[#This Row],[Current Month High]]/Table2[[#This Row],[Close Price]])-1</f>
        <v>2.9067378800328614E-2</v>
      </c>
      <c r="AI190">
        <v>2.90673788003286</v>
      </c>
      <c r="AJ190">
        <v>75.518298179195895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-0.02</v>
      </c>
      <c r="AM190" t="s">
        <v>10117</v>
      </c>
      <c r="AN190">
        <v>8.2100000000000009</v>
      </c>
      <c r="AO190" t="s">
        <v>10116</v>
      </c>
      <c r="AP190">
        <v>0.13635786122450999</v>
      </c>
      <c r="AQ190">
        <f>(Table2[[#This Row],[Sharpe Ratio]]-AVERAGE(Table2[Sharpe Ratio]))/_xlfn.STDEV.P(Table2[Sharpe Ratio])</f>
        <v>0.90703995203298893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1.8725886644486391</v>
      </c>
      <c r="AS190">
        <f>_xlfn.RANK.AVG(Table2[[#This Row],[1Y Return vs Nifty Z-Score]],Table2[1Y Return vs Nifty Z-Score])</f>
        <v>267</v>
      </c>
      <c r="AT190">
        <f>_xlfn.RANK.AVG(Table2[[#This Row],[6M Return vs Nifty Z-Score]],Table2[6M Return vs Nifty Z-Score])</f>
        <v>263</v>
      </c>
      <c r="AU190">
        <f>_xlfn.RANK.AVG(Table2[[#This Row],[Sharpe Ratio Z-Score]],Table2[Sharpe Ratio Z-Score])</f>
        <v>138</v>
      </c>
      <c r="AV190">
        <f>(Table2[[#This Row],[Rank 1Y]]+Table2[[#This Row],[Rank 6M]]+Table2[[#This Row],[Rank Sharpe]])/3</f>
        <v>222.66666666666666</v>
      </c>
    </row>
    <row r="191" spans="1:48" x14ac:dyDescent="0.3">
      <c r="A191" t="s">
        <v>223</v>
      </c>
      <c r="B191" t="s">
        <v>224</v>
      </c>
      <c r="C191" t="s">
        <v>10070</v>
      </c>
      <c r="D191" t="s">
        <v>49</v>
      </c>
      <c r="E191">
        <v>112361.859189239</v>
      </c>
      <c r="F191">
        <v>2951.05</v>
      </c>
      <c r="G191">
        <v>46.2071878147053</v>
      </c>
      <c r="H191">
        <f>(Table2[[#This Row],[1Y Return vs Nifty]]-AVERAGE(Table2[1Y Return vs Nifty]))/_xlfn.STDEV.P(Table2[1Y Return vs Nifty])</f>
        <v>3.8698891521141421E-2</v>
      </c>
      <c r="I191">
        <v>19.647821588194098</v>
      </c>
      <c r="J191">
        <f>(Table2[[#This Row],[1M Return vs Nifty]]-AVERAGE(Table2[1M Return vs Nifty]))/_xlfn.STDEV.P(Table2[1M Return vs Nifty])</f>
        <v>1.6292638903516448</v>
      </c>
      <c r="K191">
        <v>32.924995997457998</v>
      </c>
      <c r="L191">
        <f>(Table2[[#This Row],[6M Return vs Nifty]]-AVERAGE(Table2[6M Return vs Nifty]))/_xlfn.STDEV.P(Table2[6M Return vs Nifty])</f>
        <v>0.64031951472471682</v>
      </c>
      <c r="M191">
        <v>4.4746099921451901</v>
      </c>
      <c r="N191">
        <f>(Table2[[#This Row],[1W Return vs Nifty]]-AVERAGE(Table2[1W Return vs Nifty]))/_xlfn.STDEV.P(Table2[1W Return vs Nifty])</f>
        <v>1.24146362691128</v>
      </c>
      <c r="O191">
        <v>2713.28</v>
      </c>
      <c r="P191">
        <v>2562.1586407506302</v>
      </c>
      <c r="Q191">
        <v>2253.5573067312298</v>
      </c>
      <c r="R191">
        <v>84.576957445788096</v>
      </c>
      <c r="S191" s="5">
        <f>(Table2[[#This Row],[Close Price]]-Table2[[#This Row],[20D EMA]])/Table2[[#This Row],[20D EMA]]</f>
        <v>8.7631943625427519E-2</v>
      </c>
      <c r="T191" s="5">
        <f>(Table2[[#This Row],[Close Price]]-Table2[[#This Row],[50D EMA]])/Table2[[#This Row],[50D EMA]]</f>
        <v>0.151782701142751</v>
      </c>
      <c r="U191" s="5">
        <f>(Table2[[#This Row],[Close Price]]-Table2[[#This Row],[200D EMA]])/Table2[[#This Row],[200D EMA]]</f>
        <v>0.30950741353920969</v>
      </c>
      <c r="V191">
        <v>1.1984666464648299</v>
      </c>
      <c r="W191">
        <v>2923.95</v>
      </c>
      <c r="X191">
        <v>2996.65</v>
      </c>
      <c r="Y191">
        <v>2779.85</v>
      </c>
      <c r="Z191">
        <v>3059.45</v>
      </c>
      <c r="AA191">
        <v>2193</v>
      </c>
      <c r="AB191">
        <v>3059.45</v>
      </c>
      <c r="AC191" s="5">
        <f>(Table2[[#This Row],[Close Price]]/Table2[[#This Row],[Day Low]])-1</f>
        <v>9.2682843413876004E-3</v>
      </c>
      <c r="AD191" s="5">
        <f>(Table2[[#This Row],[Day High]]/Table2[[#This Row],[Close Price]])-1</f>
        <v>1.5452127208959388E-2</v>
      </c>
      <c r="AE191" s="5">
        <f>(Table2[[#This Row],[Close Price]]/Table2[[#This Row],[Current Week Low]])-1</f>
        <v>6.1586056801625988E-2</v>
      </c>
      <c r="AF191" s="5">
        <f>(Table2[[#This Row],[Current Week High]]/Table2[[#This Row],[Close Price]])-1</f>
        <v>3.6732688365157973E-2</v>
      </c>
      <c r="AG191" s="5">
        <f>(Table2[[#This Row],[Close Price]]/Table2[[#This Row],[Current Month Low]])-1</f>
        <v>0.34566803465572282</v>
      </c>
      <c r="AH191" s="5">
        <f>(Table2[[#This Row],[Current Month High]]/Table2[[#This Row],[Close Price]])-1</f>
        <v>3.6732688365157973E-2</v>
      </c>
      <c r="AI191">
        <v>3.6732688365157902</v>
      </c>
      <c r="AJ191">
        <v>77.774096385542094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7.0000000000000007E-2</v>
      </c>
      <c r="AM191" t="s">
        <v>10116</v>
      </c>
      <c r="AN191">
        <v>17.149999999999999</v>
      </c>
      <c r="AO191" t="s">
        <v>10116</v>
      </c>
      <c r="AP191">
        <v>8.3364002264162004E-2</v>
      </c>
      <c r="AQ191">
        <f>(Table2[[#This Row],[Sharpe Ratio]]-AVERAGE(Table2[Sharpe Ratio]))/_xlfn.STDEV.P(Table2[Sharpe Ratio])</f>
        <v>0.30797571023012693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3.85772163373891</v>
      </c>
      <c r="AS191">
        <f>_xlfn.RANK.AVG(Table2[[#This Row],[1Y Return vs Nifty Z-Score]],Table2[1Y Return vs Nifty Z-Score])</f>
        <v>263</v>
      </c>
      <c r="AT191">
        <f>_xlfn.RANK.AVG(Table2[[#This Row],[6M Return vs Nifty Z-Score]],Table2[6M Return vs Nifty Z-Score])</f>
        <v>152</v>
      </c>
      <c r="AU191">
        <f>_xlfn.RANK.AVG(Table2[[#This Row],[Sharpe Ratio Z-Score]],Table2[Sharpe Ratio Z-Score])</f>
        <v>253</v>
      </c>
      <c r="AV191">
        <f>(Table2[[#This Row],[Rank 1Y]]+Table2[[#This Row],[Rank 6M]]+Table2[[#This Row],[Rank Sharpe]])/3</f>
        <v>222.66666666666666</v>
      </c>
    </row>
    <row r="192" spans="1:48" x14ac:dyDescent="0.3">
      <c r="A192" t="s">
        <v>948</v>
      </c>
      <c r="B192" t="s">
        <v>949</v>
      </c>
      <c r="C192" t="s">
        <v>10084</v>
      </c>
      <c r="D192" t="s">
        <v>531</v>
      </c>
      <c r="E192">
        <v>14715.175218210001</v>
      </c>
      <c r="F192">
        <v>774.9</v>
      </c>
      <c r="G192">
        <v>45.113552299262601</v>
      </c>
      <c r="H192">
        <f>(Table2[[#This Row],[1Y Return vs Nifty]]-AVERAGE(Table2[1Y Return vs Nifty]))/_xlfn.STDEV.P(Table2[1Y Return vs Nifty])</f>
        <v>2.5483080415047717E-2</v>
      </c>
      <c r="I192">
        <v>8.5473671741188806</v>
      </c>
      <c r="J192">
        <f>(Table2[[#This Row],[1M Return vs Nifty]]-AVERAGE(Table2[1M Return vs Nifty]))/_xlfn.STDEV.P(Table2[1M Return vs Nifty])</f>
        <v>0.6010661068648806</v>
      </c>
      <c r="K192">
        <v>29.7912118536896</v>
      </c>
      <c r="L192">
        <f>(Table2[[#This Row],[6M Return vs Nifty]]-AVERAGE(Table2[6M Return vs Nifty]))/_xlfn.STDEV.P(Table2[6M Return vs Nifty])</f>
        <v>0.54502137332636591</v>
      </c>
      <c r="M192">
        <v>-0.34344593646266303</v>
      </c>
      <c r="N192">
        <f>(Table2[[#This Row],[1W Return vs Nifty]]-AVERAGE(Table2[1W Return vs Nifty]))/_xlfn.STDEV.P(Table2[1W Return vs Nifty])</f>
        <v>0.18918753697993171</v>
      </c>
      <c r="O192">
        <v>741.79</v>
      </c>
      <c r="P192">
        <v>706.67913425659196</v>
      </c>
      <c r="Q192">
        <v>616.84170350285001</v>
      </c>
      <c r="R192">
        <v>67.729058011262495</v>
      </c>
      <c r="S192" s="5">
        <f>(Table2[[#This Row],[Close Price]]-Table2[[#This Row],[20D EMA]])/Table2[[#This Row],[20D EMA]]</f>
        <v>4.463527413418894E-2</v>
      </c>
      <c r="T192" s="5">
        <f>(Table2[[#This Row],[Close Price]]-Table2[[#This Row],[50D EMA]])/Table2[[#This Row],[50D EMA]]</f>
        <v>9.6537257768583448E-2</v>
      </c>
      <c r="U192" s="5">
        <f>(Table2[[#This Row],[Close Price]]-Table2[[#This Row],[200D EMA]])/Table2[[#This Row],[200D EMA]]</f>
        <v>0.25623801957550313</v>
      </c>
      <c r="V192">
        <v>1.5741152265195</v>
      </c>
      <c r="W192">
        <v>752.2</v>
      </c>
      <c r="X192">
        <v>788.95</v>
      </c>
      <c r="Y192">
        <v>752.2</v>
      </c>
      <c r="Z192">
        <v>819</v>
      </c>
      <c r="AA192">
        <v>623.85</v>
      </c>
      <c r="AB192">
        <v>820.8</v>
      </c>
      <c r="AC192" s="5">
        <f>(Table2[[#This Row],[Close Price]]/Table2[[#This Row],[Day Low]])-1</f>
        <v>3.0178144110608818E-2</v>
      </c>
      <c r="AD192" s="5">
        <f>(Table2[[#This Row],[Day High]]/Table2[[#This Row],[Close Price]])-1</f>
        <v>1.8131371789908535E-2</v>
      </c>
      <c r="AE192" s="5">
        <f>(Table2[[#This Row],[Close Price]]/Table2[[#This Row],[Current Week Low]])-1</f>
        <v>3.0178144110608818E-2</v>
      </c>
      <c r="AF192" s="5">
        <f>(Table2[[#This Row],[Current Week High]]/Table2[[#This Row],[Close Price]])-1</f>
        <v>5.6910569105691033E-2</v>
      </c>
      <c r="AG192" s="5">
        <f>(Table2[[#This Row],[Close Price]]/Table2[[#This Row],[Current Month Low]])-1</f>
        <v>0.24212551094012968</v>
      </c>
      <c r="AH192" s="5">
        <f>(Table2[[#This Row],[Current Month High]]/Table2[[#This Row],[Close Price]])-1</f>
        <v>5.9233449477351874E-2</v>
      </c>
      <c r="AI192">
        <v>5.9233449477351803</v>
      </c>
      <c r="AJ192">
        <v>89.4621026894865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0.08</v>
      </c>
      <c r="AM192" t="s">
        <v>10116</v>
      </c>
      <c r="AN192">
        <v>9.9600000000000009</v>
      </c>
      <c r="AO192" t="s">
        <v>10116</v>
      </c>
      <c r="AP192">
        <v>9.2964726681880994E-2</v>
      </c>
      <c r="AQ192">
        <f>(Table2[[#This Row],[Sharpe Ratio]]-AVERAGE(Table2[Sharpe Ratio]))/_xlfn.STDEV.P(Table2[Sharpe Ratio])</f>
        <v>0.41650622314035873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1.7772643207265846</v>
      </c>
      <c r="AS192">
        <f>_xlfn.RANK.AVG(Table2[[#This Row],[1Y Return vs Nifty Z-Score]],Table2[1Y Return vs Nifty Z-Score])</f>
        <v>264</v>
      </c>
      <c r="AT192">
        <f>_xlfn.RANK.AVG(Table2[[#This Row],[6M Return vs Nifty Z-Score]],Table2[6M Return vs Nifty Z-Score])</f>
        <v>175</v>
      </c>
      <c r="AU192">
        <f>_xlfn.RANK.AVG(Table2[[#This Row],[Sharpe Ratio Z-Score]],Table2[Sharpe Ratio Z-Score])</f>
        <v>231</v>
      </c>
      <c r="AV192">
        <f>(Table2[[#This Row],[Rank 1Y]]+Table2[[#This Row],[Rank 6M]]+Table2[[#This Row],[Rank Sharpe]])/3</f>
        <v>223.33333333333334</v>
      </c>
    </row>
    <row r="193" spans="1:48" x14ac:dyDescent="0.3">
      <c r="A193" t="s">
        <v>745</v>
      </c>
      <c r="B193" t="s">
        <v>746</v>
      </c>
      <c r="C193" t="s">
        <v>10078</v>
      </c>
      <c r="D193" t="s">
        <v>376</v>
      </c>
      <c r="E193">
        <v>20627.852590800001</v>
      </c>
      <c r="F193">
        <v>327.7</v>
      </c>
      <c r="G193">
        <v>58.680023018555097</v>
      </c>
      <c r="H193">
        <f>(Table2[[#This Row],[1Y Return vs Nifty]]-AVERAGE(Table2[1Y Return vs Nifty]))/_xlfn.STDEV.P(Table2[1Y Return vs Nifty])</f>
        <v>0.1894242764267228</v>
      </c>
      <c r="I193">
        <v>-0.81057056433543195</v>
      </c>
      <c r="J193">
        <f>(Table2[[#This Row],[1M Return vs Nifty]]-AVERAGE(Table2[1M Return vs Nifty]))/_xlfn.STDEV.P(Table2[1M Return vs Nifty])</f>
        <v>-0.26572821359875243</v>
      </c>
      <c r="K193">
        <v>42.597695204287</v>
      </c>
      <c r="L193">
        <f>(Table2[[#This Row],[6M Return vs Nifty]]-AVERAGE(Table2[6M Return vs Nifty]))/_xlfn.STDEV.P(Table2[6M Return vs Nifty])</f>
        <v>0.93446557406613862</v>
      </c>
      <c r="M193">
        <v>-0.91991002775852804</v>
      </c>
      <c r="N193">
        <f>(Table2[[#This Row],[1W Return vs Nifty]]-AVERAGE(Table2[1W Return vs Nifty]))/_xlfn.STDEV.P(Table2[1W Return vs Nifty])</f>
        <v>6.3286262905283538E-2</v>
      </c>
      <c r="O193">
        <v>327.92</v>
      </c>
      <c r="P193">
        <v>305.91982041044997</v>
      </c>
      <c r="Q193">
        <v>250.42874370560699</v>
      </c>
      <c r="R193">
        <v>54.301538385172897</v>
      </c>
      <c r="S193" s="5">
        <f>(Table2[[#This Row],[Close Price]]-Table2[[#This Row],[20D EMA]])/Table2[[#This Row],[20D EMA]]</f>
        <v>-6.7089534032699219E-4</v>
      </c>
      <c r="T193" s="5">
        <f>(Table2[[#This Row],[Close Price]]-Table2[[#This Row],[50D EMA]])/Table2[[#This Row],[50D EMA]]</f>
        <v>7.1195712524699237E-2</v>
      </c>
      <c r="U193" s="5">
        <f>(Table2[[#This Row],[Close Price]]-Table2[[#This Row],[200D EMA]])/Table2[[#This Row],[200D EMA]]</f>
        <v>0.30855585964696486</v>
      </c>
      <c r="V193">
        <v>0.55650790910336601</v>
      </c>
      <c r="W193">
        <v>323.05</v>
      </c>
      <c r="X193">
        <v>334.8</v>
      </c>
      <c r="Y193">
        <v>323.05</v>
      </c>
      <c r="Z193">
        <v>341</v>
      </c>
      <c r="AA193">
        <v>307.10000000000002</v>
      </c>
      <c r="AB193">
        <v>355.9</v>
      </c>
      <c r="AC193" s="5">
        <f>(Table2[[#This Row],[Close Price]]/Table2[[#This Row],[Day Low]])-1</f>
        <v>1.4394056647577758E-2</v>
      </c>
      <c r="AD193" s="5">
        <f>(Table2[[#This Row],[Day High]]/Table2[[#This Row],[Close Price]])-1</f>
        <v>2.1666158071406816E-2</v>
      </c>
      <c r="AE193" s="5">
        <f>(Table2[[#This Row],[Close Price]]/Table2[[#This Row],[Current Week Low]])-1</f>
        <v>1.4394056647577758E-2</v>
      </c>
      <c r="AF193" s="5">
        <f>(Table2[[#This Row],[Current Week High]]/Table2[[#This Row],[Close Price]])-1</f>
        <v>4.0585901739395913E-2</v>
      </c>
      <c r="AG193" s="5">
        <f>(Table2[[#This Row],[Close Price]]/Table2[[#This Row],[Current Month Low]])-1</f>
        <v>6.7079127320091025E-2</v>
      </c>
      <c r="AH193" s="5">
        <f>(Table2[[#This Row],[Current Month High]]/Table2[[#This Row],[Close Price]])-1</f>
        <v>8.6054317973756511E-2</v>
      </c>
      <c r="AI193">
        <v>8.6054317973756493</v>
      </c>
      <c r="AJ193">
        <v>92.708027050867301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0.17</v>
      </c>
      <c r="AM193" t="s">
        <v>10116</v>
      </c>
      <c r="AN193">
        <v>-5.58</v>
      </c>
      <c r="AO193" t="s">
        <v>10117</v>
      </c>
      <c r="AP193">
        <v>5.6148165533655002E-2</v>
      </c>
      <c r="AQ193">
        <f>(Table2[[#This Row],[Sharpe Ratio]]-AVERAGE(Table2[Sharpe Ratio]))/_xlfn.STDEV.P(Table2[Sharpe Ratio])</f>
        <v>3.1676793285140097E-4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0.92176466773224386</v>
      </c>
      <c r="AS193">
        <f>_xlfn.RANK.AVG(Table2[[#This Row],[1Y Return vs Nifty Z-Score]],Table2[1Y Return vs Nifty Z-Score])</f>
        <v>230</v>
      </c>
      <c r="AT193">
        <f>_xlfn.RANK.AVG(Table2[[#This Row],[6M Return vs Nifty Z-Score]],Table2[6M Return vs Nifty Z-Score])</f>
        <v>105</v>
      </c>
      <c r="AU193">
        <f>_xlfn.RANK.AVG(Table2[[#This Row],[Sharpe Ratio Z-Score]],Table2[Sharpe Ratio Z-Score])</f>
        <v>337</v>
      </c>
      <c r="AV193">
        <f>(Table2[[#This Row],[Rank 1Y]]+Table2[[#This Row],[Rank 6M]]+Table2[[#This Row],[Rank Sharpe]])/3</f>
        <v>224</v>
      </c>
    </row>
    <row r="194" spans="1:48" x14ac:dyDescent="0.3">
      <c r="A194" t="s">
        <v>71</v>
      </c>
      <c r="B194" t="s">
        <v>72</v>
      </c>
      <c r="C194" t="s">
        <v>10074</v>
      </c>
      <c r="D194" t="s">
        <v>56</v>
      </c>
      <c r="E194">
        <v>348896.43785103998</v>
      </c>
      <c r="F194">
        <v>972.1</v>
      </c>
      <c r="G194">
        <v>41.8433435634294</v>
      </c>
      <c r="H194">
        <f>(Table2[[#This Row],[1Y Return vs Nifty]]-AVERAGE(Table2[1Y Return vs Nifty]))/_xlfn.STDEV.P(Table2[1Y Return vs Nifty])</f>
        <v>-1.4035077435536001E-2</v>
      </c>
      <c r="I194">
        <v>-5.9762805504022003</v>
      </c>
      <c r="J194">
        <f>(Table2[[#This Row],[1M Return vs Nifty]]-AVERAGE(Table2[1M Return vs Nifty]))/_xlfn.STDEV.P(Table2[1M Return vs Nifty])</f>
        <v>-0.74421056753505166</v>
      </c>
      <c r="K194">
        <v>20.1696058510929</v>
      </c>
      <c r="L194">
        <f>(Table2[[#This Row],[6M Return vs Nifty]]-AVERAGE(Table2[6M Return vs Nifty]))/_xlfn.STDEV.P(Table2[6M Return vs Nifty])</f>
        <v>0.25242905450376929</v>
      </c>
      <c r="M194">
        <v>-4.9530670086238704</v>
      </c>
      <c r="N194">
        <f>(Table2[[#This Row],[1W Return vs Nifty]]-AVERAGE(Table2[1W Return vs Nifty]))/_xlfn.STDEV.P(Table2[1W Return vs Nifty])</f>
        <v>-0.81756583196248611</v>
      </c>
      <c r="O194">
        <v>965.67</v>
      </c>
      <c r="P194">
        <v>965.21452348960599</v>
      </c>
      <c r="Q194">
        <v>851.36273712846105</v>
      </c>
      <c r="R194">
        <v>38.265585998400901</v>
      </c>
      <c r="S194" s="5">
        <f>(Table2[[#This Row],[Close Price]]-Table2[[#This Row],[20D EMA]])/Table2[[#This Row],[20D EMA]]</f>
        <v>6.6585893731813811E-3</v>
      </c>
      <c r="T194" s="5">
        <f>(Table2[[#This Row],[Close Price]]-Table2[[#This Row],[50D EMA]])/Table2[[#This Row],[50D EMA]]</f>
        <v>7.1336229851789784E-3</v>
      </c>
      <c r="U194" s="5">
        <f>(Table2[[#This Row],[Close Price]]-Table2[[#This Row],[200D EMA]])/Table2[[#This Row],[200D EMA]]</f>
        <v>0.14181647564088898</v>
      </c>
      <c r="V194">
        <v>0.88906386187904196</v>
      </c>
      <c r="W194">
        <v>948.05</v>
      </c>
      <c r="X194">
        <v>974.85</v>
      </c>
      <c r="Y194">
        <v>948.05</v>
      </c>
      <c r="Z194">
        <v>974.85</v>
      </c>
      <c r="AA194">
        <v>855.4</v>
      </c>
      <c r="AB194">
        <v>1010.25</v>
      </c>
      <c r="AC194" s="5">
        <f>(Table2[[#This Row],[Close Price]]/Table2[[#This Row],[Day Low]])-1</f>
        <v>2.5367860344918558E-2</v>
      </c>
      <c r="AD194" s="5">
        <f>(Table2[[#This Row],[Day High]]/Table2[[#This Row],[Close Price]])-1</f>
        <v>2.8289270651167264E-3</v>
      </c>
      <c r="AE194" s="5">
        <f>(Table2[[#This Row],[Close Price]]/Table2[[#This Row],[Current Week Low]])-1</f>
        <v>2.5367860344918558E-2</v>
      </c>
      <c r="AF194" s="5">
        <f>(Table2[[#This Row],[Current Week High]]/Table2[[#This Row],[Close Price]])-1</f>
        <v>2.8289270651167264E-3</v>
      </c>
      <c r="AG194" s="5">
        <f>(Table2[[#This Row],[Close Price]]/Table2[[#This Row],[Current Month Low]])-1</f>
        <v>0.13642740238484929</v>
      </c>
      <c r="AH194" s="5">
        <f>(Table2[[#This Row],[Current Month High]]/Table2[[#This Row],[Close Price]])-1</f>
        <v>3.9244933648801439E-2</v>
      </c>
      <c r="AI194">
        <v>9.6183520213969498</v>
      </c>
      <c r="AJ194">
        <v>71.008883806843102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-0.17</v>
      </c>
      <c r="AM194" t="s">
        <v>10117</v>
      </c>
      <c r="AN194">
        <v>-0.31</v>
      </c>
      <c r="AO194" t="s">
        <v>10117</v>
      </c>
      <c r="AP194">
        <v>0.121850659139114</v>
      </c>
      <c r="AQ194">
        <f>(Table2[[#This Row],[Sharpe Ratio]]-AVERAGE(Table2[Sharpe Ratio]))/_xlfn.STDEV.P(Table2[Sharpe Ratio])</f>
        <v>0.74304461014872658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-0.5803378122805779</v>
      </c>
      <c r="AS194">
        <f>_xlfn.RANK.AVG(Table2[[#This Row],[1Y Return vs Nifty Z-Score]],Table2[1Y Return vs Nifty Z-Score])</f>
        <v>274</v>
      </c>
      <c r="AT194">
        <f>_xlfn.RANK.AVG(Table2[[#This Row],[6M Return vs Nifty Z-Score]],Table2[6M Return vs Nifty Z-Score])</f>
        <v>233</v>
      </c>
      <c r="AU194">
        <f>_xlfn.RANK.AVG(Table2[[#This Row],[Sharpe Ratio Z-Score]],Table2[Sharpe Ratio Z-Score])</f>
        <v>166</v>
      </c>
      <c r="AV194">
        <f>(Table2[[#This Row],[Rank 1Y]]+Table2[[#This Row],[Rank 6M]]+Table2[[#This Row],[Rank Sharpe]])/3</f>
        <v>224.33333333333334</v>
      </c>
    </row>
    <row r="195" spans="1:48" x14ac:dyDescent="0.3">
      <c r="A195" t="s">
        <v>870</v>
      </c>
      <c r="B195" t="s">
        <v>871</v>
      </c>
      <c r="C195" t="s">
        <v>10073</v>
      </c>
      <c r="D195" t="s">
        <v>659</v>
      </c>
      <c r="E195">
        <v>16650.517750229999</v>
      </c>
      <c r="F195">
        <v>694.65</v>
      </c>
      <c r="G195">
        <v>54.688495096456101</v>
      </c>
      <c r="H195">
        <f>(Table2[[#This Row],[1Y Return vs Nifty]]-AVERAGE(Table2[1Y Return vs Nifty]))/_xlfn.STDEV.P(Table2[1Y Return vs Nifty])</f>
        <v>0.14118948677488385</v>
      </c>
      <c r="I195">
        <v>-11.8487722458257</v>
      </c>
      <c r="J195">
        <f>(Table2[[#This Row],[1M Return vs Nifty]]-AVERAGE(Table2[1M Return vs Nifty]))/_xlfn.STDEV.P(Table2[1M Return vs Nifty])</f>
        <v>-1.2881597356990746</v>
      </c>
      <c r="K195">
        <v>26.5051525294658</v>
      </c>
      <c r="L195">
        <f>(Table2[[#This Row],[6M Return vs Nifty]]-AVERAGE(Table2[6M Return vs Nifty]))/_xlfn.STDEV.P(Table2[6M Return vs Nifty])</f>
        <v>0.44509255508087014</v>
      </c>
      <c r="M195">
        <v>-2.4715405430055402</v>
      </c>
      <c r="N195">
        <f>(Table2[[#This Row],[1W Return vs Nifty]]-AVERAGE(Table2[1W Return vs Nifty]))/_xlfn.STDEV.P(Table2[1W Return vs Nifty])</f>
        <v>-0.27559392358397133</v>
      </c>
      <c r="O195">
        <v>691.25</v>
      </c>
      <c r="P195">
        <v>686.43401729031905</v>
      </c>
      <c r="Q195">
        <v>610.50907548322198</v>
      </c>
      <c r="R195">
        <v>50.1196807984348</v>
      </c>
      <c r="S195" s="5">
        <f>(Table2[[#This Row],[Close Price]]-Table2[[#This Row],[20D EMA]])/Table2[[#This Row],[20D EMA]]</f>
        <v>4.9186256781193162E-3</v>
      </c>
      <c r="T195" s="5">
        <f>(Table2[[#This Row],[Close Price]]-Table2[[#This Row],[50D EMA]])/Table2[[#This Row],[50D EMA]]</f>
        <v>1.196907860439859E-2</v>
      </c>
      <c r="U195" s="5">
        <f>(Table2[[#This Row],[Close Price]]-Table2[[#This Row],[200D EMA]])/Table2[[#This Row],[200D EMA]]</f>
        <v>0.13782092338296512</v>
      </c>
      <c r="V195">
        <v>1.1045983714221199</v>
      </c>
      <c r="W195">
        <v>683.3</v>
      </c>
      <c r="X195">
        <v>701.05</v>
      </c>
      <c r="Y195">
        <v>683.3</v>
      </c>
      <c r="Z195">
        <v>724.75</v>
      </c>
      <c r="AA195">
        <v>575.5</v>
      </c>
      <c r="AB195">
        <v>748.5</v>
      </c>
      <c r="AC195" s="5">
        <f>(Table2[[#This Row],[Close Price]]/Table2[[#This Row],[Day Low]])-1</f>
        <v>1.6610566369091195E-2</v>
      </c>
      <c r="AD195" s="5">
        <f>(Table2[[#This Row],[Day High]]/Table2[[#This Row],[Close Price]])-1</f>
        <v>9.2132728712301937E-3</v>
      </c>
      <c r="AE195" s="5">
        <f>(Table2[[#This Row],[Close Price]]/Table2[[#This Row],[Current Week Low]])-1</f>
        <v>1.6610566369091195E-2</v>
      </c>
      <c r="AF195" s="5">
        <f>(Table2[[#This Row],[Current Week High]]/Table2[[#This Row],[Close Price]])-1</f>
        <v>4.3331173972504189E-2</v>
      </c>
      <c r="AG195" s="5">
        <f>(Table2[[#This Row],[Close Price]]/Table2[[#This Row],[Current Month Low]])-1</f>
        <v>0.20703735881841867</v>
      </c>
      <c r="AH195" s="5">
        <f>(Table2[[#This Row],[Current Month High]]/Table2[[#This Row],[Close Price]])-1</f>
        <v>7.7521053768084602E-2</v>
      </c>
      <c r="AI195">
        <v>18.901605124883002</v>
      </c>
      <c r="AJ195">
        <v>90.419407894736807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-0.09</v>
      </c>
      <c r="AM195" t="s">
        <v>10117</v>
      </c>
      <c r="AN195">
        <v>5.87</v>
      </c>
      <c r="AO195" t="s">
        <v>10116</v>
      </c>
      <c r="AP195">
        <v>9.2329837091661995E-2</v>
      </c>
      <c r="AQ195">
        <f>(Table2[[#This Row],[Sharpe Ratio]]-AVERAGE(Table2[Sharpe Ratio]))/_xlfn.STDEV.P(Table2[Sharpe Ratio])</f>
        <v>0.40932917171487831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-0.56814244571241368</v>
      </c>
      <c r="AS195">
        <f>_xlfn.RANK.AVG(Table2[[#This Row],[1Y Return vs Nifty Z-Score]],Table2[1Y Return vs Nifty Z-Score])</f>
        <v>245</v>
      </c>
      <c r="AT195">
        <f>_xlfn.RANK.AVG(Table2[[#This Row],[6M Return vs Nifty Z-Score]],Table2[6M Return vs Nifty Z-Score])</f>
        <v>194</v>
      </c>
      <c r="AU195">
        <f>_xlfn.RANK.AVG(Table2[[#This Row],[Sharpe Ratio Z-Score]],Table2[Sharpe Ratio Z-Score])</f>
        <v>235</v>
      </c>
      <c r="AV195">
        <f>(Table2[[#This Row],[Rank 1Y]]+Table2[[#This Row],[Rank 6M]]+Table2[[#This Row],[Rank Sharpe]])/3</f>
        <v>224.66666666666666</v>
      </c>
    </row>
    <row r="196" spans="1:48" x14ac:dyDescent="0.3">
      <c r="A196" t="s">
        <v>1738</v>
      </c>
      <c r="B196" t="s">
        <v>1739</v>
      </c>
      <c r="C196" t="s">
        <v>609</v>
      </c>
      <c r="D196" t="s">
        <v>609</v>
      </c>
      <c r="E196">
        <v>4162.2978396999997</v>
      </c>
      <c r="F196">
        <v>202.54</v>
      </c>
      <c r="G196">
        <v>64.659040666031302</v>
      </c>
      <c r="H196">
        <f>(Table2[[#This Row],[1Y Return vs Nifty]]-AVERAGE(Table2[1Y Return vs Nifty]))/_xlfn.STDEV.P(Table2[1Y Return vs Nifty])</f>
        <v>0.26167647262305821</v>
      </c>
      <c r="I196">
        <v>6.5856487805198203</v>
      </c>
      <c r="J196">
        <f>(Table2[[#This Row],[1M Return vs Nifty]]-AVERAGE(Table2[1M Return vs Nifty]))/_xlfn.STDEV.P(Table2[1M Return vs Nifty])</f>
        <v>0.41935872544757591</v>
      </c>
      <c r="K196">
        <v>22.1704971655438</v>
      </c>
      <c r="L196">
        <f>(Table2[[#This Row],[6M Return vs Nifty]]-AVERAGE(Table2[6M Return vs Nifty]))/_xlfn.STDEV.P(Table2[6M Return vs Nifty])</f>
        <v>0.31327600970534175</v>
      </c>
      <c r="M196">
        <v>15.313017505481101</v>
      </c>
      <c r="N196">
        <f>(Table2[[#This Row],[1W Return vs Nifty]]-AVERAGE(Table2[1W Return vs Nifty]))/_xlfn.STDEV.P(Table2[1W Return vs Nifty])</f>
        <v>3.6086003410156064</v>
      </c>
      <c r="O196">
        <v>181.66</v>
      </c>
      <c r="P196">
        <v>175.34679103543701</v>
      </c>
      <c r="Q196">
        <v>158.76964396080999</v>
      </c>
      <c r="R196">
        <v>79.439426000077603</v>
      </c>
      <c r="S196" s="5">
        <f>(Table2[[#This Row],[Close Price]]-Table2[[#This Row],[20D EMA]])/Table2[[#This Row],[20D EMA]]</f>
        <v>0.11493999779808431</v>
      </c>
      <c r="T196" s="5">
        <f>(Table2[[#This Row],[Close Price]]-Table2[[#This Row],[50D EMA]])/Table2[[#This Row],[50D EMA]]</f>
        <v>0.1550824443606004</v>
      </c>
      <c r="U196" s="5">
        <f>(Table2[[#This Row],[Close Price]]-Table2[[#This Row],[200D EMA]])/Table2[[#This Row],[200D EMA]]</f>
        <v>0.27568466456972146</v>
      </c>
      <c r="V196">
        <v>2.6278269654998399</v>
      </c>
      <c r="W196">
        <v>198.37</v>
      </c>
      <c r="X196">
        <v>212.13</v>
      </c>
      <c r="Y196">
        <v>176.6</v>
      </c>
      <c r="Z196">
        <v>212.13</v>
      </c>
      <c r="AA196">
        <v>134.1</v>
      </c>
      <c r="AB196">
        <v>212.13</v>
      </c>
      <c r="AC196" s="5">
        <f>(Table2[[#This Row],[Close Price]]/Table2[[#This Row],[Day Low]])-1</f>
        <v>2.102132378887922E-2</v>
      </c>
      <c r="AD196" s="5">
        <f>(Table2[[#This Row],[Day High]]/Table2[[#This Row],[Close Price]])-1</f>
        <v>4.734867186728553E-2</v>
      </c>
      <c r="AE196" s="5">
        <f>(Table2[[#This Row],[Close Price]]/Table2[[#This Row],[Current Week Low]])-1</f>
        <v>0.14688561721404292</v>
      </c>
      <c r="AF196" s="5">
        <f>(Table2[[#This Row],[Current Week High]]/Table2[[#This Row],[Close Price]])-1</f>
        <v>4.734867186728553E-2</v>
      </c>
      <c r="AG196" s="5">
        <f>(Table2[[#This Row],[Close Price]]/Table2[[#This Row],[Current Month Low]])-1</f>
        <v>0.51036539895600308</v>
      </c>
      <c r="AH196" s="5">
        <f>(Table2[[#This Row],[Current Month High]]/Table2[[#This Row],[Close Price]])-1</f>
        <v>4.734867186728553E-2</v>
      </c>
      <c r="AI196">
        <v>4.7348671867285503</v>
      </c>
      <c r="AJ196">
        <v>95.313404050144598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0.08</v>
      </c>
      <c r="AM196" t="s">
        <v>10116</v>
      </c>
      <c r="AN196">
        <v>23.37</v>
      </c>
      <c r="AO196" t="s">
        <v>10116</v>
      </c>
      <c r="AP196">
        <v>8.2887628159470997E-2</v>
      </c>
      <c r="AQ196">
        <f>(Table2[[#This Row],[Sharpe Ratio]]-AVERAGE(Table2[Sharpe Ratio]))/_xlfn.STDEV.P(Table2[Sharpe Ratio])</f>
        <v>0.30259058264289523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4.9055021314344778</v>
      </c>
      <c r="AS196">
        <f>_xlfn.RANK.AVG(Table2[[#This Row],[1Y Return vs Nifty Z-Score]],Table2[1Y Return vs Nifty Z-Score])</f>
        <v>206</v>
      </c>
      <c r="AT196">
        <f>_xlfn.RANK.AVG(Table2[[#This Row],[6M Return vs Nifty Z-Score]],Table2[6M Return vs Nifty Z-Score])</f>
        <v>222</v>
      </c>
      <c r="AU196">
        <f>_xlfn.RANK.AVG(Table2[[#This Row],[Sharpe Ratio Z-Score]],Table2[Sharpe Ratio Z-Score])</f>
        <v>255</v>
      </c>
      <c r="AV196">
        <f>(Table2[[#This Row],[Rank 1Y]]+Table2[[#This Row],[Rank 6M]]+Table2[[#This Row],[Rank Sharpe]])/3</f>
        <v>227.66666666666666</v>
      </c>
    </row>
    <row r="197" spans="1:48" x14ac:dyDescent="0.3">
      <c r="A197" t="s">
        <v>1246</v>
      </c>
      <c r="B197" t="s">
        <v>1247</v>
      </c>
      <c r="C197" t="s">
        <v>10082</v>
      </c>
      <c r="D197" t="s">
        <v>92</v>
      </c>
      <c r="E197">
        <v>8653.5252261450005</v>
      </c>
      <c r="F197">
        <v>1116.6500000000001</v>
      </c>
      <c r="G197">
        <v>147.73395247881101</v>
      </c>
      <c r="H197">
        <f>(Table2[[#This Row],[1Y Return vs Nifty]]-AVERAGE(Table2[1Y Return vs Nifty]))/_xlfn.STDEV.P(Table2[1Y Return vs Nifty])</f>
        <v>1.2655779797249584</v>
      </c>
      <c r="I197">
        <v>22.228980158551298</v>
      </c>
      <c r="J197">
        <f>(Table2[[#This Row],[1M Return vs Nifty]]-AVERAGE(Table2[1M Return vs Nifty]))/_xlfn.STDEV.P(Table2[1M Return vs Nifty])</f>
        <v>1.8683479333890158</v>
      </c>
      <c r="K197">
        <v>45.753138352851899</v>
      </c>
      <c r="L197">
        <f>(Table2[[#This Row],[6M Return vs Nifty]]-AVERAGE(Table2[6M Return vs Nifty]))/_xlfn.STDEV.P(Table2[6M Return vs Nifty])</f>
        <v>1.0304223641802119</v>
      </c>
      <c r="M197">
        <v>3.9298105689367202</v>
      </c>
      <c r="N197">
        <f>(Table2[[#This Row],[1W Return vs Nifty]]-AVERAGE(Table2[1W Return vs Nifty]))/_xlfn.STDEV.P(Table2[1W Return vs Nifty])</f>
        <v>1.1224779996488943</v>
      </c>
      <c r="O197">
        <v>996.78</v>
      </c>
      <c r="P197">
        <v>932.53897033249996</v>
      </c>
      <c r="Q197">
        <v>753.27803608744796</v>
      </c>
      <c r="R197">
        <v>88.089685584869102</v>
      </c>
      <c r="S197" s="5">
        <f>(Table2[[#This Row],[Close Price]]-Table2[[#This Row],[20D EMA]])/Table2[[#This Row],[20D EMA]]</f>
        <v>0.12025722827504577</v>
      </c>
      <c r="T197" s="5">
        <f>(Table2[[#This Row],[Close Price]]-Table2[[#This Row],[50D EMA]])/Table2[[#This Row],[50D EMA]]</f>
        <v>0.19742985068158034</v>
      </c>
      <c r="U197" s="5">
        <f>(Table2[[#This Row],[Close Price]]-Table2[[#This Row],[200D EMA]])/Table2[[#This Row],[200D EMA]]</f>
        <v>0.48238757338514554</v>
      </c>
      <c r="V197">
        <v>1.32953266685668</v>
      </c>
      <c r="W197">
        <v>1091.8499999999999</v>
      </c>
      <c r="X197">
        <v>1171.8499999999999</v>
      </c>
      <c r="Y197">
        <v>1032.0999999999999</v>
      </c>
      <c r="Z197">
        <v>1171.8499999999999</v>
      </c>
      <c r="AA197">
        <v>828.3</v>
      </c>
      <c r="AB197">
        <v>1171.8499999999999</v>
      </c>
      <c r="AC197" s="5">
        <f>(Table2[[#This Row],[Close Price]]/Table2[[#This Row],[Day Low]])-1</f>
        <v>2.2713742730228637E-2</v>
      </c>
      <c r="AD197" s="5">
        <f>(Table2[[#This Row],[Day High]]/Table2[[#This Row],[Close Price]])-1</f>
        <v>4.9433573635427219E-2</v>
      </c>
      <c r="AE197" s="5">
        <f>(Table2[[#This Row],[Close Price]]/Table2[[#This Row],[Current Week Low]])-1</f>
        <v>8.1920356554597618E-2</v>
      </c>
      <c r="AF197" s="5">
        <f>(Table2[[#This Row],[Current Week High]]/Table2[[#This Row],[Close Price]])-1</f>
        <v>4.9433573635427219E-2</v>
      </c>
      <c r="AG197" s="5">
        <f>(Table2[[#This Row],[Close Price]]/Table2[[#This Row],[Current Month Low]])-1</f>
        <v>0.34812266087166499</v>
      </c>
      <c r="AH197" s="5">
        <f>(Table2[[#This Row],[Current Month High]]/Table2[[#This Row],[Close Price]])-1</f>
        <v>4.9433573635427219E-2</v>
      </c>
      <c r="AI197">
        <v>4.9433573635427202</v>
      </c>
      <c r="AJ197">
        <v>211.52183010182699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0.27</v>
      </c>
      <c r="AM197" t="s">
        <v>10116</v>
      </c>
      <c r="AN197">
        <v>18.86</v>
      </c>
      <c r="AO197" t="s">
        <v>10116</v>
      </c>
      <c r="AQ197">
        <f>(Table2[[#This Row],[Sharpe Ratio]]-AVERAGE(Table2[Sharpe Ratio]))/_xlfn.STDEV.P(Table2[Sharpe Ratio])</f>
        <v>-0.63440504463053671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4.6524212323125438</v>
      </c>
      <c r="AS197">
        <f>_xlfn.RANK.AVG(Table2[[#This Row],[1Y Return vs Nifty Z-Score]],Table2[1Y Return vs Nifty Z-Score])</f>
        <v>70</v>
      </c>
      <c r="AT197">
        <f>_xlfn.RANK.AVG(Table2[[#This Row],[6M Return vs Nifty Z-Score]],Table2[6M Return vs Nifty Z-Score])</f>
        <v>92</v>
      </c>
      <c r="AU197">
        <f>_xlfn.RANK.AVG(Table2[[#This Row],[Sharpe Ratio Z-Score]],Table2[Sharpe Ratio Z-Score])</f>
        <v>521.5</v>
      </c>
      <c r="AV197">
        <f>(Table2[[#This Row],[Rank 1Y]]+Table2[[#This Row],[Rank 6M]]+Table2[[#This Row],[Rank Sharpe]])/3</f>
        <v>227.83333333333334</v>
      </c>
    </row>
    <row r="198" spans="1:48" x14ac:dyDescent="0.3">
      <c r="A198" t="s">
        <v>1476</v>
      </c>
      <c r="B198" t="s">
        <v>1477</v>
      </c>
      <c r="C198" t="s">
        <v>10084</v>
      </c>
      <c r="D198" t="s">
        <v>373</v>
      </c>
      <c r="E198">
        <v>6426.0864615999999</v>
      </c>
      <c r="F198">
        <v>127.07</v>
      </c>
      <c r="G198">
        <v>52.080443217500303</v>
      </c>
      <c r="H198">
        <f>(Table2[[#This Row],[1Y Return vs Nifty]]-AVERAGE(Table2[1Y Return vs Nifty]))/_xlfn.STDEV.P(Table2[1Y Return vs Nifty])</f>
        <v>0.10967302585122751</v>
      </c>
      <c r="I198">
        <v>16.325596099902999</v>
      </c>
      <c r="J198">
        <f>(Table2[[#This Row],[1M Return vs Nifty]]-AVERAGE(Table2[1M Return vs Nifty]))/_xlfn.STDEV.P(Table2[1M Return vs Nifty])</f>
        <v>1.3215373094494409</v>
      </c>
      <c r="K198">
        <v>37.323918024238303</v>
      </c>
      <c r="L198">
        <f>(Table2[[#This Row],[6M Return vs Nifty]]-AVERAGE(Table2[6M Return vs Nifty]))/_xlfn.STDEV.P(Table2[6M Return vs Nifty])</f>
        <v>0.77409040451048472</v>
      </c>
      <c r="M198">
        <v>1.58060066275004</v>
      </c>
      <c r="N198">
        <f>(Table2[[#This Row],[1W Return vs Nifty]]-AVERAGE(Table2[1W Return vs Nifty]))/_xlfn.STDEV.P(Table2[1W Return vs Nifty])</f>
        <v>0.6094043759426655</v>
      </c>
      <c r="O198">
        <v>120.32</v>
      </c>
      <c r="P198">
        <v>111.031599017719</v>
      </c>
      <c r="Q198">
        <v>95.651861015081295</v>
      </c>
      <c r="R198">
        <v>58.887311328216299</v>
      </c>
      <c r="S198" s="5">
        <f>(Table2[[#This Row],[Close Price]]-Table2[[#This Row],[20D EMA]])/Table2[[#This Row],[20D EMA]]</f>
        <v>5.6100398936170214E-2</v>
      </c>
      <c r="T198" s="5">
        <f>(Table2[[#This Row],[Close Price]]-Table2[[#This Row],[50D EMA]])/Table2[[#This Row],[50D EMA]]</f>
        <v>0.14444897780605229</v>
      </c>
      <c r="U198" s="5">
        <f>(Table2[[#This Row],[Close Price]]-Table2[[#This Row],[200D EMA]])/Table2[[#This Row],[200D EMA]]</f>
        <v>0.32846343658661326</v>
      </c>
      <c r="V198">
        <v>3.6775284153297099</v>
      </c>
      <c r="W198">
        <v>125.65</v>
      </c>
      <c r="X198">
        <v>131.79</v>
      </c>
      <c r="Y198">
        <v>125.65</v>
      </c>
      <c r="Z198">
        <v>138.05000000000001</v>
      </c>
      <c r="AA198">
        <v>87.35</v>
      </c>
      <c r="AB198">
        <v>155.5</v>
      </c>
      <c r="AC198" s="5">
        <f>(Table2[[#This Row],[Close Price]]/Table2[[#This Row],[Day Low]])-1</f>
        <v>1.1301233585355952E-2</v>
      </c>
      <c r="AD198" s="5">
        <f>(Table2[[#This Row],[Day High]]/Table2[[#This Row],[Close Price]])-1</f>
        <v>3.7144880774376388E-2</v>
      </c>
      <c r="AE198" s="5">
        <f>(Table2[[#This Row],[Close Price]]/Table2[[#This Row],[Current Week Low]])-1</f>
        <v>1.1301233585355952E-2</v>
      </c>
      <c r="AF198" s="5">
        <f>(Table2[[#This Row],[Current Week High]]/Table2[[#This Row],[Close Price]])-1</f>
        <v>8.6409065869206048E-2</v>
      </c>
      <c r="AG198" s="5">
        <f>(Table2[[#This Row],[Close Price]]/Table2[[#This Row],[Current Month Low]])-1</f>
        <v>0.45472238122495701</v>
      </c>
      <c r="AH198" s="5">
        <f>(Table2[[#This Row],[Current Month High]]/Table2[[#This Row],[Close Price]])-1</f>
        <v>0.22373494924057602</v>
      </c>
      <c r="AI198">
        <v>22.373494924057599</v>
      </c>
      <c r="AJ198">
        <v>95.3420445810914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0.13</v>
      </c>
      <c r="AM198" t="s">
        <v>10116</v>
      </c>
      <c r="AN198">
        <v>10.08</v>
      </c>
      <c r="AO198" t="s">
        <v>10116</v>
      </c>
      <c r="AP198">
        <v>6.2337924013830003E-2</v>
      </c>
      <c r="AQ198">
        <f>(Table2[[#This Row],[Sharpe Ratio]]-AVERAGE(Table2[Sharpe Ratio]))/_xlfn.STDEV.P(Table2[Sharpe Ratio])</f>
        <v>7.0288327725154601E-2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2.8849934434789732</v>
      </c>
      <c r="AS198">
        <f>_xlfn.RANK.AVG(Table2[[#This Row],[1Y Return vs Nifty Z-Score]],Table2[1Y Return vs Nifty Z-Score])</f>
        <v>252</v>
      </c>
      <c r="AT198">
        <f>_xlfn.RANK.AVG(Table2[[#This Row],[6M Return vs Nifty Z-Score]],Table2[6M Return vs Nifty Z-Score])</f>
        <v>124</v>
      </c>
      <c r="AU198">
        <f>_xlfn.RANK.AVG(Table2[[#This Row],[Sharpe Ratio Z-Score]],Table2[Sharpe Ratio Z-Score])</f>
        <v>310</v>
      </c>
      <c r="AV198">
        <f>(Table2[[#This Row],[Rank 1Y]]+Table2[[#This Row],[Rank 6M]]+Table2[[#This Row],[Rank Sharpe]])/3</f>
        <v>228.66666666666666</v>
      </c>
    </row>
    <row r="199" spans="1:48" x14ac:dyDescent="0.3">
      <c r="A199" t="s">
        <v>1093</v>
      </c>
      <c r="B199" t="s">
        <v>1094</v>
      </c>
      <c r="C199" t="s">
        <v>10078</v>
      </c>
      <c r="D199" t="s">
        <v>230</v>
      </c>
      <c r="E199">
        <v>10820.999741419901</v>
      </c>
      <c r="F199">
        <v>1598.4</v>
      </c>
      <c r="G199">
        <v>33.741792016417399</v>
      </c>
      <c r="H199">
        <f>(Table2[[#This Row],[1Y Return vs Nifty]]-AVERAGE(Table2[1Y Return vs Nifty]))/_xlfn.STDEV.P(Table2[1Y Return vs Nifty])</f>
        <v>-0.11193659343399087</v>
      </c>
      <c r="I199">
        <v>3.0812089277486798</v>
      </c>
      <c r="J199">
        <f>(Table2[[#This Row],[1M Return vs Nifty]]-AVERAGE(Table2[1M Return vs Nifty]))/_xlfn.STDEV.P(Table2[1M Return vs Nifty])</f>
        <v>9.4754240390361608E-2</v>
      </c>
      <c r="K199">
        <v>21.358914508217499</v>
      </c>
      <c r="L199">
        <f>(Table2[[#This Row],[6M Return vs Nifty]]-AVERAGE(Table2[6M Return vs Nifty]))/_xlfn.STDEV.P(Table2[6M Return vs Nifty])</f>
        <v>0.28859584180413894</v>
      </c>
      <c r="M199">
        <v>-4.3298566318524498</v>
      </c>
      <c r="N199">
        <f>(Table2[[#This Row],[1W Return vs Nifty]]-AVERAGE(Table2[1W Return vs Nifty]))/_xlfn.STDEV.P(Table2[1W Return vs Nifty])</f>
        <v>-0.68145504616196528</v>
      </c>
      <c r="O199">
        <v>1597.87</v>
      </c>
      <c r="P199">
        <v>1524.41152123803</v>
      </c>
      <c r="Q199">
        <v>1254.5279437040799</v>
      </c>
      <c r="R199">
        <v>54.223411161608603</v>
      </c>
      <c r="S199" s="5">
        <f>(Table2[[#This Row],[Close Price]]-Table2[[#This Row],[20D EMA]])/Table2[[#This Row],[20D EMA]]</f>
        <v>3.316915643952262E-4</v>
      </c>
      <c r="T199" s="5">
        <f>(Table2[[#This Row],[Close Price]]-Table2[[#This Row],[50D EMA]])/Table2[[#This Row],[50D EMA]]</f>
        <v>4.8535764608943238E-2</v>
      </c>
      <c r="U199" s="5">
        <f>(Table2[[#This Row],[Close Price]]-Table2[[#This Row],[200D EMA]])/Table2[[#This Row],[200D EMA]]</f>
        <v>0.27410474037000271</v>
      </c>
      <c r="V199">
        <v>0.69772864211584595</v>
      </c>
      <c r="W199">
        <v>1582.65</v>
      </c>
      <c r="X199">
        <v>1635.95</v>
      </c>
      <c r="Y199">
        <v>1582.65</v>
      </c>
      <c r="Z199">
        <v>1637.05</v>
      </c>
      <c r="AA199">
        <v>1270</v>
      </c>
      <c r="AB199">
        <v>1731.95</v>
      </c>
      <c r="AC199" s="5">
        <f>(Table2[[#This Row],[Close Price]]/Table2[[#This Row],[Day Low]])-1</f>
        <v>9.9516633494456386E-3</v>
      </c>
      <c r="AD199" s="5">
        <f>(Table2[[#This Row],[Day High]]/Table2[[#This Row],[Close Price]])-1</f>
        <v>2.3492242242242112E-2</v>
      </c>
      <c r="AE199" s="5">
        <f>(Table2[[#This Row],[Close Price]]/Table2[[#This Row],[Current Week Low]])-1</f>
        <v>9.9516633494456386E-3</v>
      </c>
      <c r="AF199" s="5">
        <f>(Table2[[#This Row],[Current Week High]]/Table2[[#This Row],[Close Price]])-1</f>
        <v>2.4180430430430278E-2</v>
      </c>
      <c r="AG199" s="5">
        <f>(Table2[[#This Row],[Close Price]]/Table2[[#This Row],[Current Month Low]])-1</f>
        <v>0.25858267716535432</v>
      </c>
      <c r="AH199" s="5">
        <f>(Table2[[#This Row],[Current Month High]]/Table2[[#This Row],[Close Price]])-1</f>
        <v>8.3552302302302373E-2</v>
      </c>
      <c r="AI199">
        <v>8.3552302302302301</v>
      </c>
      <c r="AJ199">
        <v>89.9013900439586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0.11</v>
      </c>
      <c r="AM199" t="s">
        <v>10116</v>
      </c>
      <c r="AN199">
        <v>-4.79</v>
      </c>
      <c r="AO199" t="s">
        <v>10117</v>
      </c>
      <c r="AP199">
        <v>0.12883541581452501</v>
      </c>
      <c r="AQ199">
        <f>(Table2[[#This Row],[Sharpe Ratio]]-AVERAGE(Table2[Sharpe Ratio]))/_xlfn.STDEV.P(Table2[Sharpe Ratio])</f>
        <v>0.8220031544786166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0.41196159707716107</v>
      </c>
      <c r="AS199">
        <f>_xlfn.RANK.AVG(Table2[[#This Row],[1Y Return vs Nifty Z-Score]],Table2[1Y Return vs Nifty Z-Score])</f>
        <v>311</v>
      </c>
      <c r="AT199">
        <f>_xlfn.RANK.AVG(Table2[[#This Row],[6M Return vs Nifty Z-Score]],Table2[6M Return vs Nifty Z-Score])</f>
        <v>226</v>
      </c>
      <c r="AU199">
        <f>_xlfn.RANK.AVG(Table2[[#This Row],[Sharpe Ratio Z-Score]],Table2[Sharpe Ratio Z-Score])</f>
        <v>152</v>
      </c>
      <c r="AV199">
        <f>(Table2[[#This Row],[Rank 1Y]]+Table2[[#This Row],[Rank 6M]]+Table2[[#This Row],[Rank Sharpe]])/3</f>
        <v>229.66666666666666</v>
      </c>
    </row>
    <row r="200" spans="1:48" x14ac:dyDescent="0.3">
      <c r="A200" t="s">
        <v>421</v>
      </c>
      <c r="B200" t="s">
        <v>422</v>
      </c>
      <c r="C200" t="s">
        <v>10070</v>
      </c>
      <c r="D200" t="s">
        <v>32</v>
      </c>
      <c r="E200">
        <v>54594.428087847999</v>
      </c>
      <c r="F200">
        <v>62.03</v>
      </c>
      <c r="G200">
        <v>88.731584638041795</v>
      </c>
      <c r="H200">
        <f>(Table2[[#This Row],[1Y Return vs Nifty]]-AVERAGE(Table2[1Y Return vs Nifty]))/_xlfn.STDEV.P(Table2[1Y Return vs Nifty])</f>
        <v>0.55257612747602292</v>
      </c>
      <c r="I200">
        <v>-9.6334963657184893</v>
      </c>
      <c r="J200">
        <f>(Table2[[#This Row],[1M Return vs Nifty]]-AVERAGE(Table2[1M Return vs Nifty]))/_xlfn.STDEV.P(Table2[1M Return vs Nifty])</f>
        <v>-1.0829661765192107</v>
      </c>
      <c r="K200">
        <v>15.427108056926</v>
      </c>
      <c r="L200">
        <f>(Table2[[#This Row],[6M Return vs Nifty]]-AVERAGE(Table2[6M Return vs Nifty]))/_xlfn.STDEV.P(Table2[6M Return vs Nifty])</f>
        <v>0.10821005133196517</v>
      </c>
      <c r="M200">
        <v>-6.1426194150651598</v>
      </c>
      <c r="N200">
        <f>(Table2[[#This Row],[1W Return vs Nifty]]-AVERAGE(Table2[1W Return vs Nifty]))/_xlfn.STDEV.P(Table2[1W Return vs Nifty])</f>
        <v>-1.0773672069498761</v>
      </c>
      <c r="O200">
        <v>64.150000000000006</v>
      </c>
      <c r="P200">
        <v>63.712269238962001</v>
      </c>
      <c r="Q200">
        <v>55.407729339635999</v>
      </c>
      <c r="R200">
        <v>38.253943947971898</v>
      </c>
      <c r="S200" s="5">
        <f>(Table2[[#This Row],[Close Price]]-Table2[[#This Row],[20D EMA]])/Table2[[#This Row],[20D EMA]]</f>
        <v>-3.3047544816835611E-2</v>
      </c>
      <c r="T200" s="5">
        <f>(Table2[[#This Row],[Close Price]]-Table2[[#This Row],[50D EMA]])/Table2[[#This Row],[50D EMA]]</f>
        <v>-2.6404164520532274E-2</v>
      </c>
      <c r="U200" s="5">
        <f>(Table2[[#This Row],[Close Price]]-Table2[[#This Row],[200D EMA]])/Table2[[#This Row],[200D EMA]]</f>
        <v>0.11951889635778218</v>
      </c>
      <c r="V200">
        <v>0.65443837903672697</v>
      </c>
      <c r="W200">
        <v>61.01</v>
      </c>
      <c r="X200">
        <v>63.5</v>
      </c>
      <c r="Y200">
        <v>61.01</v>
      </c>
      <c r="Z200">
        <v>65.33</v>
      </c>
      <c r="AA200">
        <v>57.85</v>
      </c>
      <c r="AB200">
        <v>73</v>
      </c>
      <c r="AC200" s="5">
        <f>(Table2[[#This Row],[Close Price]]/Table2[[#This Row],[Day Low]])-1</f>
        <v>1.6718570726110604E-2</v>
      </c>
      <c r="AD200" s="5">
        <f>(Table2[[#This Row],[Day High]]/Table2[[#This Row],[Close Price]])-1</f>
        <v>2.3698210543285469E-2</v>
      </c>
      <c r="AE200" s="5">
        <f>(Table2[[#This Row],[Close Price]]/Table2[[#This Row],[Current Week Low]])-1</f>
        <v>1.6718570726110604E-2</v>
      </c>
      <c r="AF200" s="5">
        <f>(Table2[[#This Row],[Current Week High]]/Table2[[#This Row],[Close Price]])-1</f>
        <v>5.3200064484926646E-2</v>
      </c>
      <c r="AG200" s="5">
        <f>(Table2[[#This Row],[Close Price]]/Table2[[#This Row],[Current Month Low]])-1</f>
        <v>7.225583405358682E-2</v>
      </c>
      <c r="AH200" s="5">
        <f>(Table2[[#This Row],[Current Month High]]/Table2[[#This Row],[Close Price]])-1</f>
        <v>0.17684991133322581</v>
      </c>
      <c r="AI200">
        <v>23.9722714815411</v>
      </c>
      <c r="AJ200">
        <v>123.935018050541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-0.13</v>
      </c>
      <c r="AM200" t="s">
        <v>10117</v>
      </c>
      <c r="AN200">
        <v>-3.52</v>
      </c>
      <c r="AO200" t="s">
        <v>10117</v>
      </c>
      <c r="AP200">
        <v>7.3982267128288995E-2</v>
      </c>
      <c r="AQ200">
        <f>(Table2[[#This Row],[Sharpe Ratio]]-AVERAGE(Table2[Sharpe Ratio]))/_xlfn.STDEV.P(Table2[Sharpe Ratio])</f>
        <v>0.20192074166910315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-1.2976264629919956</v>
      </c>
      <c r="AS200">
        <f>_xlfn.RANK.AVG(Table2[[#This Row],[1Y Return vs Nifty Z-Score]],Table2[1Y Return vs Nifty Z-Score])</f>
        <v>143</v>
      </c>
      <c r="AT200">
        <f>_xlfn.RANK.AVG(Table2[[#This Row],[6M Return vs Nifty Z-Score]],Table2[6M Return vs Nifty Z-Score])</f>
        <v>270</v>
      </c>
      <c r="AU200">
        <f>_xlfn.RANK.AVG(Table2[[#This Row],[Sharpe Ratio Z-Score]],Table2[Sharpe Ratio Z-Score])</f>
        <v>279</v>
      </c>
      <c r="AV200">
        <f>(Table2[[#This Row],[Rank 1Y]]+Table2[[#This Row],[Rank 6M]]+Table2[[#This Row],[Rank Sharpe]])/3</f>
        <v>230.66666666666666</v>
      </c>
    </row>
    <row r="201" spans="1:48" x14ac:dyDescent="0.3">
      <c r="A201" t="s">
        <v>486</v>
      </c>
      <c r="B201" t="s">
        <v>487</v>
      </c>
      <c r="C201" t="s">
        <v>10070</v>
      </c>
      <c r="D201" t="s">
        <v>488</v>
      </c>
      <c r="E201">
        <v>42838.906439999999</v>
      </c>
      <c r="F201">
        <v>787.6</v>
      </c>
      <c r="G201">
        <v>71.664882970135494</v>
      </c>
      <c r="H201">
        <f>(Table2[[#This Row],[1Y Return vs Nifty]]-AVERAGE(Table2[1Y Return vs Nifty]))/_xlfn.STDEV.P(Table2[1Y Return vs Nifty])</f>
        <v>0.34633711798683103</v>
      </c>
      <c r="I201">
        <v>15.123029418917</v>
      </c>
      <c r="J201">
        <f>(Table2[[#This Row],[1M Return vs Nifty]]-AVERAGE(Table2[1M Return vs Nifty]))/_xlfn.STDEV.P(Table2[1M Return vs Nifty])</f>
        <v>1.210147599644678</v>
      </c>
      <c r="K201">
        <v>39.284001981662001</v>
      </c>
      <c r="L201">
        <f>(Table2[[#This Row],[6M Return vs Nifty]]-AVERAGE(Table2[6M Return vs Nifty]))/_xlfn.STDEV.P(Table2[6M Return vs Nifty])</f>
        <v>0.83369641103733616</v>
      </c>
      <c r="M201">
        <v>3.4237297404093798</v>
      </c>
      <c r="N201">
        <f>(Table2[[#This Row],[1W Return vs Nifty]]-AVERAGE(Table2[1W Return vs Nifty]))/_xlfn.STDEV.P(Table2[1W Return vs Nifty])</f>
        <v>1.0119486153239927</v>
      </c>
      <c r="O201">
        <v>716.88</v>
      </c>
      <c r="P201">
        <v>678.73188066751595</v>
      </c>
      <c r="Q201">
        <v>586.91279537831497</v>
      </c>
      <c r="R201">
        <v>77.451646214953598</v>
      </c>
      <c r="S201" s="5">
        <f>(Table2[[#This Row],[Close Price]]-Table2[[#This Row],[20D EMA]])/Table2[[#This Row],[20D EMA]]</f>
        <v>9.8649704274076599E-2</v>
      </c>
      <c r="T201" s="5">
        <f>(Table2[[#This Row],[Close Price]]-Table2[[#This Row],[50D EMA]])/Table2[[#This Row],[50D EMA]]</f>
        <v>0.16039930115764561</v>
      </c>
      <c r="U201" s="5">
        <f>(Table2[[#This Row],[Close Price]]-Table2[[#This Row],[200D EMA]])/Table2[[#This Row],[200D EMA]]</f>
        <v>0.3419370070000351</v>
      </c>
      <c r="V201">
        <v>1.15424796638503</v>
      </c>
      <c r="W201">
        <v>772.4</v>
      </c>
      <c r="X201">
        <v>800.75</v>
      </c>
      <c r="Y201">
        <v>721.75</v>
      </c>
      <c r="Z201">
        <v>800.75</v>
      </c>
      <c r="AA201">
        <v>544.79999999999995</v>
      </c>
      <c r="AB201">
        <v>800.75</v>
      </c>
      <c r="AC201" s="5">
        <f>(Table2[[#This Row],[Close Price]]/Table2[[#This Row],[Day Low]])-1</f>
        <v>1.9678922837907953E-2</v>
      </c>
      <c r="AD201" s="5">
        <f>(Table2[[#This Row],[Day High]]/Table2[[#This Row],[Close Price]])-1</f>
        <v>1.6696292534281287E-2</v>
      </c>
      <c r="AE201" s="5">
        <f>(Table2[[#This Row],[Close Price]]/Table2[[#This Row],[Current Week Low]])-1</f>
        <v>9.1236577762383142E-2</v>
      </c>
      <c r="AF201" s="5">
        <f>(Table2[[#This Row],[Current Week High]]/Table2[[#This Row],[Close Price]])-1</f>
        <v>1.6696292534281287E-2</v>
      </c>
      <c r="AG201" s="5">
        <f>(Table2[[#This Row],[Close Price]]/Table2[[#This Row],[Current Month Low]])-1</f>
        <v>0.44566813509544811</v>
      </c>
      <c r="AH201" s="5">
        <f>(Table2[[#This Row],[Current Month High]]/Table2[[#This Row],[Close Price]])-1</f>
        <v>1.6696292534281287E-2</v>
      </c>
      <c r="AI201">
        <v>1.6696292534281201</v>
      </c>
      <c r="AJ201">
        <v>105.800888424353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0.12</v>
      </c>
      <c r="AM201" t="s">
        <v>10116</v>
      </c>
      <c r="AN201">
        <v>16.79</v>
      </c>
      <c r="AO201" t="s">
        <v>10116</v>
      </c>
      <c r="AP201">
        <v>4.1756672793678999E-2</v>
      </c>
      <c r="AQ201">
        <f>(Table2[[#This Row],[Sharpe Ratio]]-AVERAGE(Table2[Sharpe Ratio]))/_xlfn.STDEV.P(Table2[Sharpe Ratio])</f>
        <v>-0.16237054821704433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3.2397591957757941</v>
      </c>
      <c r="AS201">
        <f>_xlfn.RANK.AVG(Table2[[#This Row],[1Y Return vs Nifty Z-Score]],Table2[1Y Return vs Nifty Z-Score])</f>
        <v>184</v>
      </c>
      <c r="AT201">
        <f>_xlfn.RANK.AVG(Table2[[#This Row],[6M Return vs Nifty Z-Score]],Table2[6M Return vs Nifty Z-Score])</f>
        <v>122</v>
      </c>
      <c r="AU201">
        <f>_xlfn.RANK.AVG(Table2[[#This Row],[Sharpe Ratio Z-Score]],Table2[Sharpe Ratio Z-Score])</f>
        <v>388</v>
      </c>
      <c r="AV201">
        <f>(Table2[[#This Row],[Rank 1Y]]+Table2[[#This Row],[Rank 6M]]+Table2[[#This Row],[Rank Sharpe]])/3</f>
        <v>231.33333333333334</v>
      </c>
    </row>
    <row r="202" spans="1:48" x14ac:dyDescent="0.3">
      <c r="A202" t="s">
        <v>239</v>
      </c>
      <c r="B202" t="s">
        <v>240</v>
      </c>
      <c r="C202" t="s">
        <v>10070</v>
      </c>
      <c r="D202" t="s">
        <v>32</v>
      </c>
      <c r="E202">
        <v>107229.257961529</v>
      </c>
      <c r="F202">
        <v>138.38999999999999</v>
      </c>
      <c r="G202">
        <v>71.611624075366294</v>
      </c>
      <c r="H202">
        <f>(Table2[[#This Row],[1Y Return vs Nifty]]-AVERAGE(Table2[1Y Return vs Nifty]))/_xlfn.STDEV.P(Table2[1Y Return vs Nifty])</f>
        <v>0.34569352194130198</v>
      </c>
      <c r="I202">
        <v>-15.6619404256538</v>
      </c>
      <c r="J202">
        <f>(Table2[[#This Row],[1M Return vs Nifty]]-AVERAGE(Table2[1M Return vs Nifty]))/_xlfn.STDEV.P(Table2[1M Return vs Nifty])</f>
        <v>-1.6413606880483882</v>
      </c>
      <c r="K202">
        <v>5.2095900831264599</v>
      </c>
      <c r="L202">
        <f>(Table2[[#This Row],[6M Return vs Nifty]]-AVERAGE(Table2[6M Return vs Nifty]))/_xlfn.STDEV.P(Table2[6M Return vs Nifty])</f>
        <v>-0.20250390595944087</v>
      </c>
      <c r="M202">
        <v>-6.9340721732099304</v>
      </c>
      <c r="N202">
        <f>(Table2[[#This Row],[1W Return vs Nifty]]-AVERAGE(Table2[1W Return vs Nifty]))/_xlfn.STDEV.P(Table2[1W Return vs Nifty])</f>
        <v>-1.2502225714467763</v>
      </c>
      <c r="O202">
        <v>145.24</v>
      </c>
      <c r="P202">
        <v>146.553115847648</v>
      </c>
      <c r="Q202">
        <v>129.91965733546601</v>
      </c>
      <c r="R202">
        <v>34.0480598576086</v>
      </c>
      <c r="S202" s="5">
        <f>(Table2[[#This Row],[Close Price]]-Table2[[#This Row],[20D EMA]])/Table2[[#This Row],[20D EMA]]</f>
        <v>-4.7163315890939292E-2</v>
      </c>
      <c r="T202" s="5">
        <f>(Table2[[#This Row],[Close Price]]-Table2[[#This Row],[50D EMA]])/Table2[[#This Row],[50D EMA]]</f>
        <v>-5.5700732123185513E-2</v>
      </c>
      <c r="U202" s="5">
        <f>(Table2[[#This Row],[Close Price]]-Table2[[#This Row],[200D EMA]])/Table2[[#This Row],[200D EMA]]</f>
        <v>6.5196774978113367E-2</v>
      </c>
      <c r="V202">
        <v>0.70713108633125299</v>
      </c>
      <c r="W202">
        <v>137.25</v>
      </c>
      <c r="X202">
        <v>140.47</v>
      </c>
      <c r="Y202">
        <v>137.25</v>
      </c>
      <c r="Z202">
        <v>145</v>
      </c>
      <c r="AA202">
        <v>129.55000000000001</v>
      </c>
      <c r="AB202">
        <v>172.5</v>
      </c>
      <c r="AC202" s="5">
        <f>(Table2[[#This Row],[Close Price]]/Table2[[#This Row],[Day Low]])-1</f>
        <v>8.3060109289616602E-3</v>
      </c>
      <c r="AD202" s="5">
        <f>(Table2[[#This Row],[Day High]]/Table2[[#This Row],[Close Price]])-1</f>
        <v>1.5029987715875492E-2</v>
      </c>
      <c r="AE202" s="5">
        <f>(Table2[[#This Row],[Close Price]]/Table2[[#This Row],[Current Week Low]])-1</f>
        <v>8.3060109289616602E-3</v>
      </c>
      <c r="AF202" s="5">
        <f>(Table2[[#This Row],[Current Week High]]/Table2[[#This Row],[Close Price]])-1</f>
        <v>4.7763566731700458E-2</v>
      </c>
      <c r="AG202" s="5">
        <f>(Table2[[#This Row],[Close Price]]/Table2[[#This Row],[Current Month Low]])-1</f>
        <v>6.8236202238517674E-2</v>
      </c>
      <c r="AH202" s="5">
        <f>(Table2[[#This Row],[Current Month High]]/Table2[[#This Row],[Close Price]])-1</f>
        <v>0.24647734662909171</v>
      </c>
      <c r="AI202">
        <v>24.647734662909102</v>
      </c>
      <c r="AJ202">
        <v>102.029197080291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-0.21</v>
      </c>
      <c r="AM202" t="s">
        <v>10117</v>
      </c>
      <c r="AN202">
        <v>-6</v>
      </c>
      <c r="AO202" t="s">
        <v>10117</v>
      </c>
      <c r="AP202">
        <v>0.136029165993791</v>
      </c>
      <c r="AQ202">
        <f>(Table2[[#This Row],[Sharpe Ratio]]-AVERAGE(Table2[Sharpe Ratio]))/_xlfn.STDEV.P(Table2[Sharpe Ratio])</f>
        <v>0.90332424679774226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185</v>
      </c>
      <c r="AT202">
        <f>_xlfn.RANK.AVG(Table2[[#This Row],[6M Return vs Nifty Z-Score]],Table2[6M Return vs Nifty Z-Score])</f>
        <v>372</v>
      </c>
      <c r="AU202">
        <f>_xlfn.RANK.AVG(Table2[[#This Row],[Sharpe Ratio Z-Score]],Table2[Sharpe Ratio Z-Score])</f>
        <v>140</v>
      </c>
      <c r="AV202">
        <f>(Table2[[#This Row],[Rank 1Y]]+Table2[[#This Row],[Rank 6M]]+Table2[[#This Row],[Rank Sharpe]])/3</f>
        <v>232.33333333333334</v>
      </c>
    </row>
    <row r="203" spans="1:48" x14ac:dyDescent="0.3">
      <c r="A203" t="s">
        <v>1125</v>
      </c>
      <c r="B203" t="s">
        <v>1126</v>
      </c>
      <c r="C203" t="s">
        <v>10083</v>
      </c>
      <c r="D203" t="s">
        <v>140</v>
      </c>
      <c r="E203">
        <v>10347.06763272</v>
      </c>
      <c r="F203">
        <v>187.91</v>
      </c>
      <c r="G203">
        <v>129.98604639085499</v>
      </c>
      <c r="H203">
        <f>(Table2[[#This Row],[1Y Return vs Nifty]]-AVERAGE(Table2[1Y Return vs Nifty]))/_xlfn.STDEV.P(Table2[1Y Return vs Nifty])</f>
        <v>1.0511070969901644</v>
      </c>
      <c r="I203">
        <v>-11.4965006252795</v>
      </c>
      <c r="J203">
        <f>(Table2[[#This Row],[1M Return vs Nifty]]-AVERAGE(Table2[1M Return vs Nifty]))/_xlfn.STDEV.P(Table2[1M Return vs Nifty])</f>
        <v>-1.2555299994811029</v>
      </c>
      <c r="K203">
        <v>-8.5206822836029605</v>
      </c>
      <c r="L203">
        <f>(Table2[[#This Row],[6M Return vs Nifty]]-AVERAGE(Table2[6M Return vs Nifty]))/_xlfn.STDEV.P(Table2[6M Return vs Nifty])</f>
        <v>-0.62004046157842652</v>
      </c>
      <c r="M203">
        <v>-2.7946152156336201</v>
      </c>
      <c r="N203">
        <f>(Table2[[#This Row],[1W Return vs Nifty]]-AVERAGE(Table2[1W Return vs Nifty]))/_xlfn.STDEV.P(Table2[1W Return vs Nifty])</f>
        <v>-0.34615428201616516</v>
      </c>
      <c r="O203">
        <v>196.7</v>
      </c>
      <c r="P203">
        <v>204.416939211802</v>
      </c>
      <c r="Q203">
        <v>195.70157257256</v>
      </c>
      <c r="R203">
        <v>43.292155982625999</v>
      </c>
      <c r="S203" s="5">
        <f>(Table2[[#This Row],[Close Price]]-Table2[[#This Row],[20D EMA]])/Table2[[#This Row],[20D EMA]]</f>
        <v>-4.4687341128622229E-2</v>
      </c>
      <c r="T203" s="5">
        <f>(Table2[[#This Row],[Close Price]]-Table2[[#This Row],[50D EMA]])/Table2[[#This Row],[50D EMA]]</f>
        <v>-8.0751327534058781E-2</v>
      </c>
      <c r="U203" s="5">
        <f>(Table2[[#This Row],[Close Price]]-Table2[[#This Row],[200D EMA]])/Table2[[#This Row],[200D EMA]]</f>
        <v>-3.9813540944701041E-2</v>
      </c>
      <c r="V203">
        <v>0.57504105536039096</v>
      </c>
      <c r="W203">
        <v>184.99</v>
      </c>
      <c r="X203">
        <v>193.9</v>
      </c>
      <c r="Y203">
        <v>184.99</v>
      </c>
      <c r="Z203">
        <v>200.04</v>
      </c>
      <c r="AA203">
        <v>156.80000000000001</v>
      </c>
      <c r="AB203">
        <v>214</v>
      </c>
      <c r="AC203" s="5">
        <f>(Table2[[#This Row],[Close Price]]/Table2[[#This Row],[Day Low]])-1</f>
        <v>1.5784637007405733E-2</v>
      </c>
      <c r="AD203" s="5">
        <f>(Table2[[#This Row],[Day High]]/Table2[[#This Row],[Close Price]])-1</f>
        <v>3.1876962375605444E-2</v>
      </c>
      <c r="AE203" s="5">
        <f>(Table2[[#This Row],[Close Price]]/Table2[[#This Row],[Current Week Low]])-1</f>
        <v>1.5784637007405733E-2</v>
      </c>
      <c r="AF203" s="5">
        <f>(Table2[[#This Row],[Current Week High]]/Table2[[#This Row],[Close Price]])-1</f>
        <v>6.4552179234740104E-2</v>
      </c>
      <c r="AG203" s="5">
        <f>(Table2[[#This Row],[Close Price]]/Table2[[#This Row],[Current Month Low]])-1</f>
        <v>0.19840561224489783</v>
      </c>
      <c r="AH203" s="5">
        <f>(Table2[[#This Row],[Current Month High]]/Table2[[#This Row],[Close Price]])-1</f>
        <v>0.13884306316853823</v>
      </c>
      <c r="AI203">
        <v>51.6151349050077</v>
      </c>
      <c r="AJ203">
        <v>171.74258857556001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-0.3</v>
      </c>
      <c r="AM203" t="s">
        <v>10117</v>
      </c>
      <c r="AN203">
        <v>-2.63</v>
      </c>
      <c r="AO203" t="s">
        <v>10117</v>
      </c>
      <c r="AP203">
        <v>0.155858250761717</v>
      </c>
      <c r="AQ203">
        <f>(Table2[[#This Row],[Sharpe Ratio]]-AVERAGE(Table2[Sharpe Ratio]))/_xlfn.STDEV.P(Table2[Sharpe Ratio])</f>
        <v>1.1274803257319166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85</v>
      </c>
      <c r="AT203">
        <f>_xlfn.RANK.AVG(Table2[[#This Row],[6M Return vs Nifty Z-Score]],Table2[6M Return vs Nifty Z-Score])</f>
        <v>516</v>
      </c>
      <c r="AU203">
        <f>_xlfn.RANK.AVG(Table2[[#This Row],[Sharpe Ratio Z-Score]],Table2[Sharpe Ratio Z-Score])</f>
        <v>99</v>
      </c>
      <c r="AV203">
        <f>(Table2[[#This Row],[Rank 1Y]]+Table2[[#This Row],[Rank 6M]]+Table2[[#This Row],[Rank Sharpe]])/3</f>
        <v>233.33333333333334</v>
      </c>
    </row>
    <row r="204" spans="1:48" x14ac:dyDescent="0.3">
      <c r="A204" t="s">
        <v>1454</v>
      </c>
      <c r="B204" t="s">
        <v>1455</v>
      </c>
      <c r="C204" t="s">
        <v>609</v>
      </c>
      <c r="D204" t="s">
        <v>477</v>
      </c>
      <c r="E204">
        <v>6659.1138202000002</v>
      </c>
      <c r="F204">
        <v>928.1</v>
      </c>
      <c r="G204">
        <v>64.594252590322199</v>
      </c>
      <c r="H204">
        <f>(Table2[[#This Row],[1Y Return vs Nifty]]-AVERAGE(Table2[1Y Return vs Nifty]))/_xlfn.STDEV.P(Table2[1Y Return vs Nifty])</f>
        <v>0.26089355458646518</v>
      </c>
      <c r="I204">
        <v>4.05542566251889</v>
      </c>
      <c r="J204">
        <f>(Table2[[#This Row],[1M Return vs Nifty]]-AVERAGE(Table2[1M Return vs Nifty]))/_xlfn.STDEV.P(Table2[1M Return vs Nifty])</f>
        <v>0.18499266216670954</v>
      </c>
      <c r="K204">
        <v>8.0747194554732005E-2</v>
      </c>
      <c r="L204">
        <f>(Table2[[#This Row],[6M Return vs Nifty]]-AVERAGE(Table2[6M Return vs Nifty]))/_xlfn.STDEV.P(Table2[6M Return vs Nifty])</f>
        <v>-0.35847163455267</v>
      </c>
      <c r="M204">
        <v>6.9736870019567601</v>
      </c>
      <c r="N204">
        <f>(Table2[[#This Row],[1W Return vs Nifty]]-AVERAGE(Table2[1W Return vs Nifty]))/_xlfn.STDEV.P(Table2[1W Return vs Nifty])</f>
        <v>1.7872686203127754</v>
      </c>
      <c r="O204">
        <v>862.57</v>
      </c>
      <c r="P204">
        <v>841.07102372777695</v>
      </c>
      <c r="Q204">
        <v>786.88634444970398</v>
      </c>
      <c r="R204">
        <v>74.939156154645403</v>
      </c>
      <c r="S204" s="5">
        <f>(Table2[[#This Row],[Close Price]]-Table2[[#This Row],[20D EMA]])/Table2[[#This Row],[20D EMA]]</f>
        <v>7.5970645860625768E-2</v>
      </c>
      <c r="T204" s="5">
        <f>(Table2[[#This Row],[Close Price]]-Table2[[#This Row],[50D EMA]])/Table2[[#This Row],[50D EMA]]</f>
        <v>0.10347399187109682</v>
      </c>
      <c r="U204" s="5">
        <f>(Table2[[#This Row],[Close Price]]-Table2[[#This Row],[200D EMA]])/Table2[[#This Row],[200D EMA]]</f>
        <v>0.17945877005789379</v>
      </c>
      <c r="V204">
        <v>1.5641480266374299</v>
      </c>
      <c r="W204">
        <v>922.5</v>
      </c>
      <c r="X204">
        <v>950</v>
      </c>
      <c r="Y204">
        <v>883</v>
      </c>
      <c r="Z204">
        <v>950</v>
      </c>
      <c r="AA204">
        <v>727.2</v>
      </c>
      <c r="AB204">
        <v>950</v>
      </c>
      <c r="AC204" s="5">
        <f>(Table2[[#This Row],[Close Price]]/Table2[[#This Row],[Day Low]])-1</f>
        <v>6.0704607046071501E-3</v>
      </c>
      <c r="AD204" s="5">
        <f>(Table2[[#This Row],[Day High]]/Table2[[#This Row],[Close Price]])-1</f>
        <v>2.3596595194483427E-2</v>
      </c>
      <c r="AE204" s="5">
        <f>(Table2[[#This Row],[Close Price]]/Table2[[#This Row],[Current Week Low]])-1</f>
        <v>5.1075877689694238E-2</v>
      </c>
      <c r="AF204" s="5">
        <f>(Table2[[#This Row],[Current Week High]]/Table2[[#This Row],[Close Price]])-1</f>
        <v>2.3596595194483427E-2</v>
      </c>
      <c r="AG204" s="5">
        <f>(Table2[[#This Row],[Close Price]]/Table2[[#This Row],[Current Month Low]])-1</f>
        <v>0.27626512651265123</v>
      </c>
      <c r="AH204" s="5">
        <f>(Table2[[#This Row],[Current Month High]]/Table2[[#This Row],[Close Price]])-1</f>
        <v>2.3596595194483427E-2</v>
      </c>
      <c r="AI204">
        <v>10.219803900441701</v>
      </c>
      <c r="AJ204">
        <v>94.2444537463373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0.09</v>
      </c>
      <c r="AM204" t="s">
        <v>10116</v>
      </c>
      <c r="AN204">
        <v>12.08</v>
      </c>
      <c r="AO204" t="s">
        <v>10116</v>
      </c>
      <c r="AP204">
        <v>0.166535824736188</v>
      </c>
      <c r="AQ204">
        <f>(Table2[[#This Row],[Sharpe Ratio]]-AVERAGE(Table2[Sharpe Ratio]))/_xlfn.STDEV.P(Table2[Sharpe Ratio])</f>
        <v>1.248183986171074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3.1228671886843542</v>
      </c>
      <c r="AS204">
        <f>_xlfn.RANK.AVG(Table2[[#This Row],[1Y Return vs Nifty Z-Score]],Table2[1Y Return vs Nifty Z-Score])</f>
        <v>207</v>
      </c>
      <c r="AT204">
        <f>_xlfn.RANK.AVG(Table2[[#This Row],[6M Return vs Nifty Z-Score]],Table2[6M Return vs Nifty Z-Score])</f>
        <v>422</v>
      </c>
      <c r="AU204">
        <f>_xlfn.RANK.AVG(Table2[[#This Row],[Sharpe Ratio Z-Score]],Table2[Sharpe Ratio Z-Score])</f>
        <v>75</v>
      </c>
      <c r="AV204">
        <f>(Table2[[#This Row],[Rank 1Y]]+Table2[[#This Row],[Rank 6M]]+Table2[[#This Row],[Rank Sharpe]])/3</f>
        <v>234.66666666666666</v>
      </c>
    </row>
    <row r="205" spans="1:48" x14ac:dyDescent="0.3">
      <c r="A205" t="s">
        <v>1356</v>
      </c>
      <c r="B205" t="s">
        <v>1357</v>
      </c>
      <c r="C205" t="s">
        <v>609</v>
      </c>
      <c r="D205" t="s">
        <v>609</v>
      </c>
      <c r="E205">
        <v>7714.2165429999995</v>
      </c>
      <c r="F205">
        <v>388.1</v>
      </c>
      <c r="G205">
        <v>66.320510665360203</v>
      </c>
      <c r="H205">
        <f>(Table2[[#This Row],[1Y Return vs Nifty]]-AVERAGE(Table2[1Y Return vs Nifty]))/_xlfn.STDEV.P(Table2[1Y Return vs Nifty])</f>
        <v>0.28175416154182381</v>
      </c>
      <c r="I205">
        <v>-5.2328737265104204</v>
      </c>
      <c r="J205">
        <f>(Table2[[#This Row],[1M Return vs Nifty]]-AVERAGE(Table2[1M Return vs Nifty]))/_xlfn.STDEV.P(Table2[1M Return vs Nifty])</f>
        <v>-0.6753512920458199</v>
      </c>
      <c r="K205">
        <v>19.199214317487399</v>
      </c>
      <c r="L205">
        <f>(Table2[[#This Row],[6M Return vs Nifty]]-AVERAGE(Table2[6M Return vs Nifty]))/_xlfn.STDEV.P(Table2[6M Return vs Nifty])</f>
        <v>0.22291952055415404</v>
      </c>
      <c r="M205">
        <v>4.7739714350334097</v>
      </c>
      <c r="N205">
        <f>(Table2[[#This Row],[1W Return vs Nifty]]-AVERAGE(Table2[1W Return vs Nifty]))/_xlfn.STDEV.P(Table2[1W Return vs Nifty])</f>
        <v>1.3068449535845972</v>
      </c>
      <c r="O205">
        <v>369.62</v>
      </c>
      <c r="P205">
        <v>364.37325966100201</v>
      </c>
      <c r="Q205">
        <v>312.669132770972</v>
      </c>
      <c r="R205">
        <v>69.460639396148693</v>
      </c>
      <c r="S205" s="5">
        <f>(Table2[[#This Row],[Close Price]]-Table2[[#This Row],[20D EMA]])/Table2[[#This Row],[20D EMA]]</f>
        <v>4.9997294518694925E-2</v>
      </c>
      <c r="T205" s="5">
        <f>(Table2[[#This Row],[Close Price]]-Table2[[#This Row],[50D EMA]])/Table2[[#This Row],[50D EMA]]</f>
        <v>6.5116579523624762E-2</v>
      </c>
      <c r="U205" s="5">
        <f>(Table2[[#This Row],[Close Price]]-Table2[[#This Row],[200D EMA]])/Table2[[#This Row],[200D EMA]]</f>
        <v>0.24124820560487056</v>
      </c>
      <c r="V205">
        <v>0.87004621377012203</v>
      </c>
      <c r="W205">
        <v>382.95</v>
      </c>
      <c r="X205">
        <v>400</v>
      </c>
      <c r="Y205">
        <v>364.3</v>
      </c>
      <c r="Z205">
        <v>400</v>
      </c>
      <c r="AA205">
        <v>307.85000000000002</v>
      </c>
      <c r="AB205">
        <v>400</v>
      </c>
      <c r="AC205" s="5">
        <f>(Table2[[#This Row],[Close Price]]/Table2[[#This Row],[Day Low]])-1</f>
        <v>1.3448230839535169E-2</v>
      </c>
      <c r="AD205" s="5">
        <f>(Table2[[#This Row],[Day High]]/Table2[[#This Row],[Close Price]])-1</f>
        <v>3.0662200463797973E-2</v>
      </c>
      <c r="AE205" s="5">
        <f>(Table2[[#This Row],[Close Price]]/Table2[[#This Row],[Current Week Low]])-1</f>
        <v>6.5330771342300364E-2</v>
      </c>
      <c r="AF205" s="5">
        <f>(Table2[[#This Row],[Current Week High]]/Table2[[#This Row],[Close Price]])-1</f>
        <v>3.0662200463797973E-2</v>
      </c>
      <c r="AG205" s="5">
        <f>(Table2[[#This Row],[Close Price]]/Table2[[#This Row],[Current Month Low]])-1</f>
        <v>0.26067890206269295</v>
      </c>
      <c r="AH205" s="5">
        <f>(Table2[[#This Row],[Current Month High]]/Table2[[#This Row],[Close Price]])-1</f>
        <v>3.0662200463797973E-2</v>
      </c>
      <c r="AI205">
        <v>4.3545477969595403</v>
      </c>
      <c r="AJ205">
        <v>95.911155981827307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-0.08</v>
      </c>
      <c r="AM205" t="s">
        <v>10117</v>
      </c>
      <c r="AN205">
        <v>8.74</v>
      </c>
      <c r="AO205" t="s">
        <v>10116</v>
      </c>
      <c r="AP205">
        <v>7.9086271369136998E-2</v>
      </c>
      <c r="AQ205">
        <f>(Table2[[#This Row],[Sharpe Ratio]]-AVERAGE(Table2[Sharpe Ratio]))/_xlfn.STDEV.P(Table2[Sharpe Ratio])</f>
        <v>0.25961849176105312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1.3957858353958081</v>
      </c>
      <c r="AS205">
        <f>_xlfn.RANK.AVG(Table2[[#This Row],[1Y Return vs Nifty Z-Score]],Table2[1Y Return vs Nifty Z-Score])</f>
        <v>201</v>
      </c>
      <c r="AT205">
        <f>_xlfn.RANK.AVG(Table2[[#This Row],[6M Return vs Nifty Z-Score]],Table2[6M Return vs Nifty Z-Score])</f>
        <v>241</v>
      </c>
      <c r="AU205">
        <f>_xlfn.RANK.AVG(Table2[[#This Row],[Sharpe Ratio Z-Score]],Table2[Sharpe Ratio Z-Score])</f>
        <v>264</v>
      </c>
      <c r="AV205">
        <f>(Table2[[#This Row],[Rank 1Y]]+Table2[[#This Row],[Rank 6M]]+Table2[[#This Row],[Rank Sharpe]])/3</f>
        <v>235.33333333333334</v>
      </c>
    </row>
    <row r="206" spans="1:48" x14ac:dyDescent="0.3">
      <c r="A206" t="s">
        <v>587</v>
      </c>
      <c r="B206" t="s">
        <v>588</v>
      </c>
      <c r="C206" t="s">
        <v>10078</v>
      </c>
      <c r="D206" t="s">
        <v>230</v>
      </c>
      <c r="E206">
        <v>32144.022871599998</v>
      </c>
      <c r="F206">
        <v>1698.65</v>
      </c>
      <c r="G206">
        <v>17.536156871278401</v>
      </c>
      <c r="H206">
        <f>(Table2[[#This Row],[1Y Return vs Nifty]]-AVERAGE(Table2[1Y Return vs Nifty]))/_xlfn.STDEV.P(Table2[1Y Return vs Nifty])</f>
        <v>-0.30777022347638672</v>
      </c>
      <c r="I206">
        <v>-3.1058437412984499</v>
      </c>
      <c r="J206">
        <f>(Table2[[#This Row],[1M Return vs Nifty]]-AVERAGE(Table2[1M Return vs Nifty]))/_xlfn.STDEV.P(Table2[1M Return vs Nifty])</f>
        <v>-0.47833165351356871</v>
      </c>
      <c r="K206">
        <v>41.995846520159802</v>
      </c>
      <c r="L206">
        <f>(Table2[[#This Row],[6M Return vs Nifty]]-AVERAGE(Table2[6M Return vs Nifty]))/_xlfn.STDEV.P(Table2[6M Return vs Nifty])</f>
        <v>0.91616340060137813</v>
      </c>
      <c r="M206">
        <v>-9.1147876062315092</v>
      </c>
      <c r="N206">
        <f>(Table2[[#This Row],[1W Return vs Nifty]]-AVERAGE(Table2[1W Return vs Nifty]))/_xlfn.STDEV.P(Table2[1W Return vs Nifty])</f>
        <v>-1.7264965589461154</v>
      </c>
      <c r="O206">
        <v>1680.4</v>
      </c>
      <c r="P206">
        <v>1571.59285897115</v>
      </c>
      <c r="Q206">
        <v>1309.66672298188</v>
      </c>
      <c r="R206">
        <v>48.123660419531099</v>
      </c>
      <c r="S206" s="5">
        <f>(Table2[[#This Row],[Close Price]]-Table2[[#This Row],[20D EMA]])/Table2[[#This Row],[20D EMA]]</f>
        <v>1.0860509402523208E-2</v>
      </c>
      <c r="T206" s="5">
        <f>(Table2[[#This Row],[Close Price]]-Table2[[#This Row],[50D EMA]])/Table2[[#This Row],[50D EMA]]</f>
        <v>8.0846092105577888E-2</v>
      </c>
      <c r="U206" s="5">
        <f>(Table2[[#This Row],[Close Price]]-Table2[[#This Row],[200D EMA]])/Table2[[#This Row],[200D EMA]]</f>
        <v>0.29700936138353878</v>
      </c>
      <c r="V206">
        <v>0.82885266566457605</v>
      </c>
      <c r="W206">
        <v>1685.85</v>
      </c>
      <c r="X206">
        <v>1724</v>
      </c>
      <c r="Y206">
        <v>1668</v>
      </c>
      <c r="Z206">
        <v>1740.35</v>
      </c>
      <c r="AA206">
        <v>1500</v>
      </c>
      <c r="AB206">
        <v>1841.15</v>
      </c>
      <c r="AC206" s="5">
        <f>(Table2[[#This Row],[Close Price]]/Table2[[#This Row],[Day Low]])-1</f>
        <v>7.5926090696090132E-3</v>
      </c>
      <c r="AD206" s="5">
        <f>(Table2[[#This Row],[Day High]]/Table2[[#This Row],[Close Price]])-1</f>
        <v>1.4923615812556967E-2</v>
      </c>
      <c r="AE206" s="5">
        <f>(Table2[[#This Row],[Close Price]]/Table2[[#This Row],[Current Week Low]])-1</f>
        <v>1.837529976019181E-2</v>
      </c>
      <c r="AF206" s="5">
        <f>(Table2[[#This Row],[Current Week High]]/Table2[[#This Row],[Close Price]])-1</f>
        <v>2.4548906484561206E-2</v>
      </c>
      <c r="AG206" s="5">
        <f>(Table2[[#This Row],[Close Price]]/Table2[[#This Row],[Current Month Low]])-1</f>
        <v>0.1324333333333334</v>
      </c>
      <c r="AH206" s="5">
        <f>(Table2[[#This Row],[Current Month High]]/Table2[[#This Row],[Close Price]])-1</f>
        <v>8.3890148058752612E-2</v>
      </c>
      <c r="AI206">
        <v>8.3890148058752594</v>
      </c>
      <c r="AJ206">
        <v>65.625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0.22</v>
      </c>
      <c r="AM206" t="s">
        <v>10116</v>
      </c>
      <c r="AN206">
        <v>4.4400000000000004</v>
      </c>
      <c r="AO206" t="s">
        <v>10116</v>
      </c>
      <c r="AP206">
        <v>0.10070251789715801</v>
      </c>
      <c r="AQ206">
        <f>(Table2[[#This Row],[Sharpe Ratio]]-AVERAGE(Table2[Sharpe Ratio]))/_xlfn.STDEV.P(Table2[Sharpe Ratio])</f>
        <v>0.50397737769577955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-1.0924576576389131</v>
      </c>
      <c r="AS206">
        <f>_xlfn.RANK.AVG(Table2[[#This Row],[1Y Return vs Nifty Z-Score]],Table2[1Y Return vs Nifty Z-Score])</f>
        <v>388</v>
      </c>
      <c r="AT206">
        <f>_xlfn.RANK.AVG(Table2[[#This Row],[6M Return vs Nifty Z-Score]],Table2[6M Return vs Nifty Z-Score])</f>
        <v>108</v>
      </c>
      <c r="AU206">
        <f>_xlfn.RANK.AVG(Table2[[#This Row],[Sharpe Ratio Z-Score]],Table2[Sharpe Ratio Z-Score])</f>
        <v>214</v>
      </c>
      <c r="AV206">
        <f>(Table2[[#This Row],[Rank 1Y]]+Table2[[#This Row],[Rank 6M]]+Table2[[#This Row],[Rank Sharpe]])/3</f>
        <v>236.66666666666666</v>
      </c>
    </row>
    <row r="207" spans="1:48" x14ac:dyDescent="0.3">
      <c r="A207" t="s">
        <v>1203</v>
      </c>
      <c r="B207" t="s">
        <v>1204</v>
      </c>
      <c r="C207" t="s">
        <v>10087</v>
      </c>
      <c r="D207" t="s">
        <v>672</v>
      </c>
      <c r="E207">
        <v>9290.0245449600006</v>
      </c>
      <c r="F207">
        <v>553.25</v>
      </c>
      <c r="G207">
        <v>45.112611034202303</v>
      </c>
      <c r="H207">
        <f>(Table2[[#This Row],[1Y Return vs Nifty]]-AVERAGE(Table2[1Y Return vs Nifty]))/_xlfn.STDEV.P(Table2[1Y Return vs Nifty])</f>
        <v>2.5471705893041059E-2</v>
      </c>
      <c r="I207">
        <v>40.537820553322398</v>
      </c>
      <c r="J207">
        <f>(Table2[[#This Row],[1M Return vs Nifty]]-AVERAGE(Table2[1M Return vs Nifty]))/_xlfn.STDEV.P(Table2[1M Return vs Nifty])</f>
        <v>3.5642342827123916</v>
      </c>
      <c r="K207">
        <v>23.166861986809</v>
      </c>
      <c r="L207">
        <f>(Table2[[#This Row],[6M Return vs Nifty]]-AVERAGE(Table2[6M Return vs Nifty]))/_xlfn.STDEV.P(Table2[6M Return vs Nifty])</f>
        <v>0.3435753893898319</v>
      </c>
      <c r="M207">
        <v>8.5829783351108606</v>
      </c>
      <c r="N207">
        <f>(Table2[[#This Row],[1W Return vs Nifty]]-AVERAGE(Table2[1W Return vs Nifty]))/_xlfn.STDEV.P(Table2[1W Return vs Nifty])</f>
        <v>2.1387420811244073</v>
      </c>
      <c r="O207">
        <v>474.05</v>
      </c>
      <c r="P207">
        <v>424.36785674732801</v>
      </c>
      <c r="Q207">
        <v>387.99904009484402</v>
      </c>
      <c r="R207">
        <v>77.056642951457405</v>
      </c>
      <c r="S207" s="5">
        <f>(Table2[[#This Row],[Close Price]]-Table2[[#This Row],[20D EMA]])/Table2[[#This Row],[20D EMA]]</f>
        <v>0.16707098407340995</v>
      </c>
      <c r="T207" s="5">
        <f>(Table2[[#This Row],[Close Price]]-Table2[[#This Row],[50D EMA]])/Table2[[#This Row],[50D EMA]]</f>
        <v>0.30370382959850195</v>
      </c>
      <c r="U207" s="5">
        <f>(Table2[[#This Row],[Close Price]]-Table2[[#This Row],[200D EMA]])/Table2[[#This Row],[200D EMA]]</f>
        <v>0.4259055895209467</v>
      </c>
      <c r="V207">
        <v>3.10710354186741</v>
      </c>
      <c r="W207">
        <v>535.20000000000005</v>
      </c>
      <c r="X207">
        <v>562</v>
      </c>
      <c r="Y207">
        <v>516.6</v>
      </c>
      <c r="Z207">
        <v>562</v>
      </c>
      <c r="AA207">
        <v>346.5</v>
      </c>
      <c r="AB207">
        <v>562</v>
      </c>
      <c r="AC207" s="5">
        <f>(Table2[[#This Row],[Close Price]]/Table2[[#This Row],[Day Low]])-1</f>
        <v>3.3725710014947508E-2</v>
      </c>
      <c r="AD207" s="5">
        <f>(Table2[[#This Row],[Day High]]/Table2[[#This Row],[Close Price]])-1</f>
        <v>1.5815634884771779E-2</v>
      </c>
      <c r="AE207" s="5">
        <f>(Table2[[#This Row],[Close Price]]/Table2[[#This Row],[Current Week Low]])-1</f>
        <v>7.0944638017808703E-2</v>
      </c>
      <c r="AF207" s="5">
        <f>(Table2[[#This Row],[Current Week High]]/Table2[[#This Row],[Close Price]])-1</f>
        <v>1.5815634884771779E-2</v>
      </c>
      <c r="AG207" s="5">
        <f>(Table2[[#This Row],[Close Price]]/Table2[[#This Row],[Current Month Low]])-1</f>
        <v>0.5966810966810967</v>
      </c>
      <c r="AH207" s="5">
        <f>(Table2[[#This Row],[Current Month High]]/Table2[[#This Row],[Close Price]])-1</f>
        <v>1.5815634884771779E-2</v>
      </c>
      <c r="AI207">
        <v>1.5815634884771701</v>
      </c>
      <c r="AJ207">
        <v>80.5646214099216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0.43</v>
      </c>
      <c r="AM207" t="s">
        <v>10116</v>
      </c>
      <c r="AN207">
        <v>31.91</v>
      </c>
      <c r="AO207" t="s">
        <v>10116</v>
      </c>
      <c r="AP207">
        <v>9.3126581295002994E-2</v>
      </c>
      <c r="AQ207">
        <f>(Table2[[#This Row],[Sharpe Ratio]]-AVERAGE(Table2[Sharpe Ratio]))/_xlfn.STDEV.P(Table2[Sharpe Ratio])</f>
        <v>0.4183358938417277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6.4903593529613994</v>
      </c>
      <c r="AS207">
        <f>_xlfn.RANK.AVG(Table2[[#This Row],[1Y Return vs Nifty Z-Score]],Table2[1Y Return vs Nifty Z-Score])</f>
        <v>265</v>
      </c>
      <c r="AT207">
        <f>_xlfn.RANK.AVG(Table2[[#This Row],[6M Return vs Nifty Z-Score]],Table2[6M Return vs Nifty Z-Score])</f>
        <v>216</v>
      </c>
      <c r="AU207">
        <f>_xlfn.RANK.AVG(Table2[[#This Row],[Sharpe Ratio Z-Score]],Table2[Sharpe Ratio Z-Score])</f>
        <v>230</v>
      </c>
      <c r="AV207">
        <f>(Table2[[#This Row],[Rank 1Y]]+Table2[[#This Row],[Rank 6M]]+Table2[[#This Row],[Rank Sharpe]])/3</f>
        <v>237</v>
      </c>
    </row>
    <row r="208" spans="1:48" x14ac:dyDescent="0.3">
      <c r="A208" t="s">
        <v>120</v>
      </c>
      <c r="B208" t="s">
        <v>121</v>
      </c>
      <c r="C208" t="s">
        <v>10068</v>
      </c>
      <c r="D208" t="s">
        <v>18</v>
      </c>
      <c r="E208">
        <v>231969.582917541</v>
      </c>
      <c r="F208">
        <v>163.58000000000001</v>
      </c>
      <c r="G208">
        <v>55.2997700297256</v>
      </c>
      <c r="H208">
        <f>(Table2[[#This Row],[1Y Return vs Nifty]]-AVERAGE(Table2[1Y Return vs Nifty]))/_xlfn.STDEV.P(Table2[1Y Return vs Nifty])</f>
        <v>0.14857631167029664</v>
      </c>
      <c r="I208">
        <v>-8.0204769083282592</v>
      </c>
      <c r="J208">
        <f>(Table2[[#This Row],[1M Return vs Nifty]]-AVERAGE(Table2[1M Return vs Nifty]))/_xlfn.STDEV.P(Table2[1M Return vs Nifty])</f>
        <v>-0.93355760557758338</v>
      </c>
      <c r="K208">
        <v>18.1744255731465</v>
      </c>
      <c r="L208">
        <f>(Table2[[#This Row],[6M Return vs Nifty]]-AVERAGE(Table2[6M Return vs Nifty]))/_xlfn.STDEV.P(Table2[6M Return vs Nifty])</f>
        <v>0.19175577149510112</v>
      </c>
      <c r="M208">
        <v>-3.86072650757075</v>
      </c>
      <c r="N208">
        <f>(Table2[[#This Row],[1W Return vs Nifty]]-AVERAGE(Table2[1W Return vs Nifty]))/_xlfn.STDEV.P(Table2[1W Return vs Nifty])</f>
        <v>-0.57899579285255154</v>
      </c>
      <c r="O208">
        <v>165.94</v>
      </c>
      <c r="P208">
        <v>165.74109937764501</v>
      </c>
      <c r="Q208">
        <v>144.86009101320599</v>
      </c>
      <c r="R208">
        <v>42.040239083722</v>
      </c>
      <c r="S208" s="5">
        <f>(Table2[[#This Row],[Close Price]]-Table2[[#This Row],[20D EMA]])/Table2[[#This Row],[20D EMA]]</f>
        <v>-1.4222007954682326E-2</v>
      </c>
      <c r="T208" s="5">
        <f>(Table2[[#This Row],[Close Price]]-Table2[[#This Row],[50D EMA]])/Table2[[#This Row],[50D EMA]]</f>
        <v>-1.3039007136792822E-2</v>
      </c>
      <c r="U208" s="5">
        <f>(Table2[[#This Row],[Close Price]]-Table2[[#This Row],[200D EMA]])/Table2[[#This Row],[200D EMA]]</f>
        <v>0.12922751087521717</v>
      </c>
      <c r="V208">
        <v>0.69111879662596198</v>
      </c>
      <c r="W208">
        <v>162.18</v>
      </c>
      <c r="X208">
        <v>164.88</v>
      </c>
      <c r="Y208">
        <v>162.18</v>
      </c>
      <c r="Z208">
        <v>167.69</v>
      </c>
      <c r="AA208">
        <v>147.80000000000001</v>
      </c>
      <c r="AB208">
        <v>177</v>
      </c>
      <c r="AC208" s="5">
        <f>(Table2[[#This Row],[Close Price]]/Table2[[#This Row],[Day Low]])-1</f>
        <v>8.6323837711186346E-3</v>
      </c>
      <c r="AD208" s="5">
        <f>(Table2[[#This Row],[Day High]]/Table2[[#This Row],[Close Price]])-1</f>
        <v>7.9471818070668832E-3</v>
      </c>
      <c r="AE208" s="5">
        <f>(Table2[[#This Row],[Close Price]]/Table2[[#This Row],[Current Week Low]])-1</f>
        <v>8.6323837711186346E-3</v>
      </c>
      <c r="AF208" s="5">
        <f>(Table2[[#This Row],[Current Week High]]/Table2[[#This Row],[Close Price]])-1</f>
        <v>2.5125320943880647E-2</v>
      </c>
      <c r="AG208" s="5">
        <f>(Table2[[#This Row],[Close Price]]/Table2[[#This Row],[Current Month Low]])-1</f>
        <v>0.1067658998646821</v>
      </c>
      <c r="AH208" s="5">
        <f>(Table2[[#This Row],[Current Month High]]/Table2[[#This Row],[Close Price]])-1</f>
        <v>8.2039369116028826E-2</v>
      </c>
      <c r="AI208">
        <v>20.308106125443199</v>
      </c>
      <c r="AJ208">
        <v>91.321637426900594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-7.0000000000000007E-2</v>
      </c>
      <c r="AM208" t="s">
        <v>10117</v>
      </c>
      <c r="AN208">
        <v>-0.99</v>
      </c>
      <c r="AO208" t="s">
        <v>10117</v>
      </c>
      <c r="AP208">
        <v>9.5791646719316004E-2</v>
      </c>
      <c r="AQ208">
        <f>(Table2[[#This Row],[Sharpe Ratio]]-AVERAGE(Table2[Sharpe Ratio]))/_xlfn.STDEV.P(Table2[Sharpe Ratio])</f>
        <v>0.44846288268708978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-0.72375843257764738</v>
      </c>
      <c r="AS208">
        <f>_xlfn.RANK.AVG(Table2[[#This Row],[1Y Return vs Nifty Z-Score]],Table2[1Y Return vs Nifty Z-Score])</f>
        <v>241</v>
      </c>
      <c r="AT208">
        <f>_xlfn.RANK.AVG(Table2[[#This Row],[6M Return vs Nifty Z-Score]],Table2[6M Return vs Nifty Z-Score])</f>
        <v>248</v>
      </c>
      <c r="AU208">
        <f>_xlfn.RANK.AVG(Table2[[#This Row],[Sharpe Ratio Z-Score]],Table2[Sharpe Ratio Z-Score])</f>
        <v>225</v>
      </c>
      <c r="AV208">
        <f>(Table2[[#This Row],[Rank 1Y]]+Table2[[#This Row],[Rank 6M]]+Table2[[#This Row],[Rank Sharpe]])/3</f>
        <v>238</v>
      </c>
    </row>
    <row r="209" spans="1:48" x14ac:dyDescent="0.3">
      <c r="A209" t="s">
        <v>1635</v>
      </c>
      <c r="B209" t="s">
        <v>1636</v>
      </c>
      <c r="C209" t="s">
        <v>10074</v>
      </c>
      <c r="D209" t="s">
        <v>193</v>
      </c>
      <c r="E209">
        <v>5081.7576757500001</v>
      </c>
      <c r="F209">
        <v>692.8</v>
      </c>
      <c r="G209">
        <v>98.701227616418805</v>
      </c>
      <c r="H209">
        <f>(Table2[[#This Row],[1Y Return vs Nifty]]-AVERAGE(Table2[1Y Return vs Nifty]))/_xlfn.STDEV.P(Table2[1Y Return vs Nifty])</f>
        <v>0.67305220614843997</v>
      </c>
      <c r="I209">
        <v>5.2367445080763799</v>
      </c>
      <c r="J209">
        <f>(Table2[[#This Row],[1M Return vs Nifty]]-AVERAGE(Table2[1M Return vs Nifty]))/_xlfn.STDEV.P(Table2[1M Return vs Nifty])</f>
        <v>0.29441425639020558</v>
      </c>
      <c r="K209">
        <v>-4.9488616440950102</v>
      </c>
      <c r="L209">
        <f>(Table2[[#This Row],[6M Return vs Nifty]]-AVERAGE(Table2[6M Return vs Nifty]))/_xlfn.STDEV.P(Table2[6M Return vs Nifty])</f>
        <v>-0.51142166311068726</v>
      </c>
      <c r="M209">
        <v>15.168319944860301</v>
      </c>
      <c r="N209">
        <f>(Table2[[#This Row],[1W Return vs Nifty]]-AVERAGE(Table2[1W Return vs Nifty]))/_xlfn.STDEV.P(Table2[1W Return vs Nifty])</f>
        <v>3.5769980131122328</v>
      </c>
      <c r="O209">
        <v>633.66</v>
      </c>
      <c r="P209">
        <v>621.32190441547903</v>
      </c>
      <c r="Q209">
        <v>568.73881064207205</v>
      </c>
      <c r="R209">
        <v>81.882203278263205</v>
      </c>
      <c r="S209" s="5">
        <f>(Table2[[#This Row],[Close Price]]-Table2[[#This Row],[20D EMA]])/Table2[[#This Row],[20D EMA]]</f>
        <v>9.333080831991919E-2</v>
      </c>
      <c r="T209" s="5">
        <f>(Table2[[#This Row],[Close Price]]-Table2[[#This Row],[50D EMA]])/Table2[[#This Row],[50D EMA]]</f>
        <v>0.11504196951138455</v>
      </c>
      <c r="U209" s="5">
        <f>(Table2[[#This Row],[Close Price]]-Table2[[#This Row],[200D EMA]])/Table2[[#This Row],[200D EMA]]</f>
        <v>0.21813385518366551</v>
      </c>
      <c r="V209">
        <v>2.8553578515771698</v>
      </c>
      <c r="W209">
        <v>677.55</v>
      </c>
      <c r="X209">
        <v>726.7</v>
      </c>
      <c r="Y209">
        <v>615</v>
      </c>
      <c r="Z209">
        <v>727</v>
      </c>
      <c r="AA209">
        <v>518.4</v>
      </c>
      <c r="AB209">
        <v>727</v>
      </c>
      <c r="AC209" s="5">
        <f>(Table2[[#This Row],[Close Price]]/Table2[[#This Row],[Day Low]])-1</f>
        <v>2.2507564017415715E-2</v>
      </c>
      <c r="AD209" s="5">
        <f>(Table2[[#This Row],[Day High]]/Table2[[#This Row],[Close Price]])-1</f>
        <v>4.8931870669746136E-2</v>
      </c>
      <c r="AE209" s="5">
        <f>(Table2[[#This Row],[Close Price]]/Table2[[#This Row],[Current Week Low]])-1</f>
        <v>0.12650406504065037</v>
      </c>
      <c r="AF209" s="5">
        <f>(Table2[[#This Row],[Current Week High]]/Table2[[#This Row],[Close Price]])-1</f>
        <v>4.9364896073903042E-2</v>
      </c>
      <c r="AG209" s="5">
        <f>(Table2[[#This Row],[Close Price]]/Table2[[#This Row],[Current Month Low]])-1</f>
        <v>0.33641975308641969</v>
      </c>
      <c r="AH209" s="5">
        <f>(Table2[[#This Row],[Current Month High]]/Table2[[#This Row],[Close Price]])-1</f>
        <v>4.9364896073903042E-2</v>
      </c>
      <c r="AI209">
        <v>5.9396651270207901</v>
      </c>
      <c r="AJ209">
        <v>132.36625859466699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-0.06</v>
      </c>
      <c r="AM209" t="s">
        <v>10117</v>
      </c>
      <c r="AN209">
        <v>14.15</v>
      </c>
      <c r="AO209" t="s">
        <v>10116</v>
      </c>
      <c r="AP209">
        <v>0.149698901148208</v>
      </c>
      <c r="AQ209">
        <f>(Table2[[#This Row],[Sharpe Ratio]]-AVERAGE(Table2[Sharpe Ratio]))/_xlfn.STDEV.P(Table2[Sharpe Ratio])</f>
        <v>1.0578525201973847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5.0908953327375759</v>
      </c>
      <c r="AS209">
        <f>_xlfn.RANK.AVG(Table2[[#This Row],[1Y Return vs Nifty Z-Score]],Table2[1Y Return vs Nifty Z-Score])</f>
        <v>130</v>
      </c>
      <c r="AT209">
        <f>_xlfn.RANK.AVG(Table2[[#This Row],[6M Return vs Nifty Z-Score]],Table2[6M Return vs Nifty Z-Score])</f>
        <v>475</v>
      </c>
      <c r="AU209">
        <f>_xlfn.RANK.AVG(Table2[[#This Row],[Sharpe Ratio Z-Score]],Table2[Sharpe Ratio Z-Score])</f>
        <v>111</v>
      </c>
      <c r="AV209">
        <f>(Table2[[#This Row],[Rank 1Y]]+Table2[[#This Row],[Rank 6M]]+Table2[[#This Row],[Rank Sharpe]])/3</f>
        <v>238.66666666666666</v>
      </c>
    </row>
    <row r="210" spans="1:48" x14ac:dyDescent="0.3">
      <c r="A210" t="s">
        <v>367</v>
      </c>
      <c r="B210" t="s">
        <v>368</v>
      </c>
      <c r="C210" t="s">
        <v>10083</v>
      </c>
      <c r="D210" t="s">
        <v>140</v>
      </c>
      <c r="E210">
        <v>65321.141877050002</v>
      </c>
      <c r="F210">
        <v>1759.3</v>
      </c>
      <c r="G210">
        <v>50.985385922430801</v>
      </c>
      <c r="H210">
        <f>(Table2[[#This Row],[1Y Return vs Nifty]]-AVERAGE(Table2[1Y Return vs Nifty]))/_xlfn.STDEV.P(Table2[1Y Return vs Nifty])</f>
        <v>9.6440033544709161E-2</v>
      </c>
      <c r="I210">
        <v>-5.72379714855286</v>
      </c>
      <c r="J210">
        <f>(Table2[[#This Row],[1M Return vs Nifty]]-AVERAGE(Table2[1M Return vs Nifty]))/_xlfn.STDEV.P(Table2[1M Return vs Nifty])</f>
        <v>-0.72082387862441422</v>
      </c>
      <c r="K210">
        <v>13.199891572202899</v>
      </c>
      <c r="L210">
        <f>(Table2[[#This Row],[6M Return vs Nifty]]-AVERAGE(Table2[6M Return vs Nifty]))/_xlfn.STDEV.P(Table2[6M Return vs Nifty])</f>
        <v>4.0480564632013896E-2</v>
      </c>
      <c r="M210">
        <v>-5.8794965529588099</v>
      </c>
      <c r="N210">
        <f>(Table2[[#This Row],[1W Return vs Nifty]]-AVERAGE(Table2[1W Return vs Nifty]))/_xlfn.STDEV.P(Table2[1W Return vs Nifty])</f>
        <v>-1.0199004816541368</v>
      </c>
      <c r="O210">
        <v>1835.88</v>
      </c>
      <c r="P210">
        <v>1729.87639360507</v>
      </c>
      <c r="Q210">
        <v>1453.07203666079</v>
      </c>
      <c r="R210">
        <v>35.078272818126202</v>
      </c>
      <c r="S210" s="5">
        <f>(Table2[[#This Row],[Close Price]]-Table2[[#This Row],[20D EMA]])/Table2[[#This Row],[20D EMA]]</f>
        <v>-4.1712965989062545E-2</v>
      </c>
      <c r="T210" s="5">
        <f>(Table2[[#This Row],[Close Price]]-Table2[[#This Row],[50D EMA]])/Table2[[#This Row],[50D EMA]]</f>
        <v>1.7009080246254488E-2</v>
      </c>
      <c r="U210" s="5">
        <f>(Table2[[#This Row],[Close Price]]-Table2[[#This Row],[200D EMA]])/Table2[[#This Row],[200D EMA]]</f>
        <v>0.2107452043760559</v>
      </c>
      <c r="V210">
        <v>0.99304915333394395</v>
      </c>
      <c r="W210">
        <v>1751.65</v>
      </c>
      <c r="X210">
        <v>1817.8</v>
      </c>
      <c r="Y210">
        <v>1751.65</v>
      </c>
      <c r="Z210">
        <v>1934</v>
      </c>
      <c r="AA210">
        <v>1601.35</v>
      </c>
      <c r="AB210">
        <v>1953.05</v>
      </c>
      <c r="AC210" s="5">
        <f>(Table2[[#This Row],[Close Price]]/Table2[[#This Row],[Day Low]])-1</f>
        <v>4.3673108212256562E-3</v>
      </c>
      <c r="AD210" s="5">
        <f>(Table2[[#This Row],[Day High]]/Table2[[#This Row],[Close Price]])-1</f>
        <v>3.3251861535838145E-2</v>
      </c>
      <c r="AE210" s="5">
        <f>(Table2[[#This Row],[Close Price]]/Table2[[#This Row],[Current Week Low]])-1</f>
        <v>4.3673108212256562E-3</v>
      </c>
      <c r="AF210" s="5">
        <f>(Table2[[#This Row],[Current Week High]]/Table2[[#This Row],[Close Price]])-1</f>
        <v>9.9300858295913175E-2</v>
      </c>
      <c r="AG210" s="5">
        <f>(Table2[[#This Row],[Close Price]]/Table2[[#This Row],[Current Month Low]])-1</f>
        <v>9.8635526274705843E-2</v>
      </c>
      <c r="AH210" s="5">
        <f>(Table2[[#This Row],[Current Month High]]/Table2[[#This Row],[Close Price]])-1</f>
        <v>0.11012902859091689</v>
      </c>
      <c r="AI210">
        <v>11.0129028590916</v>
      </c>
      <c r="AJ210">
        <v>80.441025641025604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-0.03</v>
      </c>
      <c r="AM210" t="s">
        <v>10117</v>
      </c>
      <c r="AN210">
        <v>-7.37</v>
      </c>
      <c r="AO210" t="s">
        <v>10117</v>
      </c>
      <c r="AP210">
        <v>0.115888851702464</v>
      </c>
      <c r="AQ210">
        <f>(Table2[[#This Row],[Sharpe Ratio]]-AVERAGE(Table2[Sharpe Ratio]))/_xlfn.STDEV.P(Table2[Sharpe Ratio])</f>
        <v>0.67564990212258103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-0.92815385997924693</v>
      </c>
      <c r="AS210">
        <f>_xlfn.RANK.AVG(Table2[[#This Row],[1Y Return vs Nifty Z-Score]],Table2[1Y Return vs Nifty Z-Score])</f>
        <v>256</v>
      </c>
      <c r="AT210">
        <f>_xlfn.RANK.AVG(Table2[[#This Row],[6M Return vs Nifty Z-Score]],Table2[6M Return vs Nifty Z-Score])</f>
        <v>286</v>
      </c>
      <c r="AU210">
        <f>_xlfn.RANK.AVG(Table2[[#This Row],[Sharpe Ratio Z-Score]],Table2[Sharpe Ratio Z-Score])</f>
        <v>175</v>
      </c>
      <c r="AV210">
        <f>(Table2[[#This Row],[Rank 1Y]]+Table2[[#This Row],[Rank 6M]]+Table2[[#This Row],[Rank Sharpe]])/3</f>
        <v>239</v>
      </c>
    </row>
    <row r="211" spans="1:48" x14ac:dyDescent="0.3">
      <c r="A211" t="s">
        <v>888</v>
      </c>
      <c r="B211" t="s">
        <v>889</v>
      </c>
      <c r="C211" t="s">
        <v>10070</v>
      </c>
      <c r="D211" t="s">
        <v>24</v>
      </c>
      <c r="E211">
        <v>16318.078586698</v>
      </c>
      <c r="F211">
        <v>200.31</v>
      </c>
      <c r="G211">
        <v>36.815248154169502</v>
      </c>
      <c r="H211">
        <f>(Table2[[#This Row],[1Y Return vs Nifty]]-AVERAGE(Table2[1Y Return vs Nifty]))/_xlfn.STDEV.P(Table2[1Y Return vs Nifty])</f>
        <v>-7.4796051465623986E-2</v>
      </c>
      <c r="I211">
        <v>-1.8578758372317199</v>
      </c>
      <c r="J211">
        <f>(Table2[[#This Row],[1M Return vs Nifty]]-AVERAGE(Table2[1M Return vs Nifty]))/_xlfn.STDEV.P(Table2[1M Return vs Nifty])</f>
        <v>-0.36273658100941897</v>
      </c>
      <c r="K211">
        <v>10.733311949114601</v>
      </c>
      <c r="L211">
        <f>(Table2[[#This Row],[6M Return vs Nifty]]-AVERAGE(Table2[6M Return vs Nifty]))/_xlfn.STDEV.P(Table2[6M Return vs Nifty])</f>
        <v>-3.4527937200756767E-2</v>
      </c>
      <c r="M211">
        <v>-8.5616039767447205</v>
      </c>
      <c r="N211">
        <f>(Table2[[#This Row],[1W Return vs Nifty]]-AVERAGE(Table2[1W Return vs Nifty]))/_xlfn.STDEV.P(Table2[1W Return vs Nifty])</f>
        <v>-1.6056797989757545</v>
      </c>
      <c r="O211">
        <v>204.55</v>
      </c>
      <c r="P211">
        <v>198.78285624300401</v>
      </c>
      <c r="Q211">
        <v>173.374851994881</v>
      </c>
      <c r="R211">
        <v>41.419083961342501</v>
      </c>
      <c r="S211" s="5">
        <f>(Table2[[#This Row],[Close Price]]-Table2[[#This Row],[20D EMA]])/Table2[[#This Row],[20D EMA]]</f>
        <v>-2.0728428257149885E-2</v>
      </c>
      <c r="T211" s="5">
        <f>(Table2[[#This Row],[Close Price]]-Table2[[#This Row],[50D EMA]])/Table2[[#This Row],[50D EMA]]</f>
        <v>7.6824721500586834E-3</v>
      </c>
      <c r="U211" s="5">
        <f>(Table2[[#This Row],[Close Price]]-Table2[[#This Row],[200D EMA]])/Table2[[#This Row],[200D EMA]]</f>
        <v>0.15535787165900092</v>
      </c>
      <c r="V211">
        <v>0.81758402483077397</v>
      </c>
      <c r="W211">
        <v>200.05</v>
      </c>
      <c r="X211">
        <v>204.71</v>
      </c>
      <c r="Y211">
        <v>200.05</v>
      </c>
      <c r="Z211">
        <v>213.43</v>
      </c>
      <c r="AA211">
        <v>164.1</v>
      </c>
      <c r="AB211">
        <v>219.9</v>
      </c>
      <c r="AC211" s="5">
        <f>(Table2[[#This Row],[Close Price]]/Table2[[#This Row],[Day Low]])-1</f>
        <v>1.2996750812297453E-3</v>
      </c>
      <c r="AD211" s="5">
        <f>(Table2[[#This Row],[Day High]]/Table2[[#This Row],[Close Price]])-1</f>
        <v>2.1965952773201458E-2</v>
      </c>
      <c r="AE211" s="5">
        <f>(Table2[[#This Row],[Close Price]]/Table2[[#This Row],[Current Week Low]])-1</f>
        <v>1.2996750812297453E-3</v>
      </c>
      <c r="AF211" s="5">
        <f>(Table2[[#This Row],[Current Week High]]/Table2[[#This Row],[Close Price]])-1</f>
        <v>6.5498477360091956E-2</v>
      </c>
      <c r="AG211" s="5">
        <f>(Table2[[#This Row],[Close Price]]/Table2[[#This Row],[Current Month Low]])-1</f>
        <v>0.22065813528336387</v>
      </c>
      <c r="AH211" s="5">
        <f>(Table2[[#This Row],[Current Month High]]/Table2[[#This Row],[Close Price]])-1</f>
        <v>9.779841246068588E-2</v>
      </c>
      <c r="AI211">
        <v>9.77984124606858</v>
      </c>
      <c r="AJ211">
        <v>73.278546712802694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-0.06</v>
      </c>
      <c r="AM211" t="s">
        <v>10117</v>
      </c>
      <c r="AN211">
        <v>-6.88</v>
      </c>
      <c r="AO211" t="s">
        <v>10117</v>
      </c>
      <c r="AP211">
        <v>0.152483451921758</v>
      </c>
      <c r="AQ211">
        <f>(Table2[[#This Row],[Sharpe Ratio]]-AVERAGE(Table2[Sharpe Ratio]))/_xlfn.STDEV.P(Table2[Sharpe Ratio])</f>
        <v>1.0893302202676223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-0.98841014838393204</v>
      </c>
      <c r="AS211">
        <f>_xlfn.RANK.AVG(Table2[[#This Row],[1Y Return vs Nifty Z-Score]],Table2[1Y Return vs Nifty Z-Score])</f>
        <v>300</v>
      </c>
      <c r="AT211">
        <f>_xlfn.RANK.AVG(Table2[[#This Row],[6M Return vs Nifty Z-Score]],Table2[6M Return vs Nifty Z-Score])</f>
        <v>311</v>
      </c>
      <c r="AU211">
        <f>_xlfn.RANK.AVG(Table2[[#This Row],[Sharpe Ratio Z-Score]],Table2[Sharpe Ratio Z-Score])</f>
        <v>107</v>
      </c>
      <c r="AV211">
        <f>(Table2[[#This Row],[Rank 1Y]]+Table2[[#This Row],[Rank 6M]]+Table2[[#This Row],[Rank Sharpe]])/3</f>
        <v>239.33333333333334</v>
      </c>
    </row>
    <row r="212" spans="1:48" x14ac:dyDescent="0.3">
      <c r="A212" t="s">
        <v>326</v>
      </c>
      <c r="B212" t="s">
        <v>327</v>
      </c>
      <c r="C212" t="s">
        <v>10078</v>
      </c>
      <c r="D212" t="s">
        <v>328</v>
      </c>
      <c r="E212">
        <v>73267.193212950006</v>
      </c>
      <c r="F212">
        <v>5753.8</v>
      </c>
      <c r="G212">
        <v>59.2674812148665</v>
      </c>
      <c r="H212">
        <f>(Table2[[#This Row],[1Y Return vs Nifty]]-AVERAGE(Table2[1Y Return vs Nifty]))/_xlfn.STDEV.P(Table2[1Y Return vs Nifty])</f>
        <v>0.19652329291398024</v>
      </c>
      <c r="I212">
        <v>-0.99979881384847602</v>
      </c>
      <c r="J212">
        <f>(Table2[[#This Row],[1M Return vs Nifty]]-AVERAGE(Table2[1M Return vs Nifty]))/_xlfn.STDEV.P(Table2[1M Return vs Nifty])</f>
        <v>-0.28325579035053727</v>
      </c>
      <c r="K212">
        <v>13.3237465550626</v>
      </c>
      <c r="L212">
        <f>(Table2[[#This Row],[6M Return vs Nifty]]-AVERAGE(Table2[6M Return vs Nifty]))/_xlfn.STDEV.P(Table2[6M Return vs Nifty])</f>
        <v>4.4246985396164139E-2</v>
      </c>
      <c r="M212">
        <v>-8.6196605113614293</v>
      </c>
      <c r="N212">
        <f>(Table2[[#This Row],[1W Return vs Nifty]]-AVERAGE(Table2[1W Return vs Nifty]))/_xlfn.STDEV.P(Table2[1W Return vs Nifty])</f>
        <v>-1.6183594988685464</v>
      </c>
      <c r="O212">
        <v>5821.53</v>
      </c>
      <c r="P212">
        <v>5421.94458190364</v>
      </c>
      <c r="Q212">
        <v>4520.2522214175196</v>
      </c>
      <c r="R212">
        <v>41.007815914496703</v>
      </c>
      <c r="S212" s="5">
        <f>(Table2[[#This Row],[Close Price]]-Table2[[#This Row],[20D EMA]])/Table2[[#This Row],[20D EMA]]</f>
        <v>-1.1634398517228214E-2</v>
      </c>
      <c r="T212" s="5">
        <f>(Table2[[#This Row],[Close Price]]-Table2[[#This Row],[50D EMA]])/Table2[[#This Row],[50D EMA]]</f>
        <v>6.1205977501866314E-2</v>
      </c>
      <c r="U212" s="5">
        <f>(Table2[[#This Row],[Close Price]]-Table2[[#This Row],[200D EMA]])/Table2[[#This Row],[200D EMA]]</f>
        <v>0.27289357278290294</v>
      </c>
      <c r="V212">
        <v>0.59553601416443902</v>
      </c>
      <c r="W212">
        <v>5712.95</v>
      </c>
      <c r="X212">
        <v>5995</v>
      </c>
      <c r="Y212">
        <v>5712.95</v>
      </c>
      <c r="Z212">
        <v>6020.5</v>
      </c>
      <c r="AA212">
        <v>5196.05</v>
      </c>
      <c r="AB212">
        <v>6460</v>
      </c>
      <c r="AC212" s="5">
        <f>(Table2[[#This Row],[Close Price]]/Table2[[#This Row],[Day Low]])-1</f>
        <v>7.1504214110049702E-3</v>
      </c>
      <c r="AD212" s="5">
        <f>(Table2[[#This Row],[Day High]]/Table2[[#This Row],[Close Price]])-1</f>
        <v>4.1920122353922507E-2</v>
      </c>
      <c r="AE212" s="5">
        <f>(Table2[[#This Row],[Close Price]]/Table2[[#This Row],[Current Week Low]])-1</f>
        <v>7.1504214110049702E-3</v>
      </c>
      <c r="AF212" s="5">
        <f>(Table2[[#This Row],[Current Week High]]/Table2[[#This Row],[Close Price]])-1</f>
        <v>4.6351976085369673E-2</v>
      </c>
      <c r="AG212" s="5">
        <f>(Table2[[#This Row],[Close Price]]/Table2[[#This Row],[Current Month Low]])-1</f>
        <v>0.10734115337612216</v>
      </c>
      <c r="AH212" s="5">
        <f>(Table2[[#This Row],[Current Month High]]/Table2[[#This Row],[Close Price]])-1</f>
        <v>0.12273627863325109</v>
      </c>
      <c r="AI212">
        <v>12.2736278633251</v>
      </c>
      <c r="AJ212">
        <v>87.995817813500594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</v>
      </c>
      <c r="AM212" t="s">
        <v>10116</v>
      </c>
      <c r="AN212">
        <v>-4.09</v>
      </c>
      <c r="AO212" t="s">
        <v>10117</v>
      </c>
      <c r="AP212">
        <v>0.10268218072414401</v>
      </c>
      <c r="AQ212">
        <f>(Table2[[#This Row],[Sharpe Ratio]]-AVERAGE(Table2[Sharpe Ratio]))/_xlfn.STDEV.P(Table2[Sharpe Ratio])</f>
        <v>0.52635629543719276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-1.1344887154717465</v>
      </c>
      <c r="AS212">
        <f>_xlfn.RANK.AVG(Table2[[#This Row],[1Y Return vs Nifty Z-Score]],Table2[1Y Return vs Nifty Z-Score])</f>
        <v>226</v>
      </c>
      <c r="AT212">
        <f>_xlfn.RANK.AVG(Table2[[#This Row],[6M Return vs Nifty Z-Score]],Table2[6M Return vs Nifty Z-Score])</f>
        <v>285</v>
      </c>
      <c r="AU212">
        <f>_xlfn.RANK.AVG(Table2[[#This Row],[Sharpe Ratio Z-Score]],Table2[Sharpe Ratio Z-Score])</f>
        <v>208</v>
      </c>
      <c r="AV212">
        <f>(Table2[[#This Row],[Rank 1Y]]+Table2[[#This Row],[Rank 6M]]+Table2[[#This Row],[Rank Sharpe]])/3</f>
        <v>239.66666666666666</v>
      </c>
    </row>
    <row r="213" spans="1:48" x14ac:dyDescent="0.3">
      <c r="A213" t="s">
        <v>1343</v>
      </c>
      <c r="B213" t="s">
        <v>1344</v>
      </c>
      <c r="C213" t="s">
        <v>10073</v>
      </c>
      <c r="D213" t="s">
        <v>46</v>
      </c>
      <c r="E213">
        <v>7871.7453414299998</v>
      </c>
      <c r="F213">
        <v>4981.7</v>
      </c>
      <c r="G213">
        <v>24.344253042874598</v>
      </c>
      <c r="H213">
        <f>(Table2[[#This Row],[1Y Return vs Nifty]]-AVERAGE(Table2[1Y Return vs Nifty]))/_xlfn.STDEV.P(Table2[1Y Return vs Nifty])</f>
        <v>-0.22549920015513536</v>
      </c>
      <c r="I213">
        <v>-5.5600810622455796</v>
      </c>
      <c r="J213">
        <f>(Table2[[#This Row],[1M Return vs Nifty]]-AVERAGE(Table2[1M Return vs Nifty]))/_xlfn.STDEV.P(Table2[1M Return vs Nifty])</f>
        <v>-0.7056594078033972</v>
      </c>
      <c r="K213">
        <v>9.7723370079558993</v>
      </c>
      <c r="L213">
        <f>(Table2[[#This Row],[6M Return vs Nifty]]-AVERAGE(Table2[6M Return vs Nifty]))/_xlfn.STDEV.P(Table2[6M Return vs Nifty])</f>
        <v>-6.3751113278445765E-2</v>
      </c>
      <c r="M213">
        <v>-2.4351382441549498</v>
      </c>
      <c r="N213">
        <f>(Table2[[#This Row],[1W Return vs Nifty]]-AVERAGE(Table2[1W Return vs Nifty]))/_xlfn.STDEV.P(Table2[1W Return vs Nifty])</f>
        <v>-0.26764356574948278</v>
      </c>
      <c r="O213">
        <v>4976.7</v>
      </c>
      <c r="P213">
        <v>4965.0783459623199</v>
      </c>
      <c r="Q213">
        <v>4560.2313700356499</v>
      </c>
      <c r="R213">
        <v>49.128250676740898</v>
      </c>
      <c r="S213" s="5">
        <f>(Table2[[#This Row],[Close Price]]-Table2[[#This Row],[20D EMA]])/Table2[[#This Row],[20D EMA]]</f>
        <v>1.0046818172684711E-3</v>
      </c>
      <c r="T213" s="5">
        <f>(Table2[[#This Row],[Close Price]]-Table2[[#This Row],[50D EMA]])/Table2[[#This Row],[50D EMA]]</f>
        <v>3.3477123379527206E-3</v>
      </c>
      <c r="U213" s="5">
        <f>(Table2[[#This Row],[Close Price]]-Table2[[#This Row],[200D EMA]])/Table2[[#This Row],[200D EMA]]</f>
        <v>9.2422641696150401E-2</v>
      </c>
      <c r="V213">
        <v>2.2219512363910101</v>
      </c>
      <c r="W213">
        <v>4929.95</v>
      </c>
      <c r="X213">
        <v>5010</v>
      </c>
      <c r="Y213">
        <v>4909.2</v>
      </c>
      <c r="Z213">
        <v>5188.75</v>
      </c>
      <c r="AA213">
        <v>4347.75</v>
      </c>
      <c r="AB213">
        <v>5380</v>
      </c>
      <c r="AC213" s="5">
        <f>(Table2[[#This Row],[Close Price]]/Table2[[#This Row],[Day Low]])-1</f>
        <v>1.0497063864745027E-2</v>
      </c>
      <c r="AD213" s="5">
        <f>(Table2[[#This Row],[Day High]]/Table2[[#This Row],[Close Price]])-1</f>
        <v>5.6807916976133743E-3</v>
      </c>
      <c r="AE213" s="5">
        <f>(Table2[[#This Row],[Close Price]]/Table2[[#This Row],[Current Week Low]])-1</f>
        <v>1.4768190336511111E-2</v>
      </c>
      <c r="AF213" s="5">
        <f>(Table2[[#This Row],[Current Week High]]/Table2[[#This Row],[Close Price]])-1</f>
        <v>4.1562117349499106E-2</v>
      </c>
      <c r="AG213" s="5">
        <f>(Table2[[#This Row],[Close Price]]/Table2[[#This Row],[Current Month Low]])-1</f>
        <v>0.14581105169340458</v>
      </c>
      <c r="AH213" s="5">
        <f>(Table2[[#This Row],[Current Month High]]/Table2[[#This Row],[Close Price]])-1</f>
        <v>7.9952626613405187E-2</v>
      </c>
      <c r="AI213">
        <v>11.4077523736876</v>
      </c>
      <c r="AJ213">
        <v>56.1269900965275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-0.12</v>
      </c>
      <c r="AM213" t="s">
        <v>10117</v>
      </c>
      <c r="AN213">
        <v>0.13</v>
      </c>
      <c r="AO213" t="s">
        <v>10116</v>
      </c>
      <c r="AP213">
        <v>0.19476710286697799</v>
      </c>
      <c r="AQ213">
        <f>(Table2[[#This Row],[Sharpe Ratio]]-AVERAGE(Table2[Sharpe Ratio]))/_xlfn.STDEV.P(Table2[Sharpe Ratio])</f>
        <v>1.567321893097269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0.3047686061108078</v>
      </c>
      <c r="AS213">
        <f>_xlfn.RANK.AVG(Table2[[#This Row],[1Y Return vs Nifty Z-Score]],Table2[1Y Return vs Nifty Z-Score])</f>
        <v>352</v>
      </c>
      <c r="AT213">
        <f>_xlfn.RANK.AVG(Table2[[#This Row],[6M Return vs Nifty Z-Score]],Table2[6M Return vs Nifty Z-Score])</f>
        <v>324</v>
      </c>
      <c r="AU213">
        <f>_xlfn.RANK.AVG(Table2[[#This Row],[Sharpe Ratio Z-Score]],Table2[Sharpe Ratio Z-Score])</f>
        <v>44</v>
      </c>
      <c r="AV213">
        <f>(Table2[[#This Row],[Rank 1Y]]+Table2[[#This Row],[Rank 6M]]+Table2[[#This Row],[Rank Sharpe]])/3</f>
        <v>240</v>
      </c>
    </row>
    <row r="214" spans="1:48" x14ac:dyDescent="0.3">
      <c r="A214" t="s">
        <v>540</v>
      </c>
      <c r="B214" t="s">
        <v>541</v>
      </c>
      <c r="C214" t="s">
        <v>10075</v>
      </c>
      <c r="D214" t="s">
        <v>59</v>
      </c>
      <c r="E214">
        <v>34607.555451840002</v>
      </c>
      <c r="F214">
        <v>1220.75</v>
      </c>
      <c r="G214">
        <v>58.397066101306201</v>
      </c>
      <c r="H214">
        <f>(Table2[[#This Row],[1Y Return vs Nifty]]-AVERAGE(Table2[1Y Return vs Nifty]))/_xlfn.STDEV.P(Table2[1Y Return vs Nifty])</f>
        <v>0.18600494236457846</v>
      </c>
      <c r="I214">
        <v>12.291022565104599</v>
      </c>
      <c r="J214">
        <f>(Table2[[#This Row],[1M Return vs Nifty]]-AVERAGE(Table2[1M Return vs Nifty]))/_xlfn.STDEV.P(Table2[1M Return vs Nifty])</f>
        <v>0.94782832321784694</v>
      </c>
      <c r="K214">
        <v>33.2524776267703</v>
      </c>
      <c r="L214">
        <f>(Table2[[#This Row],[6M Return vs Nifty]]-AVERAGE(Table2[6M Return vs Nifty]))/_xlfn.STDEV.P(Table2[6M Return vs Nifty])</f>
        <v>0.65027820657578916</v>
      </c>
      <c r="M214">
        <v>-3.2503650482786499</v>
      </c>
      <c r="N214">
        <f>(Table2[[#This Row],[1W Return vs Nifty]]-AVERAGE(Table2[1W Return vs Nifty]))/_xlfn.STDEV.P(Table2[1W Return vs Nifty])</f>
        <v>-0.4456912444318647</v>
      </c>
      <c r="O214">
        <v>1195.22</v>
      </c>
      <c r="P214">
        <v>1125.01227006056</v>
      </c>
      <c r="Q214">
        <v>937.18080431905901</v>
      </c>
      <c r="R214">
        <v>59.794948142857898</v>
      </c>
      <c r="S214" s="5">
        <f>(Table2[[#This Row],[Close Price]]-Table2[[#This Row],[20D EMA]])/Table2[[#This Row],[20D EMA]]</f>
        <v>2.1360084335938129E-2</v>
      </c>
      <c r="T214" s="5">
        <f>(Table2[[#This Row],[Close Price]]-Table2[[#This Row],[50D EMA]])/Table2[[#This Row],[50D EMA]]</f>
        <v>8.5099276236592844E-2</v>
      </c>
      <c r="U214" s="5">
        <f>(Table2[[#This Row],[Close Price]]-Table2[[#This Row],[200D EMA]])/Table2[[#This Row],[200D EMA]]</f>
        <v>0.30257682869099944</v>
      </c>
      <c r="V214">
        <v>0.71892388110526895</v>
      </c>
      <c r="W214">
        <v>1212.8</v>
      </c>
      <c r="X214">
        <v>1238.6500000000001</v>
      </c>
      <c r="Y214">
        <v>1199.3</v>
      </c>
      <c r="Z214">
        <v>1240</v>
      </c>
      <c r="AA214">
        <v>1037.1500000000001</v>
      </c>
      <c r="AB214">
        <v>1264</v>
      </c>
      <c r="AC214" s="5">
        <f>(Table2[[#This Row],[Close Price]]/Table2[[#This Row],[Day Low]])-1</f>
        <v>6.5550791556727717E-3</v>
      </c>
      <c r="AD214" s="5">
        <f>(Table2[[#This Row],[Day High]]/Table2[[#This Row],[Close Price]])-1</f>
        <v>1.4663116936309617E-2</v>
      </c>
      <c r="AE214" s="5">
        <f>(Table2[[#This Row],[Close Price]]/Table2[[#This Row],[Current Week Low]])-1</f>
        <v>1.7885433169348763E-2</v>
      </c>
      <c r="AF214" s="5">
        <f>(Table2[[#This Row],[Current Week High]]/Table2[[#This Row],[Close Price]])-1</f>
        <v>1.5768994470612308E-2</v>
      </c>
      <c r="AG214" s="5">
        <f>(Table2[[#This Row],[Close Price]]/Table2[[#This Row],[Current Month Low]])-1</f>
        <v>0.17702357421780834</v>
      </c>
      <c r="AH214" s="5">
        <f>(Table2[[#This Row],[Current Month High]]/Table2[[#This Row],[Close Price]])-1</f>
        <v>3.5429039524882189E-2</v>
      </c>
      <c r="AI214">
        <v>3.54290395248821</v>
      </c>
      <c r="AJ214">
        <v>89.278238623148994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0.18</v>
      </c>
      <c r="AM214" t="s">
        <v>10116</v>
      </c>
      <c r="AN214">
        <v>1.21</v>
      </c>
      <c r="AO214" t="s">
        <v>10116</v>
      </c>
      <c r="AP214">
        <v>5.2982249422054997E-2</v>
      </c>
      <c r="AQ214">
        <f>(Table2[[#This Row],[Sharpe Ratio]]-AVERAGE(Table2[Sharpe Ratio]))/_xlfn.STDEV.P(Table2[Sharpe Ratio])</f>
        <v>-3.5472041793691074E-2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1.3029481859326588</v>
      </c>
      <c r="AS214">
        <f>_xlfn.RANK.AVG(Table2[[#This Row],[1Y Return vs Nifty Z-Score]],Table2[1Y Return vs Nifty Z-Score])</f>
        <v>231</v>
      </c>
      <c r="AT214">
        <f>_xlfn.RANK.AVG(Table2[[#This Row],[6M Return vs Nifty Z-Score]],Table2[6M Return vs Nifty Z-Score])</f>
        <v>149</v>
      </c>
      <c r="AU214">
        <f>_xlfn.RANK.AVG(Table2[[#This Row],[Sharpe Ratio Z-Score]],Table2[Sharpe Ratio Z-Score])</f>
        <v>348</v>
      </c>
      <c r="AV214">
        <f>(Table2[[#This Row],[Rank 1Y]]+Table2[[#This Row],[Rank 6M]]+Table2[[#This Row],[Rank Sharpe]])/3</f>
        <v>242.66666666666666</v>
      </c>
    </row>
    <row r="215" spans="1:48" x14ac:dyDescent="0.3">
      <c r="A215" t="s">
        <v>1052</v>
      </c>
      <c r="B215" t="s">
        <v>1053</v>
      </c>
      <c r="C215" t="s">
        <v>10077</v>
      </c>
      <c r="D215" t="s">
        <v>67</v>
      </c>
      <c r="E215">
        <v>11761.690988447999</v>
      </c>
      <c r="F215">
        <v>28.82</v>
      </c>
      <c r="G215">
        <v>80.308628633480296</v>
      </c>
      <c r="H215">
        <f>(Table2[[#This Row],[1Y Return vs Nifty]]-AVERAGE(Table2[1Y Return vs Nifty]))/_xlfn.STDEV.P(Table2[1Y Return vs Nifty])</f>
        <v>0.45079066610486201</v>
      </c>
      <c r="I215">
        <v>8.4196167878182493</v>
      </c>
      <c r="J215">
        <f>(Table2[[#This Row],[1M Return vs Nifty]]-AVERAGE(Table2[1M Return vs Nifty]))/_xlfn.STDEV.P(Table2[1M Return vs Nifty])</f>
        <v>0.5892330179539137</v>
      </c>
      <c r="K215">
        <v>16.4864388824336</v>
      </c>
      <c r="L215">
        <f>(Table2[[#This Row],[6M Return vs Nifty]]-AVERAGE(Table2[6M Return vs Nifty]))/_xlfn.STDEV.P(Table2[6M Return vs Nifty])</f>
        <v>0.14042422249547712</v>
      </c>
      <c r="M215">
        <v>-6.8994325911335199</v>
      </c>
      <c r="N215">
        <f>(Table2[[#This Row],[1W Return vs Nifty]]-AVERAGE(Table2[1W Return vs Nifty]))/_xlfn.STDEV.P(Table2[1W Return vs Nifty])</f>
        <v>-1.2426571955930439</v>
      </c>
      <c r="O215">
        <v>28.61</v>
      </c>
      <c r="P215">
        <v>27.517839529353498</v>
      </c>
      <c r="Q215">
        <v>24.382662751484801</v>
      </c>
      <c r="R215">
        <v>52.532771369238297</v>
      </c>
      <c r="S215" s="5">
        <f>(Table2[[#This Row],[Close Price]]-Table2[[#This Row],[20D EMA]])/Table2[[#This Row],[20D EMA]]</f>
        <v>7.3400908773156538E-3</v>
      </c>
      <c r="T215" s="5">
        <f>(Table2[[#This Row],[Close Price]]-Table2[[#This Row],[50D EMA]])/Table2[[#This Row],[50D EMA]]</f>
        <v>4.7320592492643802E-2</v>
      </c>
      <c r="U215" s="5">
        <f>(Table2[[#This Row],[Close Price]]-Table2[[#This Row],[200D EMA]])/Table2[[#This Row],[200D EMA]]</f>
        <v>0.18198739381919982</v>
      </c>
      <c r="V215">
        <v>1.69643053608199</v>
      </c>
      <c r="W215">
        <v>28.52</v>
      </c>
      <c r="X215">
        <v>29.57</v>
      </c>
      <c r="Y215">
        <v>28.52</v>
      </c>
      <c r="Z215">
        <v>30.41</v>
      </c>
      <c r="AA215">
        <v>23.3</v>
      </c>
      <c r="AB215">
        <v>33.11</v>
      </c>
      <c r="AC215" s="5">
        <f>(Table2[[#This Row],[Close Price]]/Table2[[#This Row],[Day Low]])-1</f>
        <v>1.051893408134652E-2</v>
      </c>
      <c r="AD215" s="5">
        <f>(Table2[[#This Row],[Day High]]/Table2[[#This Row],[Close Price]])-1</f>
        <v>2.6023594725884891E-2</v>
      </c>
      <c r="AE215" s="5">
        <f>(Table2[[#This Row],[Close Price]]/Table2[[#This Row],[Current Week Low]])-1</f>
        <v>1.051893408134652E-2</v>
      </c>
      <c r="AF215" s="5">
        <f>(Table2[[#This Row],[Current Week High]]/Table2[[#This Row],[Close Price]])-1</f>
        <v>5.5170020818875676E-2</v>
      </c>
      <c r="AG215" s="5">
        <f>(Table2[[#This Row],[Close Price]]/Table2[[#This Row],[Current Month Low]])-1</f>
        <v>0.23690987124463514</v>
      </c>
      <c r="AH215" s="5">
        <f>(Table2[[#This Row],[Current Month High]]/Table2[[#This Row],[Close Price]])-1</f>
        <v>0.14885496183206093</v>
      </c>
      <c r="AI215">
        <v>19.535045107564201</v>
      </c>
      <c r="AJ215">
        <v>108.840579710144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-0.16</v>
      </c>
      <c r="AM215" t="s">
        <v>10117</v>
      </c>
      <c r="AN215">
        <v>10.51</v>
      </c>
      <c r="AO215" t="s">
        <v>10116</v>
      </c>
      <c r="AP215">
        <v>6.1994631730953001E-2</v>
      </c>
      <c r="AQ215">
        <f>(Table2[[#This Row],[Sharpe Ratio]]-AVERAGE(Table2[Sharpe Ratio]))/_xlfn.STDEV.P(Table2[Sharpe Ratio])</f>
        <v>6.6407611446078527E-2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4.198322407287236E-3</v>
      </c>
      <c r="AS215">
        <f>_xlfn.RANK.AVG(Table2[[#This Row],[1Y Return vs Nifty Z-Score]],Table2[1Y Return vs Nifty Z-Score])</f>
        <v>159</v>
      </c>
      <c r="AT215">
        <f>_xlfn.RANK.AVG(Table2[[#This Row],[6M Return vs Nifty Z-Score]],Table2[6M Return vs Nifty Z-Score])</f>
        <v>259</v>
      </c>
      <c r="AU215">
        <f>_xlfn.RANK.AVG(Table2[[#This Row],[Sharpe Ratio Z-Score]],Table2[Sharpe Ratio Z-Score])</f>
        <v>311</v>
      </c>
      <c r="AV215">
        <f>(Table2[[#This Row],[Rank 1Y]]+Table2[[#This Row],[Rank 6M]]+Table2[[#This Row],[Rank Sharpe]])/3</f>
        <v>243</v>
      </c>
    </row>
    <row r="216" spans="1:48" x14ac:dyDescent="0.3">
      <c r="A216" t="s">
        <v>1388</v>
      </c>
      <c r="B216" t="s">
        <v>1389</v>
      </c>
      <c r="C216" t="s">
        <v>10081</v>
      </c>
      <c r="D216" t="s">
        <v>609</v>
      </c>
      <c r="E216">
        <v>7244.17516875</v>
      </c>
      <c r="F216">
        <v>520.25</v>
      </c>
      <c r="G216">
        <v>30.0887740785052</v>
      </c>
      <c r="H216">
        <f>(Table2[[#This Row],[1Y Return vs Nifty]]-AVERAGE(Table2[1Y Return vs Nifty]))/_xlfn.STDEV.P(Table2[1Y Return vs Nifty])</f>
        <v>-0.15608072953136057</v>
      </c>
      <c r="I216">
        <v>11.6977518783745</v>
      </c>
      <c r="J216">
        <f>(Table2[[#This Row],[1M Return vs Nifty]]-AVERAGE(Table2[1M Return vs Nifty]))/_xlfn.STDEV.P(Table2[1M Return vs Nifty])</f>
        <v>0.89287565350280462</v>
      </c>
      <c r="K216">
        <v>13.128992792924301</v>
      </c>
      <c r="L216">
        <f>(Table2[[#This Row],[6M Return vs Nifty]]-AVERAGE(Table2[6M Return vs Nifty]))/_xlfn.STDEV.P(Table2[6M Return vs Nifty])</f>
        <v>3.8324538057529542E-2</v>
      </c>
      <c r="M216">
        <v>8.7736579861048405</v>
      </c>
      <c r="N216">
        <f>(Table2[[#This Row],[1W Return vs Nifty]]-AVERAGE(Table2[1W Return vs Nifty]))/_xlfn.STDEV.P(Table2[1W Return vs Nifty])</f>
        <v>2.1803870185328851</v>
      </c>
      <c r="O216">
        <v>490.62</v>
      </c>
      <c r="P216">
        <v>474.24379863040201</v>
      </c>
      <c r="Q216">
        <v>431.49037169135897</v>
      </c>
      <c r="R216">
        <v>88.510997435453802</v>
      </c>
      <c r="S216" s="5">
        <f>(Table2[[#This Row],[Close Price]]-Table2[[#This Row],[20D EMA]])/Table2[[#This Row],[20D EMA]]</f>
        <v>6.0392972157678033E-2</v>
      </c>
      <c r="T216" s="5">
        <f>(Table2[[#This Row],[Close Price]]-Table2[[#This Row],[50D EMA]])/Table2[[#This Row],[50D EMA]]</f>
        <v>9.7009600341558797E-2</v>
      </c>
      <c r="U216" s="5">
        <f>(Table2[[#This Row],[Close Price]]-Table2[[#This Row],[200D EMA]])/Table2[[#This Row],[200D EMA]]</f>
        <v>0.20570477148938554</v>
      </c>
      <c r="V216">
        <v>3.09853934104992</v>
      </c>
      <c r="W216">
        <v>509</v>
      </c>
      <c r="X216">
        <v>559.79999999999995</v>
      </c>
      <c r="Y216">
        <v>501.35</v>
      </c>
      <c r="Z216">
        <v>559.79999999999995</v>
      </c>
      <c r="AA216">
        <v>384.6</v>
      </c>
      <c r="AB216">
        <v>559.79999999999995</v>
      </c>
      <c r="AC216" s="5">
        <f>(Table2[[#This Row],[Close Price]]/Table2[[#This Row],[Day Low]])-1</f>
        <v>2.210216110019636E-2</v>
      </c>
      <c r="AD216" s="5">
        <f>(Table2[[#This Row],[Day High]]/Table2[[#This Row],[Close Price]])-1</f>
        <v>7.6021143680922609E-2</v>
      </c>
      <c r="AE216" s="5">
        <f>(Table2[[#This Row],[Close Price]]/Table2[[#This Row],[Current Week Low]])-1</f>
        <v>3.7698214819986031E-2</v>
      </c>
      <c r="AF216" s="5">
        <f>(Table2[[#This Row],[Current Week High]]/Table2[[#This Row],[Close Price]])-1</f>
        <v>7.6021143680922609E-2</v>
      </c>
      <c r="AG216" s="5">
        <f>(Table2[[#This Row],[Close Price]]/Table2[[#This Row],[Current Month Low]])-1</f>
        <v>0.35270410816432651</v>
      </c>
      <c r="AH216" s="5">
        <f>(Table2[[#This Row],[Current Month High]]/Table2[[#This Row],[Close Price]])-1</f>
        <v>7.6021143680922609E-2</v>
      </c>
      <c r="AI216">
        <v>7.60211436809226</v>
      </c>
      <c r="AJ216">
        <v>74.697783747481495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0.08</v>
      </c>
      <c r="AM216" t="s">
        <v>10116</v>
      </c>
      <c r="AN216">
        <v>10.42</v>
      </c>
      <c r="AO216" t="s">
        <v>10116</v>
      </c>
      <c r="AP216">
        <v>0.144759883194086</v>
      </c>
      <c r="AQ216">
        <f>(Table2[[#This Row],[Sharpe Ratio]]-AVERAGE(Table2[Sharpe Ratio]))/_xlfn.STDEV.P(Table2[Sharpe Ratio])</f>
        <v>1.0020198425252287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3.9575263230870874</v>
      </c>
      <c r="AS216">
        <f>_xlfn.RANK.AVG(Table2[[#This Row],[1Y Return vs Nifty Z-Score]],Table2[1Y Return vs Nifty Z-Score])</f>
        <v>325</v>
      </c>
      <c r="AT216">
        <f>_xlfn.RANK.AVG(Table2[[#This Row],[6M Return vs Nifty Z-Score]],Table2[6M Return vs Nifty Z-Score])</f>
        <v>288</v>
      </c>
      <c r="AU216">
        <f>_xlfn.RANK.AVG(Table2[[#This Row],[Sharpe Ratio Z-Score]],Table2[Sharpe Ratio Z-Score])</f>
        <v>119</v>
      </c>
      <c r="AV216">
        <f>(Table2[[#This Row],[Rank 1Y]]+Table2[[#This Row],[Rank 6M]]+Table2[[#This Row],[Rank Sharpe]])/3</f>
        <v>244</v>
      </c>
    </row>
    <row r="217" spans="1:48" x14ac:dyDescent="0.3">
      <c r="A217" t="s">
        <v>1026</v>
      </c>
      <c r="B217" t="s">
        <v>1027</v>
      </c>
      <c r="C217" t="s">
        <v>10080</v>
      </c>
      <c r="D217" t="s">
        <v>62</v>
      </c>
      <c r="E217">
        <v>12244.5</v>
      </c>
      <c r="F217">
        <v>78.87</v>
      </c>
      <c r="G217">
        <v>120.6314348531</v>
      </c>
      <c r="H217">
        <f>(Table2[[#This Row],[1Y Return vs Nifty]]-AVERAGE(Table2[1Y Return vs Nifty]))/_xlfn.STDEV.P(Table2[1Y Return vs Nifty])</f>
        <v>0.93806323794558122</v>
      </c>
      <c r="I217">
        <v>4.79481440074502</v>
      </c>
      <c r="J217">
        <f>(Table2[[#This Row],[1M Return vs Nifty]]-AVERAGE(Table2[1M Return vs Nifty]))/_xlfn.STDEV.P(Table2[1M Return vs Nifty])</f>
        <v>0.25347975588561272</v>
      </c>
      <c r="K217">
        <v>19.868879303981</v>
      </c>
      <c r="L217">
        <f>(Table2[[#This Row],[6M Return vs Nifty]]-AVERAGE(Table2[6M Return vs Nifty]))/_xlfn.STDEV.P(Table2[6M Return vs Nifty])</f>
        <v>0.24328398270107474</v>
      </c>
      <c r="M217">
        <v>-4.4409619142087697</v>
      </c>
      <c r="N217">
        <f>(Table2[[#This Row],[1W Return vs Nifty]]-AVERAGE(Table2[1W Return vs Nifty]))/_xlfn.STDEV.P(Table2[1W Return vs Nifty])</f>
        <v>-0.70572073211933195</v>
      </c>
      <c r="O217">
        <v>77.92</v>
      </c>
      <c r="P217">
        <v>75.315918819628905</v>
      </c>
      <c r="Q217">
        <v>66.598805282964193</v>
      </c>
      <c r="R217">
        <v>60.577878969919603</v>
      </c>
      <c r="S217" s="5">
        <f>(Table2[[#This Row],[Close Price]]-Table2[[#This Row],[20D EMA]])/Table2[[#This Row],[20D EMA]]</f>
        <v>1.2191991786447675E-2</v>
      </c>
      <c r="T217" s="5">
        <f>(Table2[[#This Row],[Close Price]]-Table2[[#This Row],[50D EMA]])/Table2[[#This Row],[50D EMA]]</f>
        <v>4.718897725834862E-2</v>
      </c>
      <c r="U217" s="5">
        <f>(Table2[[#This Row],[Close Price]]-Table2[[#This Row],[200D EMA]])/Table2[[#This Row],[200D EMA]]</f>
        <v>0.18425547823115007</v>
      </c>
      <c r="V217">
        <v>2.5768962607814898</v>
      </c>
      <c r="W217">
        <v>77.819999999999993</v>
      </c>
      <c r="X217">
        <v>82.22</v>
      </c>
      <c r="Y217">
        <v>77.819999999999993</v>
      </c>
      <c r="Z217">
        <v>86.31</v>
      </c>
      <c r="AA217">
        <v>63</v>
      </c>
      <c r="AB217">
        <v>87.5</v>
      </c>
      <c r="AC217" s="5">
        <f>(Table2[[#This Row],[Close Price]]/Table2[[#This Row],[Day Low]])-1</f>
        <v>1.3492675404780385E-2</v>
      </c>
      <c r="AD217" s="5">
        <f>(Table2[[#This Row],[Day High]]/Table2[[#This Row],[Close Price]])-1</f>
        <v>4.2474958792950268E-2</v>
      </c>
      <c r="AE217" s="5">
        <f>(Table2[[#This Row],[Close Price]]/Table2[[#This Row],[Current Week Low]])-1</f>
        <v>1.3492675404780385E-2</v>
      </c>
      <c r="AF217" s="5">
        <f>(Table2[[#This Row],[Current Week High]]/Table2[[#This Row],[Close Price]])-1</f>
        <v>9.4332445796880826E-2</v>
      </c>
      <c r="AG217" s="5">
        <f>(Table2[[#This Row],[Close Price]]/Table2[[#This Row],[Current Month Low]])-1</f>
        <v>0.25190476190476208</v>
      </c>
      <c r="AH217" s="5">
        <f>(Table2[[#This Row],[Current Month High]]/Table2[[#This Row],[Close Price]])-1</f>
        <v>0.10942056548751111</v>
      </c>
      <c r="AI217">
        <v>29.199949283631199</v>
      </c>
      <c r="AJ217">
        <v>151.980830670926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-0.06</v>
      </c>
      <c r="AM217" t="s">
        <v>10117</v>
      </c>
      <c r="AN217">
        <v>10.37</v>
      </c>
      <c r="AO217" t="s">
        <v>10116</v>
      </c>
      <c r="AP217">
        <v>3.6042520099116002E-2</v>
      </c>
      <c r="AQ217">
        <f>(Table2[[#This Row],[Sharpe Ratio]]-AVERAGE(Table2[Sharpe Ratio]))/_xlfn.STDEV.P(Table2[Sharpe Ratio])</f>
        <v>-0.22696566581501901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0.50214057859791761</v>
      </c>
      <c r="AS217">
        <f>_xlfn.RANK.AVG(Table2[[#This Row],[1Y Return vs Nifty Z-Score]],Table2[1Y Return vs Nifty Z-Score])</f>
        <v>96</v>
      </c>
      <c r="AT217">
        <f>_xlfn.RANK.AVG(Table2[[#This Row],[6M Return vs Nifty Z-Score]],Table2[6M Return vs Nifty Z-Score])</f>
        <v>236</v>
      </c>
      <c r="AU217">
        <f>_xlfn.RANK.AVG(Table2[[#This Row],[Sharpe Ratio Z-Score]],Table2[Sharpe Ratio Z-Score])</f>
        <v>400</v>
      </c>
      <c r="AV217">
        <f>(Table2[[#This Row],[Rank 1Y]]+Table2[[#This Row],[Rank 6M]]+Table2[[#This Row],[Rank Sharpe]])/3</f>
        <v>244</v>
      </c>
    </row>
    <row r="218" spans="1:48" x14ac:dyDescent="0.3">
      <c r="A218" t="s">
        <v>478</v>
      </c>
      <c r="B218" t="s">
        <v>479</v>
      </c>
      <c r="C218" t="s">
        <v>10075</v>
      </c>
      <c r="D218" t="s">
        <v>59</v>
      </c>
      <c r="E218">
        <v>44065.897564079998</v>
      </c>
      <c r="F218">
        <v>2677.55</v>
      </c>
      <c r="G218">
        <v>59.293180053625299</v>
      </c>
      <c r="H218">
        <f>(Table2[[#This Row],[1Y Return vs Nifty]]-AVERAGE(Table2[1Y Return vs Nifty]))/_xlfn.STDEV.P(Table2[1Y Return vs Nifty])</f>
        <v>0.19683384519020616</v>
      </c>
      <c r="I218">
        <v>2.0223042390217998</v>
      </c>
      <c r="J218">
        <f>(Table2[[#This Row],[1M Return vs Nifty]]-AVERAGE(Table2[1M Return vs Nifty]))/_xlfn.STDEV.P(Table2[1M Return vs Nifty])</f>
        <v>-3.3285419227825461E-3</v>
      </c>
      <c r="K218">
        <v>36.915689487868597</v>
      </c>
      <c r="L218">
        <f>(Table2[[#This Row],[6M Return vs Nifty]]-AVERAGE(Table2[6M Return vs Nifty]))/_xlfn.STDEV.P(Table2[6M Return vs Nifty])</f>
        <v>0.76167620525583524</v>
      </c>
      <c r="M218">
        <v>-1.5141499909043199</v>
      </c>
      <c r="N218">
        <f>(Table2[[#This Row],[1W Return vs Nifty]]-AVERAGE(Table2[1W Return vs Nifty]))/_xlfn.STDEV.P(Table2[1W Return vs Nifty])</f>
        <v>-6.6497308345347464E-2</v>
      </c>
      <c r="O218">
        <v>2553.0700000000002</v>
      </c>
      <c r="P218">
        <v>2384.79516822185</v>
      </c>
      <c r="Q218">
        <v>2020.4378571331999</v>
      </c>
      <c r="R218">
        <v>53.946734659481997</v>
      </c>
      <c r="S218" s="5">
        <f>(Table2[[#This Row],[Close Price]]-Table2[[#This Row],[20D EMA]])/Table2[[#This Row],[20D EMA]]</f>
        <v>4.8756986686616509E-2</v>
      </c>
      <c r="T218" s="5">
        <f>(Table2[[#This Row],[Close Price]]-Table2[[#This Row],[50D EMA]])/Table2[[#This Row],[50D EMA]]</f>
        <v>0.12275890008467015</v>
      </c>
      <c r="U218" s="5">
        <f>(Table2[[#This Row],[Close Price]]-Table2[[#This Row],[200D EMA]])/Table2[[#This Row],[200D EMA]]</f>
        <v>0.3252325433058243</v>
      </c>
      <c r="V218">
        <v>0.75790689726198701</v>
      </c>
      <c r="W218">
        <v>2593.9</v>
      </c>
      <c r="X218">
        <v>2691</v>
      </c>
      <c r="Y218">
        <v>2499.5500000000002</v>
      </c>
      <c r="Z218">
        <v>2710</v>
      </c>
      <c r="AA218">
        <v>2235</v>
      </c>
      <c r="AB218">
        <v>2760</v>
      </c>
      <c r="AC218" s="5">
        <f>(Table2[[#This Row],[Close Price]]/Table2[[#This Row],[Day Low]])-1</f>
        <v>3.2248737422414075E-2</v>
      </c>
      <c r="AD218" s="5">
        <f>(Table2[[#This Row],[Day High]]/Table2[[#This Row],[Close Price]])-1</f>
        <v>5.0232488655672647E-3</v>
      </c>
      <c r="AE218" s="5">
        <f>(Table2[[#This Row],[Close Price]]/Table2[[#This Row],[Current Week Low]])-1</f>
        <v>7.1212818307295311E-2</v>
      </c>
      <c r="AF218" s="5">
        <f>(Table2[[#This Row],[Current Week High]]/Table2[[#This Row],[Close Price]])-1</f>
        <v>1.2119288155216346E-2</v>
      </c>
      <c r="AG218" s="5">
        <f>(Table2[[#This Row],[Close Price]]/Table2[[#This Row],[Current Month Low]])-1</f>
        <v>0.19800894854586137</v>
      </c>
      <c r="AH218" s="5">
        <f>(Table2[[#This Row],[Current Month High]]/Table2[[#This Row],[Close Price]])-1</f>
        <v>3.0793075759556254E-2</v>
      </c>
      <c r="AI218">
        <v>3.0793075759556201</v>
      </c>
      <c r="AJ218">
        <v>94.412779088763799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0.36</v>
      </c>
      <c r="AM218" t="s">
        <v>10116</v>
      </c>
      <c r="AN218">
        <v>2.94</v>
      </c>
      <c r="AO218" t="s">
        <v>10116</v>
      </c>
      <c r="AP218">
        <v>4.4524010951332002E-2</v>
      </c>
      <c r="AQ218">
        <f>(Table2[[#This Row],[Sharpe Ratio]]-AVERAGE(Table2[Sharpe Ratio]))/_xlfn.STDEV.P(Table2[Sharpe Ratio])</f>
        <v>-0.13108742659219788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0.75759677358571342</v>
      </c>
      <c r="AS218">
        <f>_xlfn.RANK.AVG(Table2[[#This Row],[1Y Return vs Nifty Z-Score]],Table2[1Y Return vs Nifty Z-Score])</f>
        <v>225</v>
      </c>
      <c r="AT218">
        <f>_xlfn.RANK.AVG(Table2[[#This Row],[6M Return vs Nifty Z-Score]],Table2[6M Return vs Nifty Z-Score])</f>
        <v>128</v>
      </c>
      <c r="AU218">
        <f>_xlfn.RANK.AVG(Table2[[#This Row],[Sharpe Ratio Z-Score]],Table2[Sharpe Ratio Z-Score])</f>
        <v>380</v>
      </c>
      <c r="AV218">
        <f>(Table2[[#This Row],[Rank 1Y]]+Table2[[#This Row],[Rank 6M]]+Table2[[#This Row],[Rank Sharpe]])/3</f>
        <v>244.33333333333334</v>
      </c>
    </row>
    <row r="219" spans="1:48" x14ac:dyDescent="0.3">
      <c r="A219" t="s">
        <v>660</v>
      </c>
      <c r="B219" t="s">
        <v>661</v>
      </c>
      <c r="C219" t="s">
        <v>10078</v>
      </c>
      <c r="D219" t="s">
        <v>214</v>
      </c>
      <c r="E219">
        <v>25661.508357675</v>
      </c>
      <c r="F219">
        <v>3887.2</v>
      </c>
      <c r="G219">
        <v>124.400129989569</v>
      </c>
      <c r="H219">
        <f>(Table2[[#This Row],[1Y Return vs Nifty]]-AVERAGE(Table2[1Y Return vs Nifty]))/_xlfn.STDEV.P(Table2[1Y Return vs Nifty])</f>
        <v>0.98360525110877539</v>
      </c>
      <c r="I219">
        <v>15.8733343642396</v>
      </c>
      <c r="J219">
        <f>(Table2[[#This Row],[1M Return vs Nifty]]-AVERAGE(Table2[1M Return vs Nifty]))/_xlfn.STDEV.P(Table2[1M Return vs Nifty])</f>
        <v>1.2796458249372977</v>
      </c>
      <c r="K219">
        <v>39.406484619218297</v>
      </c>
      <c r="L219">
        <f>(Table2[[#This Row],[6M Return vs Nifty]]-AVERAGE(Table2[6M Return vs Nifty]))/_xlfn.STDEV.P(Table2[6M Return vs Nifty])</f>
        <v>0.83742109888346417</v>
      </c>
      <c r="M219">
        <v>1.4467999001749301</v>
      </c>
      <c r="N219">
        <f>(Table2[[#This Row],[1W Return vs Nifty]]-AVERAGE(Table2[1W Return vs Nifty]))/_xlfn.STDEV.P(Table2[1W Return vs Nifty])</f>
        <v>0.58018193739927337</v>
      </c>
      <c r="O219">
        <v>3648.39</v>
      </c>
      <c r="P219">
        <v>3291.93208115893</v>
      </c>
      <c r="Q219">
        <v>2664.7489587243799</v>
      </c>
      <c r="R219">
        <v>73.580854322849802</v>
      </c>
      <c r="S219" s="5">
        <f>(Table2[[#This Row],[Close Price]]-Table2[[#This Row],[20D EMA]])/Table2[[#This Row],[20D EMA]]</f>
        <v>6.5456269751863139E-2</v>
      </c>
      <c r="T219" s="5">
        <f>(Table2[[#This Row],[Close Price]]-Table2[[#This Row],[50D EMA]])/Table2[[#This Row],[50D EMA]]</f>
        <v>0.1808263063044438</v>
      </c>
      <c r="U219" s="5">
        <f>(Table2[[#This Row],[Close Price]]-Table2[[#This Row],[200D EMA]])/Table2[[#This Row],[200D EMA]]</f>
        <v>0.45874904548637457</v>
      </c>
      <c r="V219">
        <v>0.99556940374334801</v>
      </c>
      <c r="W219">
        <v>3856.4</v>
      </c>
      <c r="X219">
        <v>4040.95</v>
      </c>
      <c r="Y219">
        <v>3831.35</v>
      </c>
      <c r="Z219">
        <v>4098</v>
      </c>
      <c r="AA219">
        <v>2814</v>
      </c>
      <c r="AB219">
        <v>4098</v>
      </c>
      <c r="AC219" s="5">
        <f>(Table2[[#This Row],[Close Price]]/Table2[[#This Row],[Day Low]])-1</f>
        <v>7.9867233689450146E-3</v>
      </c>
      <c r="AD219" s="5">
        <f>(Table2[[#This Row],[Day High]]/Table2[[#This Row],[Close Price]])-1</f>
        <v>3.9552891541469348E-2</v>
      </c>
      <c r="AE219" s="5">
        <f>(Table2[[#This Row],[Close Price]]/Table2[[#This Row],[Current Week Low]])-1</f>
        <v>1.4577107285943525E-2</v>
      </c>
      <c r="AF219" s="5">
        <f>(Table2[[#This Row],[Current Week High]]/Table2[[#This Row],[Close Price]])-1</f>
        <v>5.4229265280921979E-2</v>
      </c>
      <c r="AG219" s="5">
        <f>(Table2[[#This Row],[Close Price]]/Table2[[#This Row],[Current Month Low]])-1</f>
        <v>0.3813788201847903</v>
      </c>
      <c r="AH219" s="5">
        <f>(Table2[[#This Row],[Current Month High]]/Table2[[#This Row],[Close Price]])-1</f>
        <v>5.4229265280921979E-2</v>
      </c>
      <c r="AI219">
        <v>5.4229265280921899</v>
      </c>
      <c r="AJ219">
        <v>163.71777476254999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0.34</v>
      </c>
      <c r="AM219" t="s">
        <v>10116</v>
      </c>
      <c r="AN219">
        <v>15.03</v>
      </c>
      <c r="AO219" t="s">
        <v>10116</v>
      </c>
      <c r="AQ219">
        <f>(Table2[[#This Row],[Sharpe Ratio]]-AVERAGE(Table2[Sharpe Ratio]))/_xlfn.STDEV.P(Table2[Sharpe Ratio])</f>
        <v>-0.63440504463053671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3.0464490676982741</v>
      </c>
      <c r="AS219">
        <f>_xlfn.RANK.AVG(Table2[[#This Row],[1Y Return vs Nifty Z-Score]],Table2[1Y Return vs Nifty Z-Score])</f>
        <v>93</v>
      </c>
      <c r="AT219">
        <f>_xlfn.RANK.AVG(Table2[[#This Row],[6M Return vs Nifty Z-Score]],Table2[6M Return vs Nifty Z-Score])</f>
        <v>120</v>
      </c>
      <c r="AU219">
        <f>_xlfn.RANK.AVG(Table2[[#This Row],[Sharpe Ratio Z-Score]],Table2[Sharpe Ratio Z-Score])</f>
        <v>521.5</v>
      </c>
      <c r="AV219">
        <f>(Table2[[#This Row],[Rank 1Y]]+Table2[[#This Row],[Rank 6M]]+Table2[[#This Row],[Rank Sharpe]])/3</f>
        <v>244.83333333333334</v>
      </c>
    </row>
    <row r="220" spans="1:48" x14ac:dyDescent="0.3">
      <c r="A220" t="s">
        <v>295</v>
      </c>
      <c r="B220" t="s">
        <v>296</v>
      </c>
      <c r="C220" t="s">
        <v>10075</v>
      </c>
      <c r="D220" t="s">
        <v>284</v>
      </c>
      <c r="E220">
        <v>85474.836721560001</v>
      </c>
      <c r="F220">
        <v>920.75</v>
      </c>
      <c r="G220">
        <v>23.2512651287648</v>
      </c>
      <c r="H220">
        <f>(Table2[[#This Row],[1Y Return vs Nifty]]-AVERAGE(Table2[1Y Return vs Nifty]))/_xlfn.STDEV.P(Table2[1Y Return vs Nifty])</f>
        <v>-0.23870718545750669</v>
      </c>
      <c r="I220">
        <v>7.1683353657224398</v>
      </c>
      <c r="J220">
        <f>(Table2[[#This Row],[1M Return vs Nifty]]-AVERAGE(Table2[1M Return vs Nifty]))/_xlfn.STDEV.P(Table2[1M Return vs Nifty])</f>
        <v>0.47333102541154248</v>
      </c>
      <c r="K220">
        <v>24.7881828157415</v>
      </c>
      <c r="L220">
        <f>(Table2[[#This Row],[6M Return vs Nifty]]-AVERAGE(Table2[6M Return vs Nifty]))/_xlfn.STDEV.P(Table2[6M Return vs Nifty])</f>
        <v>0.39287963451946062</v>
      </c>
      <c r="M220">
        <v>-3.9225072552542901</v>
      </c>
      <c r="N220">
        <f>(Table2[[#This Row],[1W Return vs Nifty]]-AVERAGE(Table2[1W Return vs Nifty]))/_xlfn.STDEV.P(Table2[1W Return vs Nifty])</f>
        <v>-0.59248887067663059</v>
      </c>
      <c r="O220">
        <v>871.89</v>
      </c>
      <c r="P220">
        <v>839.14034716497997</v>
      </c>
      <c r="Q220">
        <v>740.581355596089</v>
      </c>
      <c r="R220">
        <v>50.299418515558997</v>
      </c>
      <c r="S220" s="5">
        <f>(Table2[[#This Row],[Close Price]]-Table2[[#This Row],[20D EMA]])/Table2[[#This Row],[20D EMA]]</f>
        <v>5.6039179254263743E-2</v>
      </c>
      <c r="T220" s="5">
        <f>(Table2[[#This Row],[Close Price]]-Table2[[#This Row],[50D EMA]])/Table2[[#This Row],[50D EMA]]</f>
        <v>9.7253877865290023E-2</v>
      </c>
      <c r="U220" s="5">
        <f>(Table2[[#This Row],[Close Price]]-Table2[[#This Row],[200D EMA]])/Table2[[#This Row],[200D EMA]]</f>
        <v>0.24328001649311637</v>
      </c>
      <c r="V220">
        <v>1.1491433669983699</v>
      </c>
      <c r="W220">
        <v>878.35</v>
      </c>
      <c r="X220">
        <v>945</v>
      </c>
      <c r="Y220">
        <v>851.35</v>
      </c>
      <c r="Z220">
        <v>945</v>
      </c>
      <c r="AA220">
        <v>747.3</v>
      </c>
      <c r="AB220">
        <v>979.9</v>
      </c>
      <c r="AC220" s="5">
        <f>(Table2[[#This Row],[Close Price]]/Table2[[#This Row],[Day Low]])-1</f>
        <v>4.827232879831489E-2</v>
      </c>
      <c r="AD220" s="5">
        <f>(Table2[[#This Row],[Day High]]/Table2[[#This Row],[Close Price]])-1</f>
        <v>2.633722508824321E-2</v>
      </c>
      <c r="AE220" s="5">
        <f>(Table2[[#This Row],[Close Price]]/Table2[[#This Row],[Current Week Low]])-1</f>
        <v>8.1517589710459859E-2</v>
      </c>
      <c r="AF220" s="5">
        <f>(Table2[[#This Row],[Current Week High]]/Table2[[#This Row],[Close Price]])-1</f>
        <v>2.633722508824321E-2</v>
      </c>
      <c r="AG220" s="5">
        <f>(Table2[[#This Row],[Close Price]]/Table2[[#This Row],[Current Month Low]])-1</f>
        <v>0.23210223471162861</v>
      </c>
      <c r="AH220" s="5">
        <f>(Table2[[#This Row],[Current Month High]]/Table2[[#This Row],[Close Price]])-1</f>
        <v>6.4241107792560426E-2</v>
      </c>
      <c r="AI220">
        <v>6.4241107792560399</v>
      </c>
      <c r="AJ220">
        <v>81.071779744346102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0.12</v>
      </c>
      <c r="AM220" t="s">
        <v>10116</v>
      </c>
      <c r="AN220">
        <v>13.43</v>
      </c>
      <c r="AO220" t="s">
        <v>10116</v>
      </c>
      <c r="AP220">
        <v>0.120035447740017</v>
      </c>
      <c r="AQ220">
        <f>(Table2[[#This Row],[Sharpe Ratio]]-AVERAGE(Table2[Sharpe Ratio]))/_xlfn.STDEV.P(Table2[Sharpe Ratio])</f>
        <v>0.72252471856420142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0.75753932236106725</v>
      </c>
      <c r="AS220">
        <f>_xlfn.RANK.AVG(Table2[[#This Row],[1Y Return vs Nifty Z-Score]],Table2[1Y Return vs Nifty Z-Score])</f>
        <v>359</v>
      </c>
      <c r="AT220">
        <f>_xlfn.RANK.AVG(Table2[[#This Row],[6M Return vs Nifty Z-Score]],Table2[6M Return vs Nifty Z-Score])</f>
        <v>206</v>
      </c>
      <c r="AU220">
        <f>_xlfn.RANK.AVG(Table2[[#This Row],[Sharpe Ratio Z-Score]],Table2[Sharpe Ratio Z-Score])</f>
        <v>172</v>
      </c>
      <c r="AV220">
        <f>(Table2[[#This Row],[Rank 1Y]]+Table2[[#This Row],[Rank 6M]]+Table2[[#This Row],[Rank Sharpe]])/3</f>
        <v>245.66666666666666</v>
      </c>
    </row>
    <row r="221" spans="1:48" x14ac:dyDescent="0.3">
      <c r="A221" t="s">
        <v>237</v>
      </c>
      <c r="B221" t="s">
        <v>238</v>
      </c>
      <c r="C221" t="s">
        <v>10075</v>
      </c>
      <c r="D221" t="s">
        <v>59</v>
      </c>
      <c r="E221">
        <v>107244.4186542</v>
      </c>
      <c r="F221">
        <v>1057</v>
      </c>
      <c r="G221">
        <v>58.975096249727102</v>
      </c>
      <c r="H221">
        <f>(Table2[[#This Row],[1Y Return vs Nifty]]-AVERAGE(Table2[1Y Return vs Nifty]))/_xlfn.STDEV.P(Table2[1Y Return vs Nifty])</f>
        <v>0.19299002756644815</v>
      </c>
      <c r="I221">
        <v>-6.1503486481362399</v>
      </c>
      <c r="J221">
        <f>(Table2[[#This Row],[1M Return vs Nifty]]-AVERAGE(Table2[1M Return vs Nifty]))/_xlfn.STDEV.P(Table2[1M Return vs Nifty])</f>
        <v>-0.76033391038117482</v>
      </c>
      <c r="K221">
        <v>42.453024783153801</v>
      </c>
      <c r="L221">
        <f>(Table2[[#This Row],[6M Return vs Nifty]]-AVERAGE(Table2[6M Return vs Nifty]))/_xlfn.STDEV.P(Table2[6M Return vs Nifty])</f>
        <v>0.93006615738112985</v>
      </c>
      <c r="M221">
        <v>-3.07065799718406</v>
      </c>
      <c r="N221">
        <f>(Table2[[#This Row],[1W Return vs Nifty]]-AVERAGE(Table2[1W Return vs Nifty]))/_xlfn.STDEV.P(Table2[1W Return vs Nifty])</f>
        <v>-0.40644275170763272</v>
      </c>
      <c r="O221">
        <v>1066.22</v>
      </c>
      <c r="P221">
        <v>1027.3876419150299</v>
      </c>
      <c r="Q221">
        <v>849.353968203401</v>
      </c>
      <c r="R221">
        <v>45.255861247272797</v>
      </c>
      <c r="S221" s="5">
        <f>(Table2[[#This Row],[Close Price]]-Table2[[#This Row],[20D EMA]])/Table2[[#This Row],[20D EMA]]</f>
        <v>-8.6473710866425569E-3</v>
      </c>
      <c r="T221" s="5">
        <f>(Table2[[#This Row],[Close Price]]-Table2[[#This Row],[50D EMA]])/Table2[[#This Row],[50D EMA]]</f>
        <v>2.8822965039537796E-2</v>
      </c>
      <c r="U221" s="5">
        <f>(Table2[[#This Row],[Close Price]]-Table2[[#This Row],[200D EMA]])/Table2[[#This Row],[200D EMA]]</f>
        <v>0.24447525951497348</v>
      </c>
      <c r="V221">
        <v>0.78600176971588498</v>
      </c>
      <c r="W221">
        <v>1050.05</v>
      </c>
      <c r="X221">
        <v>1080.7</v>
      </c>
      <c r="Y221">
        <v>1050.05</v>
      </c>
      <c r="Z221">
        <v>1091.3</v>
      </c>
      <c r="AA221">
        <v>933.8</v>
      </c>
      <c r="AB221">
        <v>1111.8</v>
      </c>
      <c r="AC221" s="5">
        <f>(Table2[[#This Row],[Close Price]]/Table2[[#This Row],[Day Low]])-1</f>
        <v>6.6187324413122806E-3</v>
      </c>
      <c r="AD221" s="5">
        <f>(Table2[[#This Row],[Day High]]/Table2[[#This Row],[Close Price]])-1</f>
        <v>2.242194891201521E-2</v>
      </c>
      <c r="AE221" s="5">
        <f>(Table2[[#This Row],[Close Price]]/Table2[[#This Row],[Current Week Low]])-1</f>
        <v>6.6187324413122806E-3</v>
      </c>
      <c r="AF221" s="5">
        <f>(Table2[[#This Row],[Current Week High]]/Table2[[#This Row],[Close Price]])-1</f>
        <v>3.2450331125827736E-2</v>
      </c>
      <c r="AG221" s="5">
        <f>(Table2[[#This Row],[Close Price]]/Table2[[#This Row],[Current Month Low]])-1</f>
        <v>0.13193403298350836</v>
      </c>
      <c r="AH221" s="5">
        <f>(Table2[[#This Row],[Current Month High]]/Table2[[#This Row],[Close Price]])-1</f>
        <v>5.1844843897824067E-2</v>
      </c>
      <c r="AI221">
        <v>10.927152317880701</v>
      </c>
      <c r="AJ221">
        <v>88.4135472370766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0.03</v>
      </c>
      <c r="AM221" t="s">
        <v>10116</v>
      </c>
      <c r="AN221">
        <v>-2.67</v>
      </c>
      <c r="AO221" t="s">
        <v>10117</v>
      </c>
      <c r="AP221">
        <v>3.5006675888324998E-2</v>
      </c>
      <c r="AQ221">
        <f>(Table2[[#This Row],[Sharpe Ratio]]-AVERAGE(Table2[Sharpe Ratio]))/_xlfn.STDEV.P(Table2[Sharpe Ratio])</f>
        <v>-0.23867527215313653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-0.28239574929436612</v>
      </c>
      <c r="AS221">
        <f>_xlfn.RANK.AVG(Table2[[#This Row],[1Y Return vs Nifty Z-Score]],Table2[1Y Return vs Nifty Z-Score])</f>
        <v>229</v>
      </c>
      <c r="AT221">
        <f>_xlfn.RANK.AVG(Table2[[#This Row],[6M Return vs Nifty Z-Score]],Table2[6M Return vs Nifty Z-Score])</f>
        <v>107</v>
      </c>
      <c r="AU221">
        <f>_xlfn.RANK.AVG(Table2[[#This Row],[Sharpe Ratio Z-Score]],Table2[Sharpe Ratio Z-Score])</f>
        <v>402</v>
      </c>
      <c r="AV221">
        <f>(Table2[[#This Row],[Rank 1Y]]+Table2[[#This Row],[Rank 6M]]+Table2[[#This Row],[Rank Sharpe]])/3</f>
        <v>246</v>
      </c>
    </row>
    <row r="222" spans="1:48" x14ac:dyDescent="0.3">
      <c r="A222" t="s">
        <v>231</v>
      </c>
      <c r="B222" t="s">
        <v>232</v>
      </c>
      <c r="C222" t="s">
        <v>10074</v>
      </c>
      <c r="D222" t="s">
        <v>112</v>
      </c>
      <c r="E222">
        <v>109022.434283</v>
      </c>
      <c r="F222">
        <v>5485.2</v>
      </c>
      <c r="G222">
        <v>65.084402967502896</v>
      </c>
      <c r="H222">
        <f>(Table2[[#This Row],[1Y Return vs Nifty]]-AVERAGE(Table2[1Y Return vs Nifty]))/_xlfn.STDEV.P(Table2[1Y Return vs Nifty])</f>
        <v>0.26681667495603228</v>
      </c>
      <c r="I222">
        <v>1.93309082755645</v>
      </c>
      <c r="J222">
        <f>(Table2[[#This Row],[1M Return vs Nifty]]-AVERAGE(Table2[1M Return vs Nifty]))/_xlfn.STDEV.P(Table2[1M Return vs Nifty])</f>
        <v>-1.1592080378438396E-2</v>
      </c>
      <c r="K222">
        <v>23.924824793514802</v>
      </c>
      <c r="L222">
        <f>(Table2[[#This Row],[6M Return vs Nifty]]-AVERAGE(Table2[6M Return vs Nifty]))/_xlfn.STDEV.P(Table2[6M Return vs Nifty])</f>
        <v>0.36662498164454294</v>
      </c>
      <c r="M222">
        <v>-4.8654123450217996</v>
      </c>
      <c r="N222">
        <f>(Table2[[#This Row],[1W Return vs Nifty]]-AVERAGE(Table2[1W Return vs Nifty]))/_xlfn.STDEV.P(Table2[1W Return vs Nifty])</f>
        <v>-0.79842182283387353</v>
      </c>
      <c r="O222">
        <v>5476.01</v>
      </c>
      <c r="P222">
        <v>5188.8868403576698</v>
      </c>
      <c r="Q222">
        <v>4354.3484757395099</v>
      </c>
      <c r="R222">
        <v>41.108704077177997</v>
      </c>
      <c r="S222" s="5">
        <f>(Table2[[#This Row],[Close Price]]-Table2[[#This Row],[20D EMA]])/Table2[[#This Row],[20D EMA]]</f>
        <v>1.6782292216412315E-3</v>
      </c>
      <c r="T222" s="5">
        <f>(Table2[[#This Row],[Close Price]]-Table2[[#This Row],[50D EMA]])/Table2[[#This Row],[50D EMA]]</f>
        <v>5.7105342390142609E-2</v>
      </c>
      <c r="U222" s="5">
        <f>(Table2[[#This Row],[Close Price]]-Table2[[#This Row],[200D EMA]])/Table2[[#This Row],[200D EMA]]</f>
        <v>0.25970625239598777</v>
      </c>
      <c r="V222">
        <v>0.76515557820976099</v>
      </c>
      <c r="W222">
        <v>5421</v>
      </c>
      <c r="X222">
        <v>5510</v>
      </c>
      <c r="Y222">
        <v>5390</v>
      </c>
      <c r="Z222">
        <v>5579.85</v>
      </c>
      <c r="AA222">
        <v>4920.25</v>
      </c>
      <c r="AB222">
        <v>5894.55</v>
      </c>
      <c r="AC222" s="5">
        <f>(Table2[[#This Row],[Close Price]]/Table2[[#This Row],[Day Low]])-1</f>
        <v>1.1842833425567134E-2</v>
      </c>
      <c r="AD222" s="5">
        <f>(Table2[[#This Row],[Day High]]/Table2[[#This Row],[Close Price]])-1</f>
        <v>4.521257201195894E-3</v>
      </c>
      <c r="AE222" s="5">
        <f>(Table2[[#This Row],[Close Price]]/Table2[[#This Row],[Current Week Low]])-1</f>
        <v>1.7662337662337713E-2</v>
      </c>
      <c r="AF222" s="5">
        <f>(Table2[[#This Row],[Current Week High]]/Table2[[#This Row],[Close Price]])-1</f>
        <v>1.7255523955370888E-2</v>
      </c>
      <c r="AG222" s="5">
        <f>(Table2[[#This Row],[Close Price]]/Table2[[#This Row],[Current Month Low]])-1</f>
        <v>0.11482140135155738</v>
      </c>
      <c r="AH222" s="5">
        <f>(Table2[[#This Row],[Current Month High]]/Table2[[#This Row],[Close Price]])-1</f>
        <v>7.4628090133450176E-2</v>
      </c>
      <c r="AI222">
        <v>7.4628090133450096</v>
      </c>
      <c r="AJ222">
        <v>96.250447227191401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0.04</v>
      </c>
      <c r="AM222" t="s">
        <v>10116</v>
      </c>
      <c r="AN222">
        <v>-4.1399999999999997</v>
      </c>
      <c r="AO222" t="s">
        <v>10117</v>
      </c>
      <c r="AP222">
        <v>5.9730333758694999E-2</v>
      </c>
      <c r="AQ222">
        <f>(Table2[[#This Row],[Sharpe Ratio]]-AVERAGE(Table2[Sharpe Ratio]))/_xlfn.STDEV.P(Table2[Sharpe Ratio])</f>
        <v>4.0811061683936223E-2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-0.13576118492780043</v>
      </c>
      <c r="AS222">
        <f>_xlfn.RANK.AVG(Table2[[#This Row],[1Y Return vs Nifty Z-Score]],Table2[1Y Return vs Nifty Z-Score])</f>
        <v>205</v>
      </c>
      <c r="AT222">
        <f>_xlfn.RANK.AVG(Table2[[#This Row],[6M Return vs Nifty Z-Score]],Table2[6M Return vs Nifty Z-Score])</f>
        <v>211</v>
      </c>
      <c r="AU222">
        <f>_xlfn.RANK.AVG(Table2[[#This Row],[Sharpe Ratio Z-Score]],Table2[Sharpe Ratio Z-Score])</f>
        <v>323</v>
      </c>
      <c r="AV222">
        <f>(Table2[[#This Row],[Rank 1Y]]+Table2[[#This Row],[Rank 6M]]+Table2[[#This Row],[Rank Sharpe]])/3</f>
        <v>246.33333333333334</v>
      </c>
    </row>
    <row r="223" spans="1:48" x14ac:dyDescent="0.3">
      <c r="A223" t="s">
        <v>1050</v>
      </c>
      <c r="B223" t="s">
        <v>1051</v>
      </c>
      <c r="C223" t="s">
        <v>10078</v>
      </c>
      <c r="D223" t="s">
        <v>132</v>
      </c>
      <c r="E223">
        <v>11798.08691715</v>
      </c>
      <c r="F223">
        <v>378.85</v>
      </c>
      <c r="G223">
        <v>10.638146205814801</v>
      </c>
      <c r="H223">
        <f>(Table2[[#This Row],[1Y Return vs Nifty]]-AVERAGE(Table2[1Y Return vs Nifty]))/_xlfn.STDEV.P(Table2[1Y Return vs Nifty])</f>
        <v>-0.39112779981267132</v>
      </c>
      <c r="I223">
        <v>4.34551190045591</v>
      </c>
      <c r="J223">
        <f>(Table2[[#This Row],[1M Return vs Nifty]]-AVERAGE(Table2[1M Return vs Nifty]))/_xlfn.STDEV.P(Table2[1M Return vs Nifty])</f>
        <v>0.21186237540013006</v>
      </c>
      <c r="K223">
        <v>14.100566020833099</v>
      </c>
      <c r="L223">
        <f>(Table2[[#This Row],[6M Return vs Nifty]]-AVERAGE(Table2[6M Return vs Nifty]))/_xlfn.STDEV.P(Table2[6M Return vs Nifty])</f>
        <v>6.7870007242514865E-2</v>
      </c>
      <c r="M223">
        <v>-3.0487638353603801</v>
      </c>
      <c r="N223">
        <f>(Table2[[#This Row],[1W Return vs Nifty]]-AVERAGE(Table2[1W Return vs Nifty]))/_xlfn.STDEV.P(Table2[1W Return vs Nifty])</f>
        <v>-0.4016610091671714</v>
      </c>
      <c r="O223">
        <v>380.66</v>
      </c>
      <c r="P223">
        <v>361.524597142056</v>
      </c>
      <c r="Q223">
        <v>326.71613378351998</v>
      </c>
      <c r="R223">
        <v>50.940313624367803</v>
      </c>
      <c r="S223" s="5">
        <f>(Table2[[#This Row],[Close Price]]-Table2[[#This Row],[20D EMA]])/Table2[[#This Row],[20D EMA]]</f>
        <v>-4.7548993852782068E-3</v>
      </c>
      <c r="T223" s="5">
        <f>(Table2[[#This Row],[Close Price]]-Table2[[#This Row],[50D EMA]])/Table2[[#This Row],[50D EMA]]</f>
        <v>4.7923164827250342E-2</v>
      </c>
      <c r="U223" s="5">
        <f>(Table2[[#This Row],[Close Price]]-Table2[[#This Row],[200D EMA]])/Table2[[#This Row],[200D EMA]]</f>
        <v>0.15956930443791187</v>
      </c>
      <c r="V223">
        <v>1.5773625526830799</v>
      </c>
      <c r="W223">
        <v>376.5</v>
      </c>
      <c r="X223">
        <v>392.8</v>
      </c>
      <c r="Y223">
        <v>376.5</v>
      </c>
      <c r="Z223">
        <v>409.9</v>
      </c>
      <c r="AA223">
        <v>312.25</v>
      </c>
      <c r="AB223">
        <v>423.95</v>
      </c>
      <c r="AC223" s="5">
        <f>(Table2[[#This Row],[Close Price]]/Table2[[#This Row],[Day Low]])-1</f>
        <v>6.241699867197914E-3</v>
      </c>
      <c r="AD223" s="5">
        <f>(Table2[[#This Row],[Day High]]/Table2[[#This Row],[Close Price]])-1</f>
        <v>3.682196119836334E-2</v>
      </c>
      <c r="AE223" s="5">
        <f>(Table2[[#This Row],[Close Price]]/Table2[[#This Row],[Current Week Low]])-1</f>
        <v>6.241699867197914E-3</v>
      </c>
      <c r="AF223" s="5">
        <f>(Table2[[#This Row],[Current Week High]]/Table2[[#This Row],[Close Price]])-1</f>
        <v>8.1958558796357162E-2</v>
      </c>
      <c r="AG223" s="5">
        <f>(Table2[[#This Row],[Close Price]]/Table2[[#This Row],[Current Month Low]])-1</f>
        <v>0.21329063250600488</v>
      </c>
      <c r="AH223" s="5">
        <f>(Table2[[#This Row],[Current Month High]]/Table2[[#This Row],[Close Price]])-1</f>
        <v>0.11904447670582008</v>
      </c>
      <c r="AI223">
        <v>11.904447670582</v>
      </c>
      <c r="AJ223">
        <v>49.861550632911403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0.01</v>
      </c>
      <c r="AM223" t="s">
        <v>10116</v>
      </c>
      <c r="AN223">
        <v>2.5299999999999998</v>
      </c>
      <c r="AO223" t="s">
        <v>10116</v>
      </c>
      <c r="AP223">
        <v>0.20466880313692301</v>
      </c>
      <c r="AQ223">
        <f>(Table2[[#This Row],[Sharpe Ratio]]-AVERAGE(Table2[Sharpe Ratio]))/_xlfn.STDEV.P(Table2[Sharpe Ratio])</f>
        <v>1.6792547600585555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1.1661983337213577</v>
      </c>
      <c r="AS223">
        <f>_xlfn.RANK.AVG(Table2[[#This Row],[1Y Return vs Nifty Z-Score]],Table2[1Y Return vs Nifty Z-Score])</f>
        <v>426</v>
      </c>
      <c r="AT223">
        <f>_xlfn.RANK.AVG(Table2[[#This Row],[6M Return vs Nifty Z-Score]],Table2[6M Return vs Nifty Z-Score])</f>
        <v>278</v>
      </c>
      <c r="AU223">
        <f>_xlfn.RANK.AVG(Table2[[#This Row],[Sharpe Ratio Z-Score]],Table2[Sharpe Ratio Z-Score])</f>
        <v>36</v>
      </c>
      <c r="AV223">
        <f>(Table2[[#This Row],[Rank 1Y]]+Table2[[#This Row],[Rank 6M]]+Table2[[#This Row],[Rank Sharpe]])/3</f>
        <v>246.66666666666666</v>
      </c>
    </row>
    <row r="224" spans="1:48" x14ac:dyDescent="0.3">
      <c r="A224" t="s">
        <v>717</v>
      </c>
      <c r="B224" t="s">
        <v>718</v>
      </c>
      <c r="C224" t="s">
        <v>10073</v>
      </c>
      <c r="D224" t="s">
        <v>46</v>
      </c>
      <c r="E224">
        <v>22197.009865799999</v>
      </c>
      <c r="F224">
        <v>893.6</v>
      </c>
      <c r="G224">
        <v>34.6947133069296</v>
      </c>
      <c r="H224">
        <f>(Table2[[#This Row],[1Y Return vs Nifty]]-AVERAGE(Table2[1Y Return vs Nifty]))/_xlfn.STDEV.P(Table2[1Y Return vs Nifty])</f>
        <v>-0.1004212141357185</v>
      </c>
      <c r="I224">
        <v>5.81469031208941</v>
      </c>
      <c r="J224">
        <f>(Table2[[#This Row],[1M Return vs Nifty]]-AVERAGE(Table2[1M Return vs Nifty]))/_xlfn.STDEV.P(Table2[1M Return vs Nifty])</f>
        <v>0.34794743372645787</v>
      </c>
      <c r="K224">
        <v>40.409107802796598</v>
      </c>
      <c r="L224">
        <f>(Table2[[#This Row],[6M Return vs Nifty]]-AVERAGE(Table2[6M Return vs Nifty]))/_xlfn.STDEV.P(Table2[6M Return vs Nifty])</f>
        <v>0.86791079489775702</v>
      </c>
      <c r="M224">
        <v>-4.86205991869919</v>
      </c>
      <c r="N224">
        <f>(Table2[[#This Row],[1W Return vs Nifty]]-AVERAGE(Table2[1W Return vs Nifty]))/_xlfn.STDEV.P(Table2[1W Return vs Nifty])</f>
        <v>-0.79768964410560417</v>
      </c>
      <c r="O224">
        <v>841.73</v>
      </c>
      <c r="P224">
        <v>793.430168500592</v>
      </c>
      <c r="Q224">
        <v>693.10013349785697</v>
      </c>
      <c r="R224">
        <v>54.992558984236901</v>
      </c>
      <c r="S224" s="5">
        <f>(Table2[[#This Row],[Close Price]]-Table2[[#This Row],[20D EMA]])/Table2[[#This Row],[20D EMA]]</f>
        <v>6.1623085787604108E-2</v>
      </c>
      <c r="T224" s="5">
        <f>(Table2[[#This Row],[Close Price]]-Table2[[#This Row],[50D EMA]])/Table2[[#This Row],[50D EMA]]</f>
        <v>0.12624908338021343</v>
      </c>
      <c r="U224" s="5">
        <f>(Table2[[#This Row],[Close Price]]-Table2[[#This Row],[200D EMA]])/Table2[[#This Row],[200D EMA]]</f>
        <v>0.28927979784145141</v>
      </c>
      <c r="V224">
        <v>1.2756667127258301</v>
      </c>
      <c r="W224">
        <v>883.5</v>
      </c>
      <c r="X224">
        <v>950</v>
      </c>
      <c r="Y224">
        <v>852.6</v>
      </c>
      <c r="Z224">
        <v>950</v>
      </c>
      <c r="AA224">
        <v>671.05</v>
      </c>
      <c r="AB224">
        <v>950</v>
      </c>
      <c r="AC224" s="5">
        <f>(Table2[[#This Row],[Close Price]]/Table2[[#This Row],[Day Low]])-1</f>
        <v>1.1431805319751076E-2</v>
      </c>
      <c r="AD224" s="5">
        <f>(Table2[[#This Row],[Day High]]/Table2[[#This Row],[Close Price]])-1</f>
        <v>6.3115487914055413E-2</v>
      </c>
      <c r="AE224" s="5">
        <f>(Table2[[#This Row],[Close Price]]/Table2[[#This Row],[Current Week Low]])-1</f>
        <v>4.8088200797560487E-2</v>
      </c>
      <c r="AF224" s="5">
        <f>(Table2[[#This Row],[Current Week High]]/Table2[[#This Row],[Close Price]])-1</f>
        <v>6.3115487914055413E-2</v>
      </c>
      <c r="AG224" s="5">
        <f>(Table2[[#This Row],[Close Price]]/Table2[[#This Row],[Current Month Low]])-1</f>
        <v>0.33164443782132502</v>
      </c>
      <c r="AH224" s="5">
        <f>(Table2[[#This Row],[Current Month High]]/Table2[[#This Row],[Close Price]])-1</f>
        <v>6.3115487914055413E-2</v>
      </c>
      <c r="AI224">
        <v>6.3115487914055404</v>
      </c>
      <c r="AJ224">
        <v>63.050816531338299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0.08</v>
      </c>
      <c r="AM224" t="s">
        <v>10116</v>
      </c>
      <c r="AN224">
        <v>10.45</v>
      </c>
      <c r="AO224" t="s">
        <v>10116</v>
      </c>
      <c r="AP224">
        <v>6.0666922110348E-2</v>
      </c>
      <c r="AQ224">
        <f>(Table2[[#This Row],[Sharpe Ratio]]-AVERAGE(Table2[Sharpe Ratio]))/_xlfn.STDEV.P(Table2[Sharpe Ratio])</f>
        <v>5.1398639221631973E-2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0.36914600960452415</v>
      </c>
      <c r="AS224">
        <f>_xlfn.RANK.AVG(Table2[[#This Row],[1Y Return vs Nifty Z-Score]],Table2[1Y Return vs Nifty Z-Score])</f>
        <v>308</v>
      </c>
      <c r="AT224">
        <f>_xlfn.RANK.AVG(Table2[[#This Row],[6M Return vs Nifty Z-Score]],Table2[6M Return vs Nifty Z-Score])</f>
        <v>115</v>
      </c>
      <c r="AU224">
        <f>_xlfn.RANK.AVG(Table2[[#This Row],[Sharpe Ratio Z-Score]],Table2[Sharpe Ratio Z-Score])</f>
        <v>319</v>
      </c>
      <c r="AV224">
        <f>(Table2[[#This Row],[Rank 1Y]]+Table2[[#This Row],[Rank 6M]]+Table2[[#This Row],[Rank Sharpe]])/3</f>
        <v>247.33333333333334</v>
      </c>
    </row>
    <row r="225" spans="1:48" x14ac:dyDescent="0.3">
      <c r="A225" t="s">
        <v>1567</v>
      </c>
      <c r="B225" t="s">
        <v>1568</v>
      </c>
      <c r="C225" t="s">
        <v>10086</v>
      </c>
      <c r="D225" t="s">
        <v>1105</v>
      </c>
      <c r="E225">
        <v>5627.7857497499999</v>
      </c>
      <c r="F225">
        <v>419.3</v>
      </c>
      <c r="G225">
        <v>49.491967914613099</v>
      </c>
      <c r="H225">
        <f>(Table2[[#This Row],[1Y Return vs Nifty]]-AVERAGE(Table2[1Y Return vs Nifty]))/_xlfn.STDEV.P(Table2[1Y Return vs Nifty])</f>
        <v>7.8393133992651201E-2</v>
      </c>
      <c r="I225">
        <v>-3.1866164500874099</v>
      </c>
      <c r="J225">
        <f>(Table2[[#This Row],[1M Return vs Nifty]]-AVERAGE(Table2[1M Return vs Nifty]))/_xlfn.STDEV.P(Table2[1M Return vs Nifty])</f>
        <v>-0.48581335804971137</v>
      </c>
      <c r="K225">
        <v>9.7826408782696195</v>
      </c>
      <c r="L225">
        <f>(Table2[[#This Row],[6M Return vs Nifty]]-AVERAGE(Table2[6M Return vs Nifty]))/_xlfn.STDEV.P(Table2[6M Return vs Nifty])</f>
        <v>-6.3437773352956722E-2</v>
      </c>
      <c r="M225">
        <v>-4.58257914720941</v>
      </c>
      <c r="N225">
        <f>(Table2[[#This Row],[1W Return vs Nifty]]-AVERAGE(Table2[1W Return vs Nifty]))/_xlfn.STDEV.P(Table2[1W Return vs Nifty])</f>
        <v>-0.73665030836687651</v>
      </c>
      <c r="O225">
        <v>441.83</v>
      </c>
      <c r="P225">
        <v>441.48122653155599</v>
      </c>
      <c r="Q225">
        <v>398.46339977456699</v>
      </c>
      <c r="R225">
        <v>45.627036501011801</v>
      </c>
      <c r="S225" s="5">
        <f>(Table2[[#This Row],[Close Price]]-Table2[[#This Row],[20D EMA]])/Table2[[#This Row],[20D EMA]]</f>
        <v>-5.0992463164565495E-2</v>
      </c>
      <c r="T225" s="5">
        <f>(Table2[[#This Row],[Close Price]]-Table2[[#This Row],[50D EMA]])/Table2[[#This Row],[50D EMA]]</f>
        <v>-5.0242740117898352E-2</v>
      </c>
      <c r="U225" s="5">
        <f>(Table2[[#This Row],[Close Price]]-Table2[[#This Row],[200D EMA]])/Table2[[#This Row],[200D EMA]]</f>
        <v>5.2292381777652469E-2</v>
      </c>
      <c r="V225">
        <v>1.11777372587582</v>
      </c>
      <c r="W225">
        <v>414.1</v>
      </c>
      <c r="X225">
        <v>446.35</v>
      </c>
      <c r="Y225">
        <v>414.1</v>
      </c>
      <c r="Z225">
        <v>479.9</v>
      </c>
      <c r="AA225">
        <v>346.45</v>
      </c>
      <c r="AB225">
        <v>479.9</v>
      </c>
      <c r="AC225" s="5">
        <f>(Table2[[#This Row],[Close Price]]/Table2[[#This Row],[Day Low]])-1</f>
        <v>1.2557353296305251E-2</v>
      </c>
      <c r="AD225" s="5">
        <f>(Table2[[#This Row],[Day High]]/Table2[[#This Row],[Close Price]])-1</f>
        <v>6.4512282375387642E-2</v>
      </c>
      <c r="AE225" s="5">
        <f>(Table2[[#This Row],[Close Price]]/Table2[[#This Row],[Current Week Low]])-1</f>
        <v>1.2557353296305251E-2</v>
      </c>
      <c r="AF225" s="5">
        <f>(Table2[[#This Row],[Current Week High]]/Table2[[#This Row],[Close Price]])-1</f>
        <v>0.14452659193894579</v>
      </c>
      <c r="AG225" s="5">
        <f>(Table2[[#This Row],[Close Price]]/Table2[[#This Row],[Current Month Low]])-1</f>
        <v>0.2102756530523886</v>
      </c>
      <c r="AH225" s="5">
        <f>(Table2[[#This Row],[Current Month High]]/Table2[[#This Row],[Close Price]])-1</f>
        <v>0.14452659193894579</v>
      </c>
      <c r="AI225">
        <v>26.627712854757899</v>
      </c>
      <c r="AJ225">
        <v>75.256008359456601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-0.14000000000000001</v>
      </c>
      <c r="AM225" t="s">
        <v>10117</v>
      </c>
      <c r="AN225">
        <v>-7.3</v>
      </c>
      <c r="AO225" t="s">
        <v>10117</v>
      </c>
      <c r="AP225">
        <v>0.124573820387526</v>
      </c>
      <c r="AQ225">
        <f>(Table2[[#This Row],[Sharpe Ratio]]-AVERAGE(Table2[Sharpe Ratio]))/_xlfn.STDEV.P(Table2[Sharpe Ratio])</f>
        <v>0.77382833793513872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-0.43367996784175467</v>
      </c>
      <c r="AS225">
        <f>_xlfn.RANK.AVG(Table2[[#This Row],[1Y Return vs Nifty Z-Score]],Table2[1Y Return vs Nifty Z-Score])</f>
        <v>258</v>
      </c>
      <c r="AT225">
        <f>_xlfn.RANK.AVG(Table2[[#This Row],[6M Return vs Nifty Z-Score]],Table2[6M Return vs Nifty Z-Score])</f>
        <v>323</v>
      </c>
      <c r="AU225">
        <f>_xlfn.RANK.AVG(Table2[[#This Row],[Sharpe Ratio Z-Score]],Table2[Sharpe Ratio Z-Score])</f>
        <v>162</v>
      </c>
      <c r="AV225">
        <f>(Table2[[#This Row],[Rank 1Y]]+Table2[[#This Row],[Rank 6M]]+Table2[[#This Row],[Rank Sharpe]])/3</f>
        <v>247.66666666666666</v>
      </c>
    </row>
    <row r="226" spans="1:48" x14ac:dyDescent="0.3">
      <c r="A226" t="s">
        <v>329</v>
      </c>
      <c r="B226" t="s">
        <v>330</v>
      </c>
      <c r="C226" t="s">
        <v>10076</v>
      </c>
      <c r="D226" t="s">
        <v>331</v>
      </c>
      <c r="E226">
        <v>73045.350811249999</v>
      </c>
      <c r="F226">
        <v>245.5</v>
      </c>
      <c r="G226">
        <v>107.150215699274</v>
      </c>
      <c r="H226">
        <f>(Table2[[#This Row],[1Y Return vs Nifty]]-AVERAGE(Table2[1Y Return vs Nifty]))/_xlfn.STDEV.P(Table2[1Y Return vs Nifty])</f>
        <v>0.77515224675973227</v>
      </c>
      <c r="I226">
        <v>-12.053262861801301</v>
      </c>
      <c r="J226">
        <f>(Table2[[#This Row],[1M Return vs Nifty]]-AVERAGE(Table2[1M Return vs Nifty]))/_xlfn.STDEV.P(Table2[1M Return vs Nifty])</f>
        <v>-1.3071010141591124</v>
      </c>
      <c r="K226">
        <v>10.8307830948582</v>
      </c>
      <c r="L226">
        <f>(Table2[[#This Row],[6M Return vs Nifty]]-AVERAGE(Table2[6M Return vs Nifty]))/_xlfn.STDEV.P(Table2[6M Return vs Nifty])</f>
        <v>-3.1563846949740661E-2</v>
      </c>
      <c r="M226">
        <v>-6.5280539529672197</v>
      </c>
      <c r="N226">
        <f>(Table2[[#This Row],[1W Return vs Nifty]]-AVERAGE(Table2[1W Return vs Nifty]))/_xlfn.STDEV.P(Table2[1W Return vs Nifty])</f>
        <v>-1.1615471240114172</v>
      </c>
      <c r="O226">
        <v>259.23</v>
      </c>
      <c r="P226">
        <v>254.30869446858199</v>
      </c>
      <c r="Q226">
        <v>214.362203605247</v>
      </c>
      <c r="R226">
        <v>35.144848536304899</v>
      </c>
      <c r="S226" s="5">
        <f>(Table2[[#This Row],[Close Price]]-Table2[[#This Row],[20D EMA]])/Table2[[#This Row],[20D EMA]]</f>
        <v>-5.2964548856228123E-2</v>
      </c>
      <c r="T226" s="5">
        <f>(Table2[[#This Row],[Close Price]]-Table2[[#This Row],[50D EMA]])/Table2[[#This Row],[50D EMA]]</f>
        <v>-3.4637803032999494E-2</v>
      </c>
      <c r="U226" s="5">
        <f>(Table2[[#This Row],[Close Price]]-Table2[[#This Row],[200D EMA]])/Table2[[#This Row],[200D EMA]]</f>
        <v>0.14525786669040766</v>
      </c>
      <c r="V226">
        <v>0.78972980179665098</v>
      </c>
      <c r="W226">
        <v>241.25</v>
      </c>
      <c r="X226">
        <v>253.4</v>
      </c>
      <c r="Y226">
        <v>241.25</v>
      </c>
      <c r="Z226">
        <v>267.7</v>
      </c>
      <c r="AA226">
        <v>211.15</v>
      </c>
      <c r="AB226">
        <v>275.60000000000002</v>
      </c>
      <c r="AC226" s="5">
        <f>(Table2[[#This Row],[Close Price]]/Table2[[#This Row],[Day Low]])-1</f>
        <v>1.7616580310880758E-2</v>
      </c>
      <c r="AD226" s="5">
        <f>(Table2[[#This Row],[Day High]]/Table2[[#This Row],[Close Price]])-1</f>
        <v>3.2179226069246392E-2</v>
      </c>
      <c r="AE226" s="5">
        <f>(Table2[[#This Row],[Close Price]]/Table2[[#This Row],[Current Week Low]])-1</f>
        <v>1.7616580310880758E-2</v>
      </c>
      <c r="AF226" s="5">
        <f>(Table2[[#This Row],[Current Week High]]/Table2[[#This Row],[Close Price]])-1</f>
        <v>9.0427698574337967E-2</v>
      </c>
      <c r="AG226" s="5">
        <f>(Table2[[#This Row],[Close Price]]/Table2[[#This Row],[Current Month Low]])-1</f>
        <v>0.16268055884442334</v>
      </c>
      <c r="AH226" s="5">
        <f>(Table2[[#This Row],[Current Month High]]/Table2[[#This Row],[Close Price]])-1</f>
        <v>0.12260692464358458</v>
      </c>
      <c r="AI226">
        <v>16.639511201629301</v>
      </c>
      <c r="AJ226">
        <v>135.717714834373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</v>
      </c>
      <c r="AM226" t="s">
        <v>10115</v>
      </c>
      <c r="AN226">
        <v>-3.61</v>
      </c>
      <c r="AO226" t="s">
        <v>10117</v>
      </c>
      <c r="AP226">
        <v>6.0667929276095003E-2</v>
      </c>
      <c r="AQ226">
        <f>(Table2[[#This Row],[Sharpe Ratio]]-AVERAGE(Table2[Sharpe Ratio]))/_xlfn.STDEV.P(Table2[Sharpe Ratio])</f>
        <v>5.1410024634893726E-2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-1.6736497137256443</v>
      </c>
      <c r="AS226">
        <f>_xlfn.RANK.AVG(Table2[[#This Row],[1Y Return vs Nifty Z-Score]],Table2[1Y Return vs Nifty Z-Score])</f>
        <v>115</v>
      </c>
      <c r="AT226">
        <f>_xlfn.RANK.AVG(Table2[[#This Row],[6M Return vs Nifty Z-Score]],Table2[6M Return vs Nifty Z-Score])</f>
        <v>310</v>
      </c>
      <c r="AU226">
        <f>_xlfn.RANK.AVG(Table2[[#This Row],[Sharpe Ratio Z-Score]],Table2[Sharpe Ratio Z-Score])</f>
        <v>318</v>
      </c>
      <c r="AV226">
        <f>(Table2[[#This Row],[Rank 1Y]]+Table2[[#This Row],[Rank 6M]]+Table2[[#This Row],[Rank Sharpe]])/3</f>
        <v>247.66666666666666</v>
      </c>
    </row>
    <row r="227" spans="1:48" x14ac:dyDescent="0.3">
      <c r="A227" t="s">
        <v>1258</v>
      </c>
      <c r="B227" t="s">
        <v>1259</v>
      </c>
      <c r="C227" t="s">
        <v>10083</v>
      </c>
      <c r="D227" t="s">
        <v>140</v>
      </c>
      <c r="E227">
        <v>8530.6366104649896</v>
      </c>
      <c r="F227">
        <v>555.29999999999995</v>
      </c>
      <c r="G227">
        <v>71.004874883316305</v>
      </c>
      <c r="H227">
        <f>(Table2[[#This Row],[1Y Return vs Nifty]]-AVERAGE(Table2[1Y Return vs Nifty]))/_xlfn.STDEV.P(Table2[1Y Return vs Nifty])</f>
        <v>0.3383613874251129</v>
      </c>
      <c r="I227">
        <v>23.648110149445198</v>
      </c>
      <c r="J227">
        <f>(Table2[[#This Row],[1M Return vs Nifty]]-AVERAGE(Table2[1M Return vs Nifty]))/_xlfn.STDEV.P(Table2[1M Return vs Nifty])</f>
        <v>1.9997971747161569</v>
      </c>
      <c r="K227">
        <v>17.610208652476299</v>
      </c>
      <c r="L227">
        <f>(Table2[[#This Row],[6M Return vs Nifty]]-AVERAGE(Table2[6M Return vs Nifty]))/_xlfn.STDEV.P(Table2[6M Return vs Nifty])</f>
        <v>0.17459797714213282</v>
      </c>
      <c r="M227">
        <v>-5.0486195097669402</v>
      </c>
      <c r="N227">
        <f>(Table2[[#This Row],[1W Return vs Nifty]]-AVERAGE(Table2[1W Return vs Nifty]))/_xlfn.STDEV.P(Table2[1W Return vs Nifty])</f>
        <v>-0.83843474958732633</v>
      </c>
      <c r="O227">
        <v>547.41</v>
      </c>
      <c r="P227">
        <v>500.50619050475399</v>
      </c>
      <c r="Q227">
        <v>449.77196804644899</v>
      </c>
      <c r="R227">
        <v>61.1204478916165</v>
      </c>
      <c r="S227" s="5">
        <f>(Table2[[#This Row],[Close Price]]-Table2[[#This Row],[20D EMA]])/Table2[[#This Row],[20D EMA]]</f>
        <v>1.4413328218337237E-2</v>
      </c>
      <c r="T227" s="5">
        <f>(Table2[[#This Row],[Close Price]]-Table2[[#This Row],[50D EMA]])/Table2[[#This Row],[50D EMA]]</f>
        <v>0.10947678677058344</v>
      </c>
      <c r="U227" s="5">
        <f>(Table2[[#This Row],[Close Price]]-Table2[[#This Row],[200D EMA]])/Table2[[#This Row],[200D EMA]]</f>
        <v>0.23462563132136513</v>
      </c>
      <c r="V227">
        <v>1.6303925618496899</v>
      </c>
      <c r="W227">
        <v>551.54999999999995</v>
      </c>
      <c r="X227">
        <v>585.29999999999995</v>
      </c>
      <c r="Y227">
        <v>551.54999999999995</v>
      </c>
      <c r="Z227">
        <v>613.4</v>
      </c>
      <c r="AA227">
        <v>432.05</v>
      </c>
      <c r="AB227">
        <v>619.4</v>
      </c>
      <c r="AC227" s="5">
        <f>(Table2[[#This Row],[Close Price]]/Table2[[#This Row],[Day Low]])-1</f>
        <v>6.7990209409845015E-3</v>
      </c>
      <c r="AD227" s="5">
        <f>(Table2[[#This Row],[Day High]]/Table2[[#This Row],[Close Price]])-1</f>
        <v>5.4024851431658583E-2</v>
      </c>
      <c r="AE227" s="5">
        <f>(Table2[[#This Row],[Close Price]]/Table2[[#This Row],[Current Week Low]])-1</f>
        <v>6.7990209409845015E-3</v>
      </c>
      <c r="AF227" s="5">
        <f>(Table2[[#This Row],[Current Week High]]/Table2[[#This Row],[Close Price]])-1</f>
        <v>0.10462812893931206</v>
      </c>
      <c r="AG227" s="5">
        <f>(Table2[[#This Row],[Close Price]]/Table2[[#This Row],[Current Month Low]])-1</f>
        <v>0.28526790880685082</v>
      </c>
      <c r="AH227" s="5">
        <f>(Table2[[#This Row],[Current Month High]]/Table2[[#This Row],[Close Price]])-1</f>
        <v>0.11543309922564382</v>
      </c>
      <c r="AI227">
        <v>11.543309922564299</v>
      </c>
      <c r="AJ227">
        <v>100.61416184971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0.08</v>
      </c>
      <c r="AM227" t="s">
        <v>10116</v>
      </c>
      <c r="AN227">
        <v>5.82</v>
      </c>
      <c r="AO227" t="s">
        <v>10116</v>
      </c>
      <c r="AP227">
        <v>6.1223628612332E-2</v>
      </c>
      <c r="AQ227">
        <f>(Table2[[#This Row],[Sharpe Ratio]]-AVERAGE(Table2[Sharpe Ratio]))/_xlfn.STDEV.P(Table2[Sharpe Ratio])</f>
        <v>5.7691877062026047E-2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1.7320136667581023</v>
      </c>
      <c r="AS227">
        <f>_xlfn.RANK.AVG(Table2[[#This Row],[1Y Return vs Nifty Z-Score]],Table2[1Y Return vs Nifty Z-Score])</f>
        <v>187</v>
      </c>
      <c r="AT227">
        <f>_xlfn.RANK.AVG(Table2[[#This Row],[6M Return vs Nifty Z-Score]],Table2[6M Return vs Nifty Z-Score])</f>
        <v>250</v>
      </c>
      <c r="AU227">
        <f>_xlfn.RANK.AVG(Table2[[#This Row],[Sharpe Ratio Z-Score]],Table2[Sharpe Ratio Z-Score])</f>
        <v>314</v>
      </c>
      <c r="AV227">
        <f>(Table2[[#This Row],[Rank 1Y]]+Table2[[#This Row],[Rank 6M]]+Table2[[#This Row],[Rank Sharpe]])/3</f>
        <v>250.33333333333334</v>
      </c>
    </row>
    <row r="228" spans="1:48" x14ac:dyDescent="0.3">
      <c r="A228" t="s">
        <v>388</v>
      </c>
      <c r="B228" t="s">
        <v>389</v>
      </c>
      <c r="C228" t="s">
        <v>10070</v>
      </c>
      <c r="D228" t="s">
        <v>151</v>
      </c>
      <c r="E228">
        <v>60990.419095919999</v>
      </c>
      <c r="F228">
        <v>1384.1</v>
      </c>
      <c r="G228">
        <v>65.356710097552707</v>
      </c>
      <c r="H228">
        <f>(Table2[[#This Row],[1Y Return vs Nifty]]-AVERAGE(Table2[1Y Return vs Nifty]))/_xlfn.STDEV.P(Table2[1Y Return vs Nifty])</f>
        <v>0.27010731387801717</v>
      </c>
      <c r="I228">
        <v>0.83485273505101498</v>
      </c>
      <c r="J228">
        <f>(Table2[[#This Row],[1M Return vs Nifty]]-AVERAGE(Table2[1M Return vs Nifty]))/_xlfn.STDEV.P(Table2[1M Return vs Nifty])</f>
        <v>-0.11331818368309257</v>
      </c>
      <c r="K228">
        <v>65.473911366872301</v>
      </c>
      <c r="L228">
        <f>(Table2[[#This Row],[6M Return vs Nifty]]-AVERAGE(Table2[6M Return vs Nifty]))/_xlfn.STDEV.P(Table2[6M Return vs Nifty])</f>
        <v>1.6301295963812663</v>
      </c>
      <c r="M228">
        <v>-3.05979651158184</v>
      </c>
      <c r="N228">
        <f>(Table2[[#This Row],[1W Return vs Nifty]]-AVERAGE(Table2[1W Return vs Nifty]))/_xlfn.STDEV.P(Table2[1W Return vs Nifty])</f>
        <v>-0.40407057467820334</v>
      </c>
      <c r="O228">
        <v>1318.37</v>
      </c>
      <c r="P228">
        <v>1270.21357579285</v>
      </c>
      <c r="Q228">
        <v>1040.5367310797701</v>
      </c>
      <c r="R228">
        <v>57.896789020140602</v>
      </c>
      <c r="S228" s="5">
        <f>(Table2[[#This Row],[Close Price]]-Table2[[#This Row],[20D EMA]])/Table2[[#This Row],[20D EMA]]</f>
        <v>4.985702041156885E-2</v>
      </c>
      <c r="T228" s="5">
        <f>(Table2[[#This Row],[Close Price]]-Table2[[#This Row],[50D EMA]])/Table2[[#This Row],[50D EMA]]</f>
        <v>8.9659271777239202E-2</v>
      </c>
      <c r="U228" s="5">
        <f>(Table2[[#This Row],[Close Price]]-Table2[[#This Row],[200D EMA]])/Table2[[#This Row],[200D EMA]]</f>
        <v>0.33017889581246451</v>
      </c>
      <c r="V228">
        <v>0.59421938699889698</v>
      </c>
      <c r="W228">
        <v>1360.25</v>
      </c>
      <c r="X228">
        <v>1415</v>
      </c>
      <c r="Y228">
        <v>1272.8</v>
      </c>
      <c r="Z228">
        <v>1415</v>
      </c>
      <c r="AA228">
        <v>1193.05</v>
      </c>
      <c r="AB228">
        <v>1415</v>
      </c>
      <c r="AC228" s="5">
        <f>(Table2[[#This Row],[Close Price]]/Table2[[#This Row],[Day Low]])-1</f>
        <v>1.7533541628377058E-2</v>
      </c>
      <c r="AD228" s="5">
        <f>(Table2[[#This Row],[Day High]]/Table2[[#This Row],[Close Price]])-1</f>
        <v>2.2324976519037643E-2</v>
      </c>
      <c r="AE228" s="5">
        <f>(Table2[[#This Row],[Close Price]]/Table2[[#This Row],[Current Week Low]])-1</f>
        <v>8.7445003142677447E-2</v>
      </c>
      <c r="AF228" s="5">
        <f>(Table2[[#This Row],[Current Week High]]/Table2[[#This Row],[Close Price]])-1</f>
        <v>2.2324976519037643E-2</v>
      </c>
      <c r="AG228" s="5">
        <f>(Table2[[#This Row],[Close Price]]/Table2[[#This Row],[Current Month Low]])-1</f>
        <v>0.1601357864297388</v>
      </c>
      <c r="AH228" s="5">
        <f>(Table2[[#This Row],[Current Month High]]/Table2[[#This Row],[Close Price]])-1</f>
        <v>2.2324976519037643E-2</v>
      </c>
      <c r="AI228">
        <v>2.2324976519037598</v>
      </c>
      <c r="AJ228">
        <v>109.29986390443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0.06</v>
      </c>
      <c r="AM228" t="s">
        <v>10116</v>
      </c>
      <c r="AN228">
        <v>6.98</v>
      </c>
      <c r="AO228" t="s">
        <v>10116</v>
      </c>
      <c r="AP228">
        <v>2.2078446568319999E-3</v>
      </c>
      <c r="AQ228">
        <f>(Table2[[#This Row],[Sharpe Ratio]]-AVERAGE(Table2[Sharpe Ratio]))/_xlfn.STDEV.P(Table2[Sharpe Ratio])</f>
        <v>-0.60944666622006449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0.773401485677923</v>
      </c>
      <c r="AS228">
        <f>_xlfn.RANK.AVG(Table2[[#This Row],[1Y Return vs Nifty Z-Score]],Table2[1Y Return vs Nifty Z-Score])</f>
        <v>203</v>
      </c>
      <c r="AT228">
        <f>_xlfn.RANK.AVG(Table2[[#This Row],[6M Return vs Nifty Z-Score]],Table2[6M Return vs Nifty Z-Score])</f>
        <v>54</v>
      </c>
      <c r="AU228">
        <f>_xlfn.RANK.AVG(Table2[[#This Row],[Sharpe Ratio Z-Score]],Table2[Sharpe Ratio Z-Score])</f>
        <v>498</v>
      </c>
      <c r="AV228">
        <f>(Table2[[#This Row],[Rank 1Y]]+Table2[[#This Row],[Rank 6M]]+Table2[[#This Row],[Rank Sharpe]])/3</f>
        <v>251.66666666666666</v>
      </c>
    </row>
    <row r="229" spans="1:48" x14ac:dyDescent="0.3">
      <c r="A229" t="s">
        <v>448</v>
      </c>
      <c r="B229" t="s">
        <v>449</v>
      </c>
      <c r="C229" t="s">
        <v>10082</v>
      </c>
      <c r="D229" t="s">
        <v>358</v>
      </c>
      <c r="E229">
        <v>49480.504019599997</v>
      </c>
      <c r="F229">
        <v>1503.05</v>
      </c>
      <c r="G229">
        <v>68.700766746329506</v>
      </c>
      <c r="H229">
        <f>(Table2[[#This Row],[1Y Return vs Nifty]]-AVERAGE(Table2[1Y Return vs Nifty]))/_xlfn.STDEV.P(Table2[1Y Return vs Nifty])</f>
        <v>0.31051787148543103</v>
      </c>
      <c r="I229">
        <v>4.1449270832544798</v>
      </c>
      <c r="J229">
        <f>(Table2[[#This Row],[1M Return vs Nifty]]-AVERAGE(Table2[1M Return vs Nifty]))/_xlfn.STDEV.P(Table2[1M Return vs Nifty])</f>
        <v>0.19328287795306179</v>
      </c>
      <c r="K229">
        <v>41.5272463731188</v>
      </c>
      <c r="L229">
        <f>(Table2[[#This Row],[6M Return vs Nifty]]-AVERAGE(Table2[6M Return vs Nifty]))/_xlfn.STDEV.P(Table2[6M Return vs Nifty])</f>
        <v>0.90191330518213797</v>
      </c>
      <c r="M229">
        <v>-1.11855026885214</v>
      </c>
      <c r="N229">
        <f>(Table2[[#This Row],[1W Return vs Nifty]]-AVERAGE(Table2[1W Return vs Nifty]))/_xlfn.STDEV.P(Table2[1W Return vs Nifty])</f>
        <v>1.9902711676686103E-2</v>
      </c>
      <c r="O229">
        <v>1462.17</v>
      </c>
      <c r="P229">
        <v>1378.39335276425</v>
      </c>
      <c r="Q229">
        <v>1140.4111397147501</v>
      </c>
      <c r="R229">
        <v>57.966876995969002</v>
      </c>
      <c r="S229" s="5">
        <f>(Table2[[#This Row],[Close Price]]-Table2[[#This Row],[20D EMA]])/Table2[[#This Row],[20D EMA]]</f>
        <v>2.7958445324415E-2</v>
      </c>
      <c r="T229" s="5">
        <f>(Table2[[#This Row],[Close Price]]-Table2[[#This Row],[50D EMA]])/Table2[[#This Row],[50D EMA]]</f>
        <v>9.0436192967531123E-2</v>
      </c>
      <c r="U229" s="5">
        <f>(Table2[[#This Row],[Close Price]]-Table2[[#This Row],[200D EMA]])/Table2[[#This Row],[200D EMA]]</f>
        <v>0.31798958082429496</v>
      </c>
      <c r="V229">
        <v>0.84001585075417196</v>
      </c>
      <c r="W229">
        <v>1482.25</v>
      </c>
      <c r="X229">
        <v>1511.95</v>
      </c>
      <c r="Y229">
        <v>1469.25</v>
      </c>
      <c r="Z229">
        <v>1528</v>
      </c>
      <c r="AA229">
        <v>1239.5</v>
      </c>
      <c r="AB229">
        <v>1560</v>
      </c>
      <c r="AC229" s="5">
        <f>(Table2[[#This Row],[Close Price]]/Table2[[#This Row],[Day Low]])-1</f>
        <v>1.4032720526226949E-2</v>
      </c>
      <c r="AD229" s="5">
        <f>(Table2[[#This Row],[Day High]]/Table2[[#This Row],[Close Price]])-1</f>
        <v>5.9212933701473514E-3</v>
      </c>
      <c r="AE229" s="5">
        <f>(Table2[[#This Row],[Close Price]]/Table2[[#This Row],[Current Week Low]])-1</f>
        <v>2.3004934490386209E-2</v>
      </c>
      <c r="AF229" s="5">
        <f>(Table2[[#This Row],[Current Week High]]/Table2[[#This Row],[Close Price]])-1</f>
        <v>1.6599580852266982E-2</v>
      </c>
      <c r="AG229" s="5">
        <f>(Table2[[#This Row],[Close Price]]/Table2[[#This Row],[Current Month Low]])-1</f>
        <v>0.21262605889471553</v>
      </c>
      <c r="AH229" s="5">
        <f>(Table2[[#This Row],[Current Month High]]/Table2[[#This Row],[Close Price]])-1</f>
        <v>3.7889624430325064E-2</v>
      </c>
      <c r="AI229">
        <v>3.7889624430325002</v>
      </c>
      <c r="AJ229">
        <v>101.751677852348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0.11</v>
      </c>
      <c r="AM229" t="s">
        <v>10116</v>
      </c>
      <c r="AN229">
        <v>2.86</v>
      </c>
      <c r="AO229" t="s">
        <v>10116</v>
      </c>
      <c r="AP229">
        <v>1.9388847069443001E-2</v>
      </c>
      <c r="AQ229">
        <f>(Table2[[#This Row],[Sharpe Ratio]]-AVERAGE(Table2[Sharpe Ratio]))/_xlfn.STDEV.P(Table2[Sharpe Ratio])</f>
        <v>-0.41522559257782965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1.0103911737194873</v>
      </c>
      <c r="AS229">
        <f>_xlfn.RANK.AVG(Table2[[#This Row],[1Y Return vs Nifty Z-Score]],Table2[1Y Return vs Nifty Z-Score])</f>
        <v>193</v>
      </c>
      <c r="AT229">
        <f>_xlfn.RANK.AVG(Table2[[#This Row],[6M Return vs Nifty Z-Score]],Table2[6M Return vs Nifty Z-Score])</f>
        <v>110</v>
      </c>
      <c r="AU229">
        <f>_xlfn.RANK.AVG(Table2[[#This Row],[Sharpe Ratio Z-Score]],Table2[Sharpe Ratio Z-Score])</f>
        <v>453</v>
      </c>
      <c r="AV229">
        <f>(Table2[[#This Row],[Rank 1Y]]+Table2[[#This Row],[Rank 6M]]+Table2[[#This Row],[Rank Sharpe]])/3</f>
        <v>252</v>
      </c>
    </row>
    <row r="230" spans="1:48" x14ac:dyDescent="0.3">
      <c r="A230" t="s">
        <v>75</v>
      </c>
      <c r="B230" t="s">
        <v>76</v>
      </c>
      <c r="C230" t="s">
        <v>10068</v>
      </c>
      <c r="D230" t="s">
        <v>77</v>
      </c>
      <c r="E230">
        <v>336836.97574065003</v>
      </c>
      <c r="F230">
        <v>267.5</v>
      </c>
      <c r="G230">
        <v>41.686667694005997</v>
      </c>
      <c r="H230">
        <f>(Table2[[#This Row],[1Y Return vs Nifty]]-AVERAGE(Table2[1Y Return vs Nifty]))/_xlfn.STDEV.P(Table2[1Y Return vs Nifty])</f>
        <v>-1.5928394419069149E-2</v>
      </c>
      <c r="I230">
        <v>-10.0033334050914</v>
      </c>
      <c r="J230">
        <f>(Table2[[#This Row],[1M Return vs Nifty]]-AVERAGE(Table2[1M Return vs Nifty]))/_xlfn.STDEV.P(Table2[1M Return vs Nifty])</f>
        <v>-1.1172229384453136</v>
      </c>
      <c r="K230">
        <v>19.102967384639001</v>
      </c>
      <c r="L230">
        <f>(Table2[[#This Row],[6M Return vs Nifty]]-AVERAGE(Table2[6M Return vs Nifty]))/_xlfn.STDEV.P(Table2[6M Return vs Nifty])</f>
        <v>0.21999265852570729</v>
      </c>
      <c r="M230">
        <v>-3.0610670927966201</v>
      </c>
      <c r="N230">
        <f>(Table2[[#This Row],[1W Return vs Nifty]]-AVERAGE(Table2[1W Return vs Nifty]))/_xlfn.STDEV.P(Table2[1W Return vs Nifty])</f>
        <v>-0.40434807295809883</v>
      </c>
      <c r="O230">
        <v>269.47000000000003</v>
      </c>
      <c r="P230">
        <v>269.78924387149601</v>
      </c>
      <c r="Q230">
        <v>240.44310767186099</v>
      </c>
      <c r="R230">
        <v>46.174807532811101</v>
      </c>
      <c r="S230" s="5">
        <f>(Table2[[#This Row],[Close Price]]-Table2[[#This Row],[20D EMA]])/Table2[[#This Row],[20D EMA]]</f>
        <v>-7.3106468252496642E-3</v>
      </c>
      <c r="T230" s="5">
        <f>(Table2[[#This Row],[Close Price]]-Table2[[#This Row],[50D EMA]])/Table2[[#This Row],[50D EMA]]</f>
        <v>-8.4853044496703799E-3</v>
      </c>
      <c r="U230" s="5">
        <f>(Table2[[#This Row],[Close Price]]-Table2[[#This Row],[200D EMA]])/Table2[[#This Row],[200D EMA]]</f>
        <v>0.11252929056741466</v>
      </c>
      <c r="V230">
        <v>0.72902459427945998</v>
      </c>
      <c r="W230">
        <v>263.5</v>
      </c>
      <c r="X230">
        <v>268.10000000000002</v>
      </c>
      <c r="Y230">
        <v>263.5</v>
      </c>
      <c r="Z230">
        <v>271.25</v>
      </c>
      <c r="AA230">
        <v>223</v>
      </c>
      <c r="AB230">
        <v>286.55</v>
      </c>
      <c r="AC230" s="5">
        <f>(Table2[[#This Row],[Close Price]]/Table2[[#This Row],[Day Low]])-1</f>
        <v>1.5180265654648917E-2</v>
      </c>
      <c r="AD230" s="5">
        <f>(Table2[[#This Row],[Day High]]/Table2[[#This Row],[Close Price]])-1</f>
        <v>2.2429906542056344E-3</v>
      </c>
      <c r="AE230" s="5">
        <f>(Table2[[#This Row],[Close Price]]/Table2[[#This Row],[Current Week Low]])-1</f>
        <v>1.5180265654648917E-2</v>
      </c>
      <c r="AF230" s="5">
        <f>(Table2[[#This Row],[Current Week High]]/Table2[[#This Row],[Close Price]])-1</f>
        <v>1.4018691588784993E-2</v>
      </c>
      <c r="AG230" s="5">
        <f>(Table2[[#This Row],[Close Price]]/Table2[[#This Row],[Current Month Low]])-1</f>
        <v>0.19955156950672648</v>
      </c>
      <c r="AH230" s="5">
        <f>(Table2[[#This Row],[Current Month High]]/Table2[[#This Row],[Close Price]])-1</f>
        <v>7.1214953271028003E-2</v>
      </c>
      <c r="AI230">
        <v>9.5140186915887792</v>
      </c>
      <c r="AJ230">
        <v>70.817369093231093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-0.05</v>
      </c>
      <c r="AM230" t="s">
        <v>10117</v>
      </c>
      <c r="AN230">
        <v>3.22</v>
      </c>
      <c r="AO230" t="s">
        <v>10116</v>
      </c>
      <c r="AP230">
        <v>8.8119617314328005E-2</v>
      </c>
      <c r="AQ230">
        <f>(Table2[[#This Row],[Sharpe Ratio]]-AVERAGE(Table2[Sharpe Ratio]))/_xlfn.STDEV.P(Table2[Sharpe Ratio])</f>
        <v>0.3617351265139202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277</v>
      </c>
      <c r="AT230">
        <f>_xlfn.RANK.AVG(Table2[[#This Row],[6M Return vs Nifty Z-Score]],Table2[6M Return vs Nifty Z-Score])</f>
        <v>243</v>
      </c>
      <c r="AU230">
        <f>_xlfn.RANK.AVG(Table2[[#This Row],[Sharpe Ratio Z-Score]],Table2[Sharpe Ratio Z-Score])</f>
        <v>244</v>
      </c>
      <c r="AV230">
        <f>(Table2[[#This Row],[Rank 1Y]]+Table2[[#This Row],[Rank 6M]]+Table2[[#This Row],[Rank Sharpe]])/3</f>
        <v>254.66666666666666</v>
      </c>
    </row>
    <row r="231" spans="1:48" x14ac:dyDescent="0.3">
      <c r="A231" t="s">
        <v>152</v>
      </c>
      <c r="B231" t="s">
        <v>153</v>
      </c>
      <c r="C231" t="s">
        <v>10076</v>
      </c>
      <c r="D231" t="s">
        <v>154</v>
      </c>
      <c r="E231">
        <v>164038.42604781999</v>
      </c>
      <c r="F231">
        <v>443.3</v>
      </c>
      <c r="G231">
        <v>30.369008033844601</v>
      </c>
      <c r="H231">
        <f>(Table2[[#This Row],[1Y Return vs Nifty]]-AVERAGE(Table2[1Y Return vs Nifty]))/_xlfn.STDEV.P(Table2[1Y Return vs Nifty])</f>
        <v>-0.15269430053652325</v>
      </c>
      <c r="I231">
        <v>-9.5074261837555092</v>
      </c>
      <c r="J231">
        <f>(Table2[[#This Row],[1M Return vs Nifty]]-AVERAGE(Table2[1M Return vs Nifty]))/_xlfn.STDEV.P(Table2[1M Return vs Nifty])</f>
        <v>-1.0712887192888341</v>
      </c>
      <c r="K231">
        <v>64.598229410181403</v>
      </c>
      <c r="L231">
        <f>(Table2[[#This Row],[6M Return vs Nifty]]-AVERAGE(Table2[6M Return vs Nifty]))/_xlfn.STDEV.P(Table2[6M Return vs Nifty])</f>
        <v>1.6035001735811485</v>
      </c>
      <c r="M231">
        <v>-3.78169379971051</v>
      </c>
      <c r="N231">
        <f>(Table2[[#This Row],[1W Return vs Nifty]]-AVERAGE(Table2[1W Return vs Nifty]))/_xlfn.STDEV.P(Table2[1W Return vs Nifty])</f>
        <v>-0.5617348415402057</v>
      </c>
      <c r="O231">
        <v>449.11</v>
      </c>
      <c r="P231">
        <v>419.18464843765997</v>
      </c>
      <c r="Q231">
        <v>331.66067431498601</v>
      </c>
      <c r="R231">
        <v>41.164049776670403</v>
      </c>
      <c r="S231" s="5">
        <f>(Table2[[#This Row],[Close Price]]-Table2[[#This Row],[20D EMA]])/Table2[[#This Row],[20D EMA]]</f>
        <v>-1.2936697023001051E-2</v>
      </c>
      <c r="T231" s="5">
        <f>(Table2[[#This Row],[Close Price]]-Table2[[#This Row],[50D EMA]])/Table2[[#This Row],[50D EMA]]</f>
        <v>5.7529185890323485E-2</v>
      </c>
      <c r="U231" s="5">
        <f>(Table2[[#This Row],[Close Price]]-Table2[[#This Row],[200D EMA]])/Table2[[#This Row],[200D EMA]]</f>
        <v>0.33660706357663461</v>
      </c>
      <c r="V231">
        <v>1.50604717898125</v>
      </c>
      <c r="W231">
        <v>433.55</v>
      </c>
      <c r="X231">
        <v>446.1</v>
      </c>
      <c r="Y231">
        <v>426.05</v>
      </c>
      <c r="Z231">
        <v>471.5</v>
      </c>
      <c r="AA231">
        <v>366.3</v>
      </c>
      <c r="AB231">
        <v>479</v>
      </c>
      <c r="AC231" s="5">
        <f>(Table2[[#This Row],[Close Price]]/Table2[[#This Row],[Day Low]])-1</f>
        <v>2.2488755622188883E-2</v>
      </c>
      <c r="AD231" s="5">
        <f>(Table2[[#This Row],[Day High]]/Table2[[#This Row],[Close Price]])-1</f>
        <v>6.3162643807805896E-3</v>
      </c>
      <c r="AE231" s="5">
        <f>(Table2[[#This Row],[Close Price]]/Table2[[#This Row],[Current Week Low]])-1</f>
        <v>4.0488205609670258E-2</v>
      </c>
      <c r="AF231" s="5">
        <f>(Table2[[#This Row],[Current Week High]]/Table2[[#This Row],[Close Price]])-1</f>
        <v>6.3613805549289415E-2</v>
      </c>
      <c r="AG231" s="5">
        <f>(Table2[[#This Row],[Close Price]]/Table2[[#This Row],[Current Month Low]])-1</f>
        <v>0.21021021021021014</v>
      </c>
      <c r="AH231" s="5">
        <f>(Table2[[#This Row],[Current Month High]]/Table2[[#This Row],[Close Price]])-1</f>
        <v>8.0532370854951463E-2</v>
      </c>
      <c r="AI231">
        <v>14.313106248590101</v>
      </c>
      <c r="AJ231">
        <v>113.125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0.24</v>
      </c>
      <c r="AM231" t="s">
        <v>10116</v>
      </c>
      <c r="AN231">
        <v>-0.18</v>
      </c>
      <c r="AO231" t="s">
        <v>10117</v>
      </c>
      <c r="AP231">
        <v>4.2052499848838E-2</v>
      </c>
      <c r="AQ231">
        <f>(Table2[[#This Row],[Sharpe Ratio]]-AVERAGE(Table2[Sharpe Ratio]))/_xlfn.STDEV.P(Table2[Sharpe Ratio])</f>
        <v>-0.15902639827249693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-0.34124408605691148</v>
      </c>
      <c r="AS231">
        <f>_xlfn.RANK.AVG(Table2[[#This Row],[1Y Return vs Nifty Z-Score]],Table2[1Y Return vs Nifty Z-Score])</f>
        <v>324</v>
      </c>
      <c r="AT231">
        <f>_xlfn.RANK.AVG(Table2[[#This Row],[6M Return vs Nifty Z-Score]],Table2[6M Return vs Nifty Z-Score])</f>
        <v>55</v>
      </c>
      <c r="AU231">
        <f>_xlfn.RANK.AVG(Table2[[#This Row],[Sharpe Ratio Z-Score]],Table2[Sharpe Ratio Z-Score])</f>
        <v>385</v>
      </c>
      <c r="AV231">
        <f>(Table2[[#This Row],[Rank 1Y]]+Table2[[#This Row],[Rank 6M]]+Table2[[#This Row],[Rank Sharpe]])/3</f>
        <v>254.66666666666666</v>
      </c>
    </row>
    <row r="232" spans="1:48" x14ac:dyDescent="0.3">
      <c r="A232" t="s">
        <v>1587</v>
      </c>
      <c r="B232" t="s">
        <v>1588</v>
      </c>
      <c r="C232" t="s">
        <v>10073</v>
      </c>
      <c r="D232" t="s">
        <v>46</v>
      </c>
      <c r="E232">
        <v>5435.428877841</v>
      </c>
      <c r="F232">
        <v>65.89</v>
      </c>
      <c r="G232">
        <v>87.197516213647702</v>
      </c>
      <c r="H232">
        <f>(Table2[[#This Row],[1Y Return vs Nifty]]-AVERAGE(Table2[1Y Return vs Nifty]))/_xlfn.STDEV.P(Table2[1Y Return vs Nifty])</f>
        <v>0.5340379964128521</v>
      </c>
      <c r="I232">
        <v>2.5351280029935102</v>
      </c>
      <c r="J232">
        <f>(Table2[[#This Row],[1M Return vs Nifty]]-AVERAGE(Table2[1M Return vs Nifty]))/_xlfn.STDEV.P(Table2[1M Return vs Nifty])</f>
        <v>4.4172599721154393E-2</v>
      </c>
      <c r="K232">
        <v>-2.7530227270659702</v>
      </c>
      <c r="L232">
        <f>(Table2[[#This Row],[6M Return vs Nifty]]-AVERAGE(Table2[6M Return vs Nifty]))/_xlfn.STDEV.P(Table2[6M Return vs Nifty])</f>
        <v>-0.4446463658972043</v>
      </c>
      <c r="M232">
        <v>-8.00295712419965</v>
      </c>
      <c r="N232">
        <f>(Table2[[#This Row],[1W Return vs Nifty]]-AVERAGE(Table2[1W Return vs Nifty]))/_xlfn.STDEV.P(Table2[1W Return vs Nifty])</f>
        <v>-1.483669856717065</v>
      </c>
      <c r="O232">
        <v>65.59</v>
      </c>
      <c r="P232">
        <v>63.1163526102753</v>
      </c>
      <c r="Q232">
        <v>57.036677444283399</v>
      </c>
      <c r="R232">
        <v>53.188285590752002</v>
      </c>
      <c r="S232" s="5">
        <f>(Table2[[#This Row],[Close Price]]-Table2[[#This Row],[20D EMA]])/Table2[[#This Row],[20D EMA]]</f>
        <v>4.5738679676779566E-3</v>
      </c>
      <c r="T232" s="5">
        <f>(Table2[[#This Row],[Close Price]]-Table2[[#This Row],[50D EMA]])/Table2[[#This Row],[50D EMA]]</f>
        <v>4.3944988501651044E-2</v>
      </c>
      <c r="U232" s="5">
        <f>(Table2[[#This Row],[Close Price]]-Table2[[#This Row],[200D EMA]])/Table2[[#This Row],[200D EMA]]</f>
        <v>0.1552215688644385</v>
      </c>
      <c r="V232">
        <v>1.5085493798842899</v>
      </c>
      <c r="W232">
        <v>64.98</v>
      </c>
      <c r="X232">
        <v>68.400000000000006</v>
      </c>
      <c r="Y232">
        <v>64.98</v>
      </c>
      <c r="Z232">
        <v>71.400000000000006</v>
      </c>
      <c r="AA232">
        <v>50.2</v>
      </c>
      <c r="AB232">
        <v>74.400000000000006</v>
      </c>
      <c r="AC232" s="5">
        <f>(Table2[[#This Row],[Close Price]]/Table2[[#This Row],[Day Low]])-1</f>
        <v>1.4004309018159411E-2</v>
      </c>
      <c r="AD232" s="5">
        <f>(Table2[[#This Row],[Day High]]/Table2[[#This Row],[Close Price]])-1</f>
        <v>3.809379268477775E-2</v>
      </c>
      <c r="AE232" s="5">
        <f>(Table2[[#This Row],[Close Price]]/Table2[[#This Row],[Current Week Low]])-1</f>
        <v>1.4004309018159411E-2</v>
      </c>
      <c r="AF232" s="5">
        <f>(Table2[[#This Row],[Current Week High]]/Table2[[#This Row],[Close Price]])-1</f>
        <v>8.3624222188495967E-2</v>
      </c>
      <c r="AG232" s="5">
        <f>(Table2[[#This Row],[Close Price]]/Table2[[#This Row],[Current Month Low]])-1</f>
        <v>0.3125498007968126</v>
      </c>
      <c r="AH232" s="5">
        <f>(Table2[[#This Row],[Current Month High]]/Table2[[#This Row],[Close Price]])-1</f>
        <v>0.12915465169221441</v>
      </c>
      <c r="AI232">
        <v>19.896797693124899</v>
      </c>
      <c r="AJ232">
        <v>124.11564625850301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-0.03</v>
      </c>
      <c r="AM232" t="s">
        <v>10117</v>
      </c>
      <c r="AN232">
        <v>9.09</v>
      </c>
      <c r="AO232" t="s">
        <v>10116</v>
      </c>
      <c r="AP232">
        <v>0.121417823974727</v>
      </c>
      <c r="AQ232">
        <f>(Table2[[#This Row],[Sharpe Ratio]]-AVERAGE(Table2[Sharpe Ratio]))/_xlfn.STDEV.P(Table2[Sharpe Ratio])</f>
        <v>0.73815166453830916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-0.61195396194195351</v>
      </c>
      <c r="AS232">
        <f>_xlfn.RANK.AVG(Table2[[#This Row],[1Y Return vs Nifty Z-Score]],Table2[1Y Return vs Nifty Z-Score])</f>
        <v>147</v>
      </c>
      <c r="AT232">
        <f>_xlfn.RANK.AVG(Table2[[#This Row],[6M Return vs Nifty Z-Score]],Table2[6M Return vs Nifty Z-Score])</f>
        <v>451</v>
      </c>
      <c r="AU232">
        <f>_xlfn.RANK.AVG(Table2[[#This Row],[Sharpe Ratio Z-Score]],Table2[Sharpe Ratio Z-Score])</f>
        <v>168</v>
      </c>
      <c r="AV232">
        <f>(Table2[[#This Row],[Rank 1Y]]+Table2[[#This Row],[Rank 6M]]+Table2[[#This Row],[Rank Sharpe]])/3</f>
        <v>255.33333333333334</v>
      </c>
    </row>
    <row r="233" spans="1:48" x14ac:dyDescent="0.3">
      <c r="A233" t="s">
        <v>1313</v>
      </c>
      <c r="B233" t="s">
        <v>1314</v>
      </c>
      <c r="C233" t="s">
        <v>10072</v>
      </c>
      <c r="D233" t="s">
        <v>119</v>
      </c>
      <c r="E233">
        <v>8151.8078090299996</v>
      </c>
      <c r="F233">
        <v>1378.9</v>
      </c>
      <c r="G233">
        <v>41.4225504860092</v>
      </c>
      <c r="H233">
        <f>(Table2[[#This Row],[1Y Return vs Nifty]]-AVERAGE(Table2[1Y Return vs Nifty]))/_xlfn.STDEV.P(Table2[1Y Return vs Nifty])</f>
        <v>-1.9120063930041079E-2</v>
      </c>
      <c r="I233">
        <v>7.7289401006015499</v>
      </c>
      <c r="J233">
        <f>(Table2[[#This Row],[1M Return vs Nifty]]-AVERAGE(Table2[1M Return vs Nifty]))/_xlfn.STDEV.P(Table2[1M Return vs Nifty])</f>
        <v>0.52525795779766205</v>
      </c>
      <c r="K233">
        <v>8.3289271769940108</v>
      </c>
      <c r="L233">
        <f>(Table2[[#This Row],[6M Return vs Nifty]]-AVERAGE(Table2[6M Return vs Nifty]))/_xlfn.STDEV.P(Table2[6M Return vs Nifty])</f>
        <v>-0.1076450982679051</v>
      </c>
      <c r="M233">
        <v>-6.9580585377379602</v>
      </c>
      <c r="N233">
        <f>(Table2[[#This Row],[1W Return vs Nifty]]-AVERAGE(Table2[1W Return vs Nifty]))/_xlfn.STDEV.P(Table2[1W Return vs Nifty])</f>
        <v>-1.2554612565619396</v>
      </c>
      <c r="O233">
        <v>1385.97</v>
      </c>
      <c r="P233">
        <v>1306.7699592722399</v>
      </c>
      <c r="Q233">
        <v>1135.4408612444299</v>
      </c>
      <c r="R233">
        <v>44.590489713181199</v>
      </c>
      <c r="S233" s="5">
        <f>(Table2[[#This Row],[Close Price]]-Table2[[#This Row],[20D EMA]])/Table2[[#This Row],[20D EMA]]</f>
        <v>-5.101120514874013E-3</v>
      </c>
      <c r="T233" s="5">
        <f>(Table2[[#This Row],[Close Price]]-Table2[[#This Row],[50D EMA]])/Table2[[#This Row],[50D EMA]]</f>
        <v>5.5197198417333129E-2</v>
      </c>
      <c r="U233" s="5">
        <f>(Table2[[#This Row],[Close Price]]-Table2[[#This Row],[200D EMA]])/Table2[[#This Row],[200D EMA]]</f>
        <v>0.21441815867780362</v>
      </c>
      <c r="V233">
        <v>1.11115625879242</v>
      </c>
      <c r="W233">
        <v>1361.9</v>
      </c>
      <c r="X233">
        <v>1430</v>
      </c>
      <c r="Y233">
        <v>1361.9</v>
      </c>
      <c r="Z233">
        <v>1478.2</v>
      </c>
      <c r="AA233">
        <v>1202</v>
      </c>
      <c r="AB233">
        <v>1565.95</v>
      </c>
      <c r="AC233" s="5">
        <f>(Table2[[#This Row],[Close Price]]/Table2[[#This Row],[Day Low]])-1</f>
        <v>1.2482561127836078E-2</v>
      </c>
      <c r="AD233" s="5">
        <f>(Table2[[#This Row],[Day High]]/Table2[[#This Row],[Close Price]])-1</f>
        <v>3.7058524911161017E-2</v>
      </c>
      <c r="AE233" s="5">
        <f>(Table2[[#This Row],[Close Price]]/Table2[[#This Row],[Current Week Low]])-1</f>
        <v>1.2482561127836078E-2</v>
      </c>
      <c r="AF233" s="5">
        <f>(Table2[[#This Row],[Current Week High]]/Table2[[#This Row],[Close Price]])-1</f>
        <v>7.201392414243224E-2</v>
      </c>
      <c r="AG233" s="5">
        <f>(Table2[[#This Row],[Close Price]]/Table2[[#This Row],[Current Month Low]])-1</f>
        <v>0.14717138103161398</v>
      </c>
      <c r="AH233" s="5">
        <f>(Table2[[#This Row],[Current Month High]]/Table2[[#This Row],[Close Price]])-1</f>
        <v>0.13565160635288986</v>
      </c>
      <c r="AI233">
        <v>13.565160635288899</v>
      </c>
      <c r="AJ233">
        <v>75.321042593769803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0.15</v>
      </c>
      <c r="AM233" t="s">
        <v>10116</v>
      </c>
      <c r="AN233">
        <v>-3.97</v>
      </c>
      <c r="AO233" t="s">
        <v>10117</v>
      </c>
      <c r="AP233">
        <v>0.13088214436641599</v>
      </c>
      <c r="AQ233">
        <f>(Table2[[#This Row],[Sharpe Ratio]]-AVERAGE(Table2[Sharpe Ratio]))/_xlfn.STDEV.P(Table2[Sharpe Ratio])</f>
        <v>0.84514021058604727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-1.182825037617663E-2</v>
      </c>
      <c r="AS233">
        <f>_xlfn.RANK.AVG(Table2[[#This Row],[1Y Return vs Nifty Z-Score]],Table2[1Y Return vs Nifty Z-Score])</f>
        <v>280</v>
      </c>
      <c r="AT233">
        <f>_xlfn.RANK.AVG(Table2[[#This Row],[6M Return vs Nifty Z-Score]],Table2[6M Return vs Nifty Z-Score])</f>
        <v>341</v>
      </c>
      <c r="AU233">
        <f>_xlfn.RANK.AVG(Table2[[#This Row],[Sharpe Ratio Z-Score]],Table2[Sharpe Ratio Z-Score])</f>
        <v>148</v>
      </c>
      <c r="AV233">
        <f>(Table2[[#This Row],[Rank 1Y]]+Table2[[#This Row],[Rank 6M]]+Table2[[#This Row],[Rank Sharpe]])/3</f>
        <v>256.33333333333331</v>
      </c>
    </row>
    <row r="234" spans="1:48" x14ac:dyDescent="0.3">
      <c r="A234" t="s">
        <v>1144</v>
      </c>
      <c r="B234" t="s">
        <v>1145</v>
      </c>
      <c r="C234" t="s">
        <v>10080</v>
      </c>
      <c r="D234" t="s">
        <v>83</v>
      </c>
      <c r="E234">
        <v>10097.60940017</v>
      </c>
      <c r="F234">
        <v>208.42</v>
      </c>
      <c r="G234">
        <v>43.408844350424097</v>
      </c>
      <c r="H234">
        <f>(Table2[[#This Row],[1Y Return vs Nifty]]-AVERAGE(Table2[1Y Return vs Nifty]))/_xlfn.STDEV.P(Table2[1Y Return vs Nifty])</f>
        <v>4.8828914811811794E-3</v>
      </c>
      <c r="I234">
        <v>-3.40679422276602</v>
      </c>
      <c r="J234">
        <f>(Table2[[#This Row],[1M Return vs Nifty]]-AVERAGE(Table2[1M Return vs Nifty]))/_xlfn.STDEV.P(Table2[1M Return vs Nifty])</f>
        <v>-0.50620768511024539</v>
      </c>
      <c r="K234">
        <v>32.011672572705201</v>
      </c>
      <c r="L234">
        <f>(Table2[[#This Row],[6M Return vs Nifty]]-AVERAGE(Table2[6M Return vs Nifty]))/_xlfn.STDEV.P(Table2[6M Return vs Nifty])</f>
        <v>0.61254541769649773</v>
      </c>
      <c r="M234">
        <v>2.53956888976243</v>
      </c>
      <c r="N234">
        <f>(Table2[[#This Row],[1W Return vs Nifty]]-AVERAGE(Table2[1W Return vs Nifty]))/_xlfn.STDEV.P(Table2[1W Return vs Nifty])</f>
        <v>0.8188455595323646</v>
      </c>
      <c r="O234">
        <v>203.12</v>
      </c>
      <c r="P234">
        <v>201.889050373662</v>
      </c>
      <c r="Q234">
        <v>176.77568802730801</v>
      </c>
      <c r="R234">
        <v>62.043206441954197</v>
      </c>
      <c r="S234" s="5">
        <f>(Table2[[#This Row],[Close Price]]-Table2[[#This Row],[20D EMA]])/Table2[[#This Row],[20D EMA]]</f>
        <v>2.6092949980307124E-2</v>
      </c>
      <c r="T234" s="5">
        <f>(Table2[[#This Row],[Close Price]]-Table2[[#This Row],[50D EMA]])/Table2[[#This Row],[50D EMA]]</f>
        <v>3.2349201773203246E-2</v>
      </c>
      <c r="U234" s="5">
        <f>(Table2[[#This Row],[Close Price]]-Table2[[#This Row],[200D EMA]])/Table2[[#This Row],[200D EMA]]</f>
        <v>0.17900828063983334</v>
      </c>
      <c r="V234">
        <v>1.1480364425921901</v>
      </c>
      <c r="W234">
        <v>204.37</v>
      </c>
      <c r="X234">
        <v>211.68</v>
      </c>
      <c r="Y234">
        <v>203.2</v>
      </c>
      <c r="Z234">
        <v>220</v>
      </c>
      <c r="AA234">
        <v>162.75</v>
      </c>
      <c r="AB234">
        <v>220</v>
      </c>
      <c r="AC234" s="5">
        <f>(Table2[[#This Row],[Close Price]]/Table2[[#This Row],[Day Low]])-1</f>
        <v>1.9816998581005052E-2</v>
      </c>
      <c r="AD234" s="5">
        <f>(Table2[[#This Row],[Day High]]/Table2[[#This Row],[Close Price]])-1</f>
        <v>1.5641493138854434E-2</v>
      </c>
      <c r="AE234" s="5">
        <f>(Table2[[#This Row],[Close Price]]/Table2[[#This Row],[Current Week Low]])-1</f>
        <v>2.5688976377952644E-2</v>
      </c>
      <c r="AF234" s="5">
        <f>(Table2[[#This Row],[Current Week High]]/Table2[[#This Row],[Close Price]])-1</f>
        <v>5.5560886671144782E-2</v>
      </c>
      <c r="AG234" s="5">
        <f>(Table2[[#This Row],[Close Price]]/Table2[[#This Row],[Current Month Low]])-1</f>
        <v>0.28061443932411656</v>
      </c>
      <c r="AH234" s="5">
        <f>(Table2[[#This Row],[Current Month High]]/Table2[[#This Row],[Close Price]])-1</f>
        <v>5.5560886671144782E-2</v>
      </c>
      <c r="AI234">
        <v>8.1230208233374892</v>
      </c>
      <c r="AJ234">
        <v>80.372133275638205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-0.12</v>
      </c>
      <c r="AM234" t="s">
        <v>10117</v>
      </c>
      <c r="AN234">
        <v>7.65</v>
      </c>
      <c r="AO234" t="s">
        <v>10116</v>
      </c>
      <c r="AP234">
        <v>5.1866332186705999E-2</v>
      </c>
      <c r="AQ234">
        <f>(Table2[[#This Row],[Sharpe Ratio]]-AVERAGE(Table2[Sharpe Ratio]))/_xlfn.STDEV.P(Table2[Sharpe Ratio])</f>
        <v>-4.8086826329561447E-2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0.88197935727023669</v>
      </c>
      <c r="AS234">
        <f>_xlfn.RANK.AVG(Table2[[#This Row],[1Y Return vs Nifty Z-Score]],Table2[1Y Return vs Nifty Z-Score])</f>
        <v>270</v>
      </c>
      <c r="AT234">
        <f>_xlfn.RANK.AVG(Table2[[#This Row],[6M Return vs Nifty Z-Score]],Table2[6M Return vs Nifty Z-Score])</f>
        <v>159</v>
      </c>
      <c r="AU234">
        <f>_xlfn.RANK.AVG(Table2[[#This Row],[Sharpe Ratio Z-Score]],Table2[Sharpe Ratio Z-Score])</f>
        <v>356</v>
      </c>
      <c r="AV234">
        <f>(Table2[[#This Row],[Rank 1Y]]+Table2[[#This Row],[Rank 6M]]+Table2[[#This Row],[Rank Sharpe]])/3</f>
        <v>261.66666666666669</v>
      </c>
    </row>
    <row r="235" spans="1:48" x14ac:dyDescent="0.3">
      <c r="A235" t="s">
        <v>1010</v>
      </c>
      <c r="B235" t="s">
        <v>1011</v>
      </c>
      <c r="C235" t="s">
        <v>10076</v>
      </c>
      <c r="D235" t="s">
        <v>103</v>
      </c>
      <c r="E235">
        <v>12758.16</v>
      </c>
      <c r="F235">
        <v>397.9</v>
      </c>
      <c r="G235">
        <v>111.632335011338</v>
      </c>
      <c r="H235">
        <f>(Table2[[#This Row],[1Y Return vs Nifty]]-AVERAGE(Table2[1Y Return vs Nifty]))/_xlfn.STDEV.P(Table2[1Y Return vs Nifty])</f>
        <v>0.82931548610847849</v>
      </c>
      <c r="I235">
        <v>-7.3996427902204296</v>
      </c>
      <c r="J235">
        <f>(Table2[[#This Row],[1M Return vs Nifty]]-AVERAGE(Table2[1M Return vs Nifty]))/_xlfn.STDEV.P(Table2[1M Return vs Nifty])</f>
        <v>-0.87605182785536473</v>
      </c>
      <c r="K235">
        <v>-13.915841223233899</v>
      </c>
      <c r="L235">
        <f>(Table2[[#This Row],[6M Return vs Nifty]]-AVERAGE(Table2[6M Return vs Nifty]))/_xlfn.STDEV.P(Table2[6M Return vs Nifty])</f>
        <v>-0.78410684136336539</v>
      </c>
      <c r="M235">
        <v>-1.3612279443180499</v>
      </c>
      <c r="N235">
        <f>(Table2[[#This Row],[1W Return vs Nifty]]-AVERAGE(Table2[1W Return vs Nifty]))/_xlfn.STDEV.P(Table2[1W Return vs Nifty])</f>
        <v>-3.3098731070509695E-2</v>
      </c>
      <c r="O235">
        <v>395.93</v>
      </c>
      <c r="P235">
        <v>397.29280605089099</v>
      </c>
      <c r="Q235">
        <v>366.967954937196</v>
      </c>
      <c r="R235">
        <v>56.699888429333797</v>
      </c>
      <c r="S235" s="5">
        <f>(Table2[[#This Row],[Close Price]]-Table2[[#This Row],[20D EMA]])/Table2[[#This Row],[20D EMA]]</f>
        <v>4.9756270047734965E-3</v>
      </c>
      <c r="T235" s="5">
        <f>(Table2[[#This Row],[Close Price]]-Table2[[#This Row],[50D EMA]])/Table2[[#This Row],[50D EMA]]</f>
        <v>1.5283285774653848E-3</v>
      </c>
      <c r="U235" s="5">
        <f>(Table2[[#This Row],[Close Price]]-Table2[[#This Row],[200D EMA]])/Table2[[#This Row],[200D EMA]]</f>
        <v>8.4290861495243591E-2</v>
      </c>
      <c r="V235">
        <v>0.74463436392714899</v>
      </c>
      <c r="W235">
        <v>393.8</v>
      </c>
      <c r="X235">
        <v>404.3</v>
      </c>
      <c r="Y235">
        <v>392.05</v>
      </c>
      <c r="Z235">
        <v>414.85</v>
      </c>
      <c r="AA235">
        <v>324.7</v>
      </c>
      <c r="AB235">
        <v>414.85</v>
      </c>
      <c r="AC235" s="5">
        <f>(Table2[[#This Row],[Close Price]]/Table2[[#This Row],[Day Low]])-1</f>
        <v>1.0411376333163913E-2</v>
      </c>
      <c r="AD235" s="5">
        <f>(Table2[[#This Row],[Day High]]/Table2[[#This Row],[Close Price]])-1</f>
        <v>1.6084443327469389E-2</v>
      </c>
      <c r="AE235" s="5">
        <f>(Table2[[#This Row],[Close Price]]/Table2[[#This Row],[Current Week Low]])-1</f>
        <v>1.4921566126769426E-2</v>
      </c>
      <c r="AF235" s="5">
        <f>(Table2[[#This Row],[Current Week High]]/Table2[[#This Row],[Close Price]])-1</f>
        <v>4.2598642875094406E-2</v>
      </c>
      <c r="AG235" s="5">
        <f>(Table2[[#This Row],[Close Price]]/Table2[[#This Row],[Current Month Low]])-1</f>
        <v>0.22543886664613488</v>
      </c>
      <c r="AH235" s="5">
        <f>(Table2[[#This Row],[Current Month High]]/Table2[[#This Row],[Close Price]])-1</f>
        <v>4.2598642875094406E-2</v>
      </c>
      <c r="AI235">
        <v>27.1676300578034</v>
      </c>
      <c r="AJ235">
        <v>142.47410115783001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-0.09</v>
      </c>
      <c r="AM235" t="s">
        <v>10117</v>
      </c>
      <c r="AN235">
        <v>3.82</v>
      </c>
      <c r="AO235" t="s">
        <v>10116</v>
      </c>
      <c r="AP235">
        <v>0.150715724160045</v>
      </c>
      <c r="AQ235">
        <f>(Table2[[#This Row],[Sharpe Ratio]]-AVERAGE(Table2[Sharpe Ratio]))/_xlfn.STDEV.P(Table2[Sharpe Ratio])</f>
        <v>1.0693471031280148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108</v>
      </c>
      <c r="AT235">
        <f>_xlfn.RANK.AVG(Table2[[#This Row],[6M Return vs Nifty Z-Score]],Table2[6M Return vs Nifty Z-Score])</f>
        <v>577</v>
      </c>
      <c r="AU235">
        <f>_xlfn.RANK.AVG(Table2[[#This Row],[Sharpe Ratio Z-Score]],Table2[Sharpe Ratio Z-Score])</f>
        <v>110</v>
      </c>
      <c r="AV235">
        <f>(Table2[[#This Row],[Rank 1Y]]+Table2[[#This Row],[Rank 6M]]+Table2[[#This Row],[Rank Sharpe]])/3</f>
        <v>265</v>
      </c>
    </row>
    <row r="236" spans="1:48" x14ac:dyDescent="0.3">
      <c r="A236" t="s">
        <v>857</v>
      </c>
      <c r="B236" t="s">
        <v>858</v>
      </c>
      <c r="C236" t="s">
        <v>10080</v>
      </c>
      <c r="D236" t="s">
        <v>457</v>
      </c>
      <c r="E236">
        <v>17022.842441835</v>
      </c>
      <c r="F236">
        <v>1190.95</v>
      </c>
      <c r="G236">
        <v>31.163664934509299</v>
      </c>
      <c r="H236">
        <f>(Table2[[#This Row],[1Y Return vs Nifty]]-AVERAGE(Table2[1Y Return vs Nifty]))/_xlfn.STDEV.P(Table2[1Y Return vs Nifty])</f>
        <v>-0.14309143436672137</v>
      </c>
      <c r="I236">
        <v>11.899020006039899</v>
      </c>
      <c r="J236">
        <f>(Table2[[#This Row],[1M Return vs Nifty]]-AVERAGE(Table2[1M Return vs Nifty]))/_xlfn.STDEV.P(Table2[1M Return vs Nifty])</f>
        <v>0.91151844370152779</v>
      </c>
      <c r="K236">
        <v>10.229970217220099</v>
      </c>
      <c r="L236">
        <f>(Table2[[#This Row],[6M Return vs Nifty]]-AVERAGE(Table2[6M Return vs Nifty]))/_xlfn.STDEV.P(Table2[6M Return vs Nifty])</f>
        <v>-4.9834521616648177E-2</v>
      </c>
      <c r="M236">
        <v>-1.41437552370943</v>
      </c>
      <c r="N236">
        <f>(Table2[[#This Row],[1W Return vs Nifty]]-AVERAGE(Table2[1W Return vs Nifty]))/_xlfn.STDEV.P(Table2[1W Return vs Nifty])</f>
        <v>-4.4706302227832631E-2</v>
      </c>
      <c r="O236">
        <v>1151.3599999999999</v>
      </c>
      <c r="P236">
        <v>1092.85871308635</v>
      </c>
      <c r="Q236">
        <v>959.20044243328005</v>
      </c>
      <c r="R236">
        <v>59.697981515127204</v>
      </c>
      <c r="S236" s="5">
        <f>(Table2[[#This Row],[Close Price]]-Table2[[#This Row],[20D EMA]])/Table2[[#This Row],[20D EMA]]</f>
        <v>3.4385422456920639E-2</v>
      </c>
      <c r="T236" s="5">
        <f>(Table2[[#This Row],[Close Price]]-Table2[[#This Row],[50D EMA]])/Table2[[#This Row],[50D EMA]]</f>
        <v>8.9756604160321635E-2</v>
      </c>
      <c r="U236" s="5">
        <f>(Table2[[#This Row],[Close Price]]-Table2[[#This Row],[200D EMA]])/Table2[[#This Row],[200D EMA]]</f>
        <v>0.2416070169638605</v>
      </c>
      <c r="V236">
        <v>0.81191220528491004</v>
      </c>
      <c r="W236">
        <v>1180.2</v>
      </c>
      <c r="X236">
        <v>1202</v>
      </c>
      <c r="Y236">
        <v>1165.95</v>
      </c>
      <c r="Z236">
        <v>1238.8499999999999</v>
      </c>
      <c r="AA236">
        <v>929.95</v>
      </c>
      <c r="AB236">
        <v>1253.3</v>
      </c>
      <c r="AC236" s="5">
        <f>(Table2[[#This Row],[Close Price]]/Table2[[#This Row],[Day Low]])-1</f>
        <v>9.1086256566683677E-3</v>
      </c>
      <c r="AD236" s="5">
        <f>(Table2[[#This Row],[Day High]]/Table2[[#This Row],[Close Price]])-1</f>
        <v>9.2783072337210282E-3</v>
      </c>
      <c r="AE236" s="5">
        <f>(Table2[[#This Row],[Close Price]]/Table2[[#This Row],[Current Week Low]])-1</f>
        <v>2.1441742784853446E-2</v>
      </c>
      <c r="AF236" s="5">
        <f>(Table2[[#This Row],[Current Week High]]/Table2[[#This Row],[Close Price]])-1</f>
        <v>4.0219992443007557E-2</v>
      </c>
      <c r="AG236" s="5">
        <f>(Table2[[#This Row],[Close Price]]/Table2[[#This Row],[Current Month Low]])-1</f>
        <v>0.28066025055110488</v>
      </c>
      <c r="AH236" s="5">
        <f>(Table2[[#This Row],[Current Month High]]/Table2[[#This Row],[Close Price]])-1</f>
        <v>5.2353163440950423E-2</v>
      </c>
      <c r="AI236">
        <v>5.2353163440950397</v>
      </c>
      <c r="AJ236">
        <v>65.858923473295704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0.05</v>
      </c>
      <c r="AM236" t="s">
        <v>10116</v>
      </c>
      <c r="AN236">
        <v>0.26</v>
      </c>
      <c r="AO236" t="s">
        <v>10116</v>
      </c>
      <c r="AP236">
        <v>0.126103194447688</v>
      </c>
      <c r="AQ236">
        <f>(Table2[[#This Row],[Sharpe Ratio]]-AVERAGE(Table2[Sharpe Ratio]))/_xlfn.STDEV.P(Table2[Sharpe Ratio])</f>
        <v>0.79111700741039703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1.4650031929007226</v>
      </c>
      <c r="AS236">
        <f>_xlfn.RANK.AVG(Table2[[#This Row],[1Y Return vs Nifty Z-Score]],Table2[1Y Return vs Nifty Z-Score])</f>
        <v>319</v>
      </c>
      <c r="AT236">
        <f>_xlfn.RANK.AVG(Table2[[#This Row],[6M Return vs Nifty Z-Score]],Table2[6M Return vs Nifty Z-Score])</f>
        <v>317</v>
      </c>
      <c r="AU236">
        <f>_xlfn.RANK.AVG(Table2[[#This Row],[Sharpe Ratio Z-Score]],Table2[Sharpe Ratio Z-Score])</f>
        <v>159</v>
      </c>
      <c r="AV236">
        <f>(Table2[[#This Row],[Rank 1Y]]+Table2[[#This Row],[Rank 6M]]+Table2[[#This Row],[Rank Sharpe]])/3</f>
        <v>265</v>
      </c>
    </row>
    <row r="237" spans="1:48" x14ac:dyDescent="0.3">
      <c r="A237" t="s">
        <v>1863</v>
      </c>
      <c r="B237" t="s">
        <v>1864</v>
      </c>
      <c r="C237" t="s">
        <v>10074</v>
      </c>
      <c r="D237" t="s">
        <v>230</v>
      </c>
      <c r="E237">
        <v>3523.6211229999999</v>
      </c>
      <c r="F237">
        <v>349.05</v>
      </c>
      <c r="G237">
        <v>57.2471649369323</v>
      </c>
      <c r="H237">
        <f>(Table2[[#This Row],[1Y Return vs Nifty]]-AVERAGE(Table2[1Y Return vs Nifty]))/_xlfn.STDEV.P(Table2[1Y Return vs Nifty])</f>
        <v>0.17210920071715119</v>
      </c>
      <c r="I237">
        <v>-1.72911720796323</v>
      </c>
      <c r="J237">
        <f>(Table2[[#This Row],[1M Return vs Nifty]]-AVERAGE(Table2[1M Return vs Nifty]))/_xlfn.STDEV.P(Table2[1M Return vs Nifty])</f>
        <v>-0.35081010194106771</v>
      </c>
      <c r="K237">
        <v>9.9102609345742998</v>
      </c>
      <c r="L237">
        <f>(Table2[[#This Row],[6M Return vs Nifty]]-AVERAGE(Table2[6M Return vs Nifty]))/_xlfn.STDEV.P(Table2[6M Return vs Nifty])</f>
        <v>-5.9556856986980058E-2</v>
      </c>
      <c r="M237">
        <v>6.7397555479168396</v>
      </c>
      <c r="N237">
        <f>(Table2[[#This Row],[1W Return vs Nifty]]-AVERAGE(Table2[1W Return vs Nifty]))/_xlfn.STDEV.P(Table2[1W Return vs Nifty])</f>
        <v>1.7361773753341792</v>
      </c>
      <c r="O237">
        <v>332.82</v>
      </c>
      <c r="P237">
        <v>323.69879415168299</v>
      </c>
      <c r="Q237">
        <v>296.040988385253</v>
      </c>
      <c r="R237">
        <v>82.662485418680703</v>
      </c>
      <c r="S237" s="5">
        <f>(Table2[[#This Row],[Close Price]]-Table2[[#This Row],[20D EMA]])/Table2[[#This Row],[20D EMA]]</f>
        <v>4.8765098251307065E-2</v>
      </c>
      <c r="T237" s="5">
        <f>(Table2[[#This Row],[Close Price]]-Table2[[#This Row],[50D EMA]])/Table2[[#This Row],[50D EMA]]</f>
        <v>7.8317269963130057E-2</v>
      </c>
      <c r="U237" s="5">
        <f>(Table2[[#This Row],[Close Price]]-Table2[[#This Row],[200D EMA]])/Table2[[#This Row],[200D EMA]]</f>
        <v>0.1790597035359297</v>
      </c>
      <c r="V237">
        <v>1.5879394155417901</v>
      </c>
      <c r="W237">
        <v>345.8</v>
      </c>
      <c r="X237">
        <v>371</v>
      </c>
      <c r="Y237">
        <v>336.55</v>
      </c>
      <c r="Z237">
        <v>371</v>
      </c>
      <c r="AA237">
        <v>277.8</v>
      </c>
      <c r="AB237">
        <v>371</v>
      </c>
      <c r="AC237" s="5">
        <f>(Table2[[#This Row],[Close Price]]/Table2[[#This Row],[Day Low]])-1</f>
        <v>9.3984962406015171E-3</v>
      </c>
      <c r="AD237" s="5">
        <f>(Table2[[#This Row],[Day High]]/Table2[[#This Row],[Close Price]])-1</f>
        <v>6.2884973499498509E-2</v>
      </c>
      <c r="AE237" s="5">
        <f>(Table2[[#This Row],[Close Price]]/Table2[[#This Row],[Current Week Low]])-1</f>
        <v>3.7141583717129611E-2</v>
      </c>
      <c r="AF237" s="5">
        <f>(Table2[[#This Row],[Current Week High]]/Table2[[#This Row],[Close Price]])-1</f>
        <v>6.2884973499498509E-2</v>
      </c>
      <c r="AG237" s="5">
        <f>(Table2[[#This Row],[Close Price]]/Table2[[#This Row],[Current Month Low]])-1</f>
        <v>0.25647948164146861</v>
      </c>
      <c r="AH237" s="5">
        <f>(Table2[[#This Row],[Current Month High]]/Table2[[#This Row],[Close Price]])-1</f>
        <v>6.2884973499498509E-2</v>
      </c>
      <c r="AI237">
        <v>15.040825096691</v>
      </c>
      <c r="AJ237">
        <v>92.845303867403302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0.03</v>
      </c>
      <c r="AM237" t="s">
        <v>10116</v>
      </c>
      <c r="AN237">
        <v>9.25</v>
      </c>
      <c r="AO237" t="s">
        <v>10116</v>
      </c>
      <c r="AP237">
        <v>8.7490280402973006E-2</v>
      </c>
      <c r="AQ237">
        <f>(Table2[[#This Row],[Sharpe Ratio]]-AVERAGE(Table2[Sharpe Ratio]))/_xlfn.STDEV.P(Table2[Sharpe Ratio])</f>
        <v>0.35462084483985806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1.8525404619631405</v>
      </c>
      <c r="AS237">
        <f>_xlfn.RANK.AVG(Table2[[#This Row],[1Y Return vs Nifty Z-Score]],Table2[1Y Return vs Nifty Z-Score])</f>
        <v>236</v>
      </c>
      <c r="AT237">
        <f>_xlfn.RANK.AVG(Table2[[#This Row],[6M Return vs Nifty Z-Score]],Table2[6M Return vs Nifty Z-Score])</f>
        <v>322</v>
      </c>
      <c r="AU237">
        <f>_xlfn.RANK.AVG(Table2[[#This Row],[Sharpe Ratio Z-Score]],Table2[Sharpe Ratio Z-Score])</f>
        <v>245</v>
      </c>
      <c r="AV237">
        <f>(Table2[[#This Row],[Rank 1Y]]+Table2[[#This Row],[Rank 6M]]+Table2[[#This Row],[Rank Sharpe]])/3</f>
        <v>267.66666666666669</v>
      </c>
    </row>
    <row r="238" spans="1:48" x14ac:dyDescent="0.3">
      <c r="A238" t="s">
        <v>1054</v>
      </c>
      <c r="B238" t="s">
        <v>1055</v>
      </c>
      <c r="C238" t="s">
        <v>10081</v>
      </c>
      <c r="D238" t="s">
        <v>275</v>
      </c>
      <c r="E238">
        <v>11754.827238517901</v>
      </c>
      <c r="F238">
        <v>142.44</v>
      </c>
      <c r="G238">
        <v>25.465665431727899</v>
      </c>
      <c r="H238">
        <f>(Table2[[#This Row],[1Y Return vs Nifty]]-AVERAGE(Table2[1Y Return vs Nifty]))/_xlfn.STDEV.P(Table2[1Y Return vs Nifty])</f>
        <v>-0.21194772519492497</v>
      </c>
      <c r="I238">
        <v>-2.8148777517870398</v>
      </c>
      <c r="J238">
        <f>(Table2[[#This Row],[1M Return vs Nifty]]-AVERAGE(Table2[1M Return vs Nifty]))/_xlfn.STDEV.P(Table2[1M Return vs Nifty])</f>
        <v>-0.4513804518486782</v>
      </c>
      <c r="K238">
        <v>9.3700630866841497</v>
      </c>
      <c r="L238">
        <f>(Table2[[#This Row],[6M Return vs Nifty]]-AVERAGE(Table2[6M Return vs Nifty]))/_xlfn.STDEV.P(Table2[6M Return vs Nifty])</f>
        <v>-7.5984233133384149E-2</v>
      </c>
      <c r="M238">
        <v>-0.59825001569284297</v>
      </c>
      <c r="N238">
        <f>(Table2[[#This Row],[1W Return vs Nifty]]-AVERAGE(Table2[1W Return vs Nifty]))/_xlfn.STDEV.P(Table2[1W Return vs Nifty])</f>
        <v>0.13353765574902535</v>
      </c>
      <c r="O238">
        <v>145.07</v>
      </c>
      <c r="P238">
        <v>143.23790319781699</v>
      </c>
      <c r="Q238">
        <v>129.70403825264299</v>
      </c>
      <c r="R238">
        <v>57.662208267458396</v>
      </c>
      <c r="S238" s="5">
        <f>(Table2[[#This Row],[Close Price]]-Table2[[#This Row],[20D EMA]])/Table2[[#This Row],[20D EMA]]</f>
        <v>-1.8129179017026233E-2</v>
      </c>
      <c r="T238" s="5">
        <f>(Table2[[#This Row],[Close Price]]-Table2[[#This Row],[50D EMA]])/Table2[[#This Row],[50D EMA]]</f>
        <v>-5.5704752722822125E-3</v>
      </c>
      <c r="U238" s="5">
        <f>(Table2[[#This Row],[Close Price]]-Table2[[#This Row],[200D EMA]])/Table2[[#This Row],[200D EMA]]</f>
        <v>9.8192484358500601E-2</v>
      </c>
      <c r="V238">
        <v>1.0985799003332399</v>
      </c>
      <c r="W238">
        <v>141.69999999999999</v>
      </c>
      <c r="X238">
        <v>148.44999999999999</v>
      </c>
      <c r="Y238">
        <v>141.69999999999999</v>
      </c>
      <c r="Z238">
        <v>154.19999999999999</v>
      </c>
      <c r="AA238">
        <v>125.05</v>
      </c>
      <c r="AB238">
        <v>154.19999999999999</v>
      </c>
      <c r="AC238" s="5">
        <f>(Table2[[#This Row],[Close Price]]/Table2[[#This Row],[Day Low]])-1</f>
        <v>5.2223006351448387E-3</v>
      </c>
      <c r="AD238" s="5">
        <f>(Table2[[#This Row],[Day High]]/Table2[[#This Row],[Close Price]])-1</f>
        <v>4.2193204156135922E-2</v>
      </c>
      <c r="AE238" s="5">
        <f>(Table2[[#This Row],[Close Price]]/Table2[[#This Row],[Current Week Low]])-1</f>
        <v>5.2223006351448387E-3</v>
      </c>
      <c r="AF238" s="5">
        <f>(Table2[[#This Row],[Current Week High]]/Table2[[#This Row],[Close Price]])-1</f>
        <v>8.2561078348778461E-2</v>
      </c>
      <c r="AG238" s="5">
        <f>(Table2[[#This Row],[Close Price]]/Table2[[#This Row],[Current Month Low]])-1</f>
        <v>0.13906437425029994</v>
      </c>
      <c r="AH238" s="5">
        <f>(Table2[[#This Row],[Current Month High]]/Table2[[#This Row],[Close Price]])-1</f>
        <v>8.2561078348778461E-2</v>
      </c>
      <c r="AI238">
        <v>10.923897781521999</v>
      </c>
      <c r="AJ238">
        <v>58.442714126807502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-7.0000000000000007E-2</v>
      </c>
      <c r="AM238" t="s">
        <v>10117</v>
      </c>
      <c r="AN238">
        <v>-0.62</v>
      </c>
      <c r="AO238" t="s">
        <v>10117</v>
      </c>
      <c r="AP238">
        <v>0.13957179051221</v>
      </c>
      <c r="AQ238">
        <f>(Table2[[#This Row],[Sharpe Ratio]]-AVERAGE(Table2[Sharpe Ratio]))/_xlfn.STDEV.P(Table2[Sharpe Ratio])</f>
        <v>0.94337152232653254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0.33759676789857052</v>
      </c>
      <c r="AS238">
        <f>_xlfn.RANK.AVG(Table2[[#This Row],[1Y Return vs Nifty Z-Score]],Table2[1Y Return vs Nifty Z-Score])</f>
        <v>346</v>
      </c>
      <c r="AT238">
        <f>_xlfn.RANK.AVG(Table2[[#This Row],[6M Return vs Nifty Z-Score]],Table2[6M Return vs Nifty Z-Score])</f>
        <v>329</v>
      </c>
      <c r="AU238">
        <f>_xlfn.RANK.AVG(Table2[[#This Row],[Sharpe Ratio Z-Score]],Table2[Sharpe Ratio Z-Score])</f>
        <v>132</v>
      </c>
      <c r="AV238">
        <f>(Table2[[#This Row],[Rank 1Y]]+Table2[[#This Row],[Rank 6M]]+Table2[[#This Row],[Rank Sharpe]])/3</f>
        <v>269</v>
      </c>
    </row>
    <row r="239" spans="1:48" x14ac:dyDescent="0.3">
      <c r="A239" t="s">
        <v>855</v>
      </c>
      <c r="B239" t="s">
        <v>856</v>
      </c>
      <c r="C239" t="s">
        <v>10069</v>
      </c>
      <c r="D239" t="s">
        <v>21</v>
      </c>
      <c r="E239">
        <v>17028.519142500001</v>
      </c>
      <c r="F239">
        <v>743</v>
      </c>
      <c r="G239">
        <v>68.166169654442299</v>
      </c>
      <c r="H239">
        <f>(Table2[[#This Row],[1Y Return vs Nifty]]-AVERAGE(Table2[1Y Return vs Nifty]))/_xlfn.STDEV.P(Table2[1Y Return vs Nifty])</f>
        <v>0.30405764402894758</v>
      </c>
      <c r="I239">
        <v>15.350757987044499</v>
      </c>
      <c r="J239">
        <f>(Table2[[#This Row],[1M Return vs Nifty]]-AVERAGE(Table2[1M Return vs Nifty]))/_xlfn.STDEV.P(Table2[1M Return vs Nifty])</f>
        <v>1.2312413315092412</v>
      </c>
      <c r="K239">
        <v>7.4178821468587302</v>
      </c>
      <c r="L239">
        <f>(Table2[[#This Row],[6M Return vs Nifty]]-AVERAGE(Table2[6M Return vs Nifty]))/_xlfn.STDEV.P(Table2[6M Return vs Nifty])</f>
        <v>-0.13534990948623424</v>
      </c>
      <c r="M239">
        <v>3.0437918257751</v>
      </c>
      <c r="N239">
        <f>(Table2[[#This Row],[1W Return vs Nifty]]-AVERAGE(Table2[1W Return vs Nifty]))/_xlfn.STDEV.P(Table2[1W Return vs Nifty])</f>
        <v>0.92896917524440248</v>
      </c>
      <c r="O239">
        <v>700.04</v>
      </c>
      <c r="P239">
        <v>649.07913223725905</v>
      </c>
      <c r="Q239">
        <v>563.72096532658497</v>
      </c>
      <c r="R239">
        <v>79.515873721144402</v>
      </c>
      <c r="S239" s="5">
        <f>(Table2[[#This Row],[Close Price]]-Table2[[#This Row],[20D EMA]])/Table2[[#This Row],[20D EMA]]</f>
        <v>6.1367921833038165E-2</v>
      </c>
      <c r="T239" s="5">
        <f>(Table2[[#This Row],[Close Price]]-Table2[[#This Row],[50D EMA]])/Table2[[#This Row],[50D EMA]]</f>
        <v>0.14469864011651801</v>
      </c>
      <c r="U239" s="5">
        <f>(Table2[[#This Row],[Close Price]]-Table2[[#This Row],[200D EMA]])/Table2[[#This Row],[200D EMA]]</f>
        <v>0.31802797075243044</v>
      </c>
      <c r="V239">
        <v>0.69193492062976603</v>
      </c>
      <c r="W239">
        <v>739.2</v>
      </c>
      <c r="X239">
        <v>757.3</v>
      </c>
      <c r="Y239">
        <v>739.2</v>
      </c>
      <c r="Z239">
        <v>769</v>
      </c>
      <c r="AA239">
        <v>530.25</v>
      </c>
      <c r="AB239">
        <v>782.5</v>
      </c>
      <c r="AC239" s="5">
        <f>(Table2[[#This Row],[Close Price]]/Table2[[#This Row],[Day Low]])-1</f>
        <v>5.1406926406925013E-3</v>
      </c>
      <c r="AD239" s="5">
        <f>(Table2[[#This Row],[Day High]]/Table2[[#This Row],[Close Price]])-1</f>
        <v>1.9246298788694327E-2</v>
      </c>
      <c r="AE239" s="5">
        <f>(Table2[[#This Row],[Close Price]]/Table2[[#This Row],[Current Week Low]])-1</f>
        <v>5.1406926406925013E-3</v>
      </c>
      <c r="AF239" s="5">
        <f>(Table2[[#This Row],[Current Week High]]/Table2[[#This Row],[Close Price]])-1</f>
        <v>3.4993270524898978E-2</v>
      </c>
      <c r="AG239" s="5">
        <f>(Table2[[#This Row],[Close Price]]/Table2[[#This Row],[Current Month Low]])-1</f>
        <v>0.40122583686940128</v>
      </c>
      <c r="AH239" s="5">
        <f>(Table2[[#This Row],[Current Month High]]/Table2[[#This Row],[Close Price]])-1</f>
        <v>5.3162853297442858E-2</v>
      </c>
      <c r="AI239">
        <v>3.4993270524898898</v>
      </c>
      <c r="AJ239">
        <v>95.397764628533807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0.15</v>
      </c>
      <c r="AM239" t="s">
        <v>10116</v>
      </c>
      <c r="AN239">
        <v>7.93</v>
      </c>
      <c r="AO239" t="s">
        <v>10116</v>
      </c>
      <c r="AP239">
        <v>7.9384177965107994E-2</v>
      </c>
      <c r="AQ239">
        <f>(Table2[[#This Row],[Sharpe Ratio]]-AVERAGE(Table2[Sharpe Ratio]))/_xlfn.STDEV.P(Table2[Sharpe Ratio])</f>
        <v>0.26298614968490747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2.5919043909812647</v>
      </c>
      <c r="AS239">
        <f>_xlfn.RANK.AVG(Table2[[#This Row],[1Y Return vs Nifty Z-Score]],Table2[1Y Return vs Nifty Z-Score])</f>
        <v>197</v>
      </c>
      <c r="AT239">
        <f>_xlfn.RANK.AVG(Table2[[#This Row],[6M Return vs Nifty Z-Score]],Table2[6M Return vs Nifty Z-Score])</f>
        <v>349</v>
      </c>
      <c r="AU239">
        <f>_xlfn.RANK.AVG(Table2[[#This Row],[Sharpe Ratio Z-Score]],Table2[Sharpe Ratio Z-Score])</f>
        <v>263</v>
      </c>
      <c r="AV239">
        <f>(Table2[[#This Row],[Rank 1Y]]+Table2[[#This Row],[Rank 6M]]+Table2[[#This Row],[Rank Sharpe]])/3</f>
        <v>269.66666666666669</v>
      </c>
    </row>
    <row r="240" spans="1:48" x14ac:dyDescent="0.3">
      <c r="A240" t="s">
        <v>1544</v>
      </c>
      <c r="B240" t="s">
        <v>1545</v>
      </c>
      <c r="C240" t="s">
        <v>10075</v>
      </c>
      <c r="D240" t="s">
        <v>59</v>
      </c>
      <c r="E240">
        <v>5752.0612085599996</v>
      </c>
      <c r="F240">
        <v>562.20000000000005</v>
      </c>
      <c r="G240">
        <v>99.419399653115306</v>
      </c>
      <c r="H240">
        <f>(Table2[[#This Row],[1Y Return vs Nifty]]-AVERAGE(Table2[1Y Return vs Nifty]))/_xlfn.STDEV.P(Table2[1Y Return vs Nifty])</f>
        <v>0.68173080687476839</v>
      </c>
      <c r="I240">
        <v>13.4889533396247</v>
      </c>
      <c r="J240">
        <f>(Table2[[#This Row],[1M Return vs Nifty]]-AVERAGE(Table2[1M Return vs Nifty]))/_xlfn.STDEV.P(Table2[1M Return vs Nifty])</f>
        <v>1.0587886245880647</v>
      </c>
      <c r="K240">
        <v>45.304693186626103</v>
      </c>
      <c r="L240">
        <f>(Table2[[#This Row],[6M Return vs Nifty]]-AVERAGE(Table2[6M Return vs Nifty]))/_xlfn.STDEV.P(Table2[6M Return vs Nifty])</f>
        <v>1.0167851802199273</v>
      </c>
      <c r="M240">
        <v>9.6397374084316603</v>
      </c>
      <c r="N240">
        <f>(Table2[[#This Row],[1W Return vs Nifty]]-AVERAGE(Table2[1W Return vs Nifty]))/_xlfn.STDEV.P(Table2[1W Return vs Nifty])</f>
        <v>2.3695410428115942</v>
      </c>
      <c r="O240">
        <v>546.28</v>
      </c>
      <c r="P240">
        <v>518.60566863718304</v>
      </c>
      <c r="Q240">
        <v>433.84299424174799</v>
      </c>
      <c r="R240">
        <v>70.933898095208903</v>
      </c>
      <c r="S240" s="5">
        <f>(Table2[[#This Row],[Close Price]]-Table2[[#This Row],[20D EMA]])/Table2[[#This Row],[20D EMA]]</f>
        <v>2.9142564252764284E-2</v>
      </c>
      <c r="T240" s="5">
        <f>(Table2[[#This Row],[Close Price]]-Table2[[#This Row],[50D EMA]])/Table2[[#This Row],[50D EMA]]</f>
        <v>8.4060653400446397E-2</v>
      </c>
      <c r="U240" s="5">
        <f>(Table2[[#This Row],[Close Price]]-Table2[[#This Row],[200D EMA]])/Table2[[#This Row],[200D EMA]]</f>
        <v>0.29586050129169167</v>
      </c>
      <c r="V240">
        <v>0.91002471742406599</v>
      </c>
      <c r="W240">
        <v>556.04999999999995</v>
      </c>
      <c r="X240">
        <v>593.95000000000005</v>
      </c>
      <c r="Y240">
        <v>556.04999999999995</v>
      </c>
      <c r="Z240">
        <v>608</v>
      </c>
      <c r="AA240">
        <v>417.6</v>
      </c>
      <c r="AB240">
        <v>608</v>
      </c>
      <c r="AC240" s="5">
        <f>(Table2[[#This Row],[Close Price]]/Table2[[#This Row],[Day Low]])-1</f>
        <v>1.1060156460750203E-2</v>
      </c>
      <c r="AD240" s="5">
        <f>(Table2[[#This Row],[Day High]]/Table2[[#This Row],[Close Price]])-1</f>
        <v>5.6474564212024125E-2</v>
      </c>
      <c r="AE240" s="5">
        <f>(Table2[[#This Row],[Close Price]]/Table2[[#This Row],[Current Week Low]])-1</f>
        <v>1.1060156460750203E-2</v>
      </c>
      <c r="AF240" s="5">
        <f>(Table2[[#This Row],[Current Week High]]/Table2[[#This Row],[Close Price]])-1</f>
        <v>8.1465670579864646E-2</v>
      </c>
      <c r="AG240" s="5">
        <f>(Table2[[#This Row],[Close Price]]/Table2[[#This Row],[Current Month Low]])-1</f>
        <v>0.34626436781609193</v>
      </c>
      <c r="AH240" s="5">
        <f>(Table2[[#This Row],[Current Month High]]/Table2[[#This Row],[Close Price]])-1</f>
        <v>8.1465670579864646E-2</v>
      </c>
      <c r="AI240">
        <v>8.1465670579864593</v>
      </c>
      <c r="AJ240">
        <v>129.32898225576099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0.11</v>
      </c>
      <c r="AM240" t="s">
        <v>10116</v>
      </c>
      <c r="AN240">
        <v>3.21</v>
      </c>
      <c r="AO240" t="s">
        <v>10116</v>
      </c>
      <c r="AP240">
        <v>-2.0751116080898E-2</v>
      </c>
      <c r="AQ240">
        <f>(Table2[[#This Row],[Sharpe Ratio]]-AVERAGE(Table2[Sharpe Ratio]))/_xlfn.STDEV.P(Table2[Sharpe Ratio])</f>
        <v>-0.86898414238727628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4.2578615121070786</v>
      </c>
      <c r="AS240">
        <f>_xlfn.RANK.AVG(Table2[[#This Row],[1Y Return vs Nifty Z-Score]],Table2[1Y Return vs Nifty Z-Score])</f>
        <v>126</v>
      </c>
      <c r="AT240">
        <f>_xlfn.RANK.AVG(Table2[[#This Row],[6M Return vs Nifty Z-Score]],Table2[6M Return vs Nifty Z-Score])</f>
        <v>95</v>
      </c>
      <c r="AU240">
        <f>_xlfn.RANK.AVG(Table2[[#This Row],[Sharpe Ratio Z-Score]],Table2[Sharpe Ratio Z-Score])</f>
        <v>592</v>
      </c>
      <c r="AV240">
        <f>(Table2[[#This Row],[Rank 1Y]]+Table2[[#This Row],[Rank 6M]]+Table2[[#This Row],[Rank Sharpe]])/3</f>
        <v>271</v>
      </c>
    </row>
    <row r="241" spans="1:48" x14ac:dyDescent="0.3">
      <c r="A241" t="s">
        <v>1672</v>
      </c>
      <c r="B241" t="s">
        <v>1673</v>
      </c>
      <c r="C241" t="s">
        <v>10085</v>
      </c>
      <c r="D241" t="s">
        <v>109</v>
      </c>
      <c r="E241">
        <v>4679.5202457900004</v>
      </c>
      <c r="F241">
        <v>270.85000000000002</v>
      </c>
      <c r="G241">
        <v>68.632428383730996</v>
      </c>
      <c r="H241">
        <f>(Table2[[#This Row],[1Y Return vs Nifty]]-AVERAGE(Table2[1Y Return vs Nifty]))/_xlfn.STDEV.P(Table2[1Y Return vs Nifty])</f>
        <v>0.30969205074474665</v>
      </c>
      <c r="I241">
        <v>-12.9895575550836</v>
      </c>
      <c r="J241">
        <f>(Table2[[#This Row],[1M Return vs Nifty]]-AVERAGE(Table2[1M Return vs Nifty]))/_xlfn.STDEV.P(Table2[1M Return vs Nifty])</f>
        <v>-1.393826844689311</v>
      </c>
      <c r="K241">
        <v>11.2442246951746</v>
      </c>
      <c r="L241">
        <f>(Table2[[#This Row],[6M Return vs Nifty]]-AVERAGE(Table2[6M Return vs Nifty]))/_xlfn.STDEV.P(Table2[6M Return vs Nifty])</f>
        <v>-1.8991118810420357E-2</v>
      </c>
      <c r="M241">
        <v>0.44530905035916002</v>
      </c>
      <c r="N241">
        <f>(Table2[[#This Row],[1W Return vs Nifty]]-AVERAGE(Table2[1W Return vs Nifty]))/_xlfn.STDEV.P(Table2[1W Return vs Nifty])</f>
        <v>0.36145370112272523</v>
      </c>
      <c r="O241">
        <v>270.02999999999997</v>
      </c>
      <c r="P241">
        <v>268.35235451553001</v>
      </c>
      <c r="Q241">
        <v>228.68302636925199</v>
      </c>
      <c r="R241">
        <v>55.424644700951198</v>
      </c>
      <c r="S241" s="5">
        <f>(Table2[[#This Row],[Close Price]]-Table2[[#This Row],[20D EMA]])/Table2[[#This Row],[20D EMA]]</f>
        <v>3.0366996259676708E-3</v>
      </c>
      <c r="T241" s="5">
        <f>(Table2[[#This Row],[Close Price]]-Table2[[#This Row],[50D EMA]])/Table2[[#This Row],[50D EMA]]</f>
        <v>9.3073358308300956E-3</v>
      </c>
      <c r="U241" s="5">
        <f>(Table2[[#This Row],[Close Price]]-Table2[[#This Row],[200D EMA]])/Table2[[#This Row],[200D EMA]]</f>
        <v>0.1843904827578304</v>
      </c>
      <c r="V241">
        <v>0.55989119375211105</v>
      </c>
      <c r="W241">
        <v>268.3</v>
      </c>
      <c r="X241">
        <v>276.05</v>
      </c>
      <c r="Y241">
        <v>264</v>
      </c>
      <c r="Z241">
        <v>284.10000000000002</v>
      </c>
      <c r="AA241">
        <v>213.95</v>
      </c>
      <c r="AB241">
        <v>287.7</v>
      </c>
      <c r="AC241" s="5">
        <f>(Table2[[#This Row],[Close Price]]/Table2[[#This Row],[Day Low]])-1</f>
        <v>9.5042862467387135E-3</v>
      </c>
      <c r="AD241" s="5">
        <f>(Table2[[#This Row],[Day High]]/Table2[[#This Row],[Close Price]])-1</f>
        <v>1.9198818534243989E-2</v>
      </c>
      <c r="AE241" s="5">
        <f>(Table2[[#This Row],[Close Price]]/Table2[[#This Row],[Current Week Low]])-1</f>
        <v>2.5946969696969857E-2</v>
      </c>
      <c r="AF241" s="5">
        <f>(Table2[[#This Row],[Current Week High]]/Table2[[#This Row],[Close Price]])-1</f>
        <v>4.892006645744873E-2</v>
      </c>
      <c r="AG241" s="5">
        <f>(Table2[[#This Row],[Close Price]]/Table2[[#This Row],[Current Month Low]])-1</f>
        <v>0.26594998831502714</v>
      </c>
      <c r="AH241" s="5">
        <f>(Table2[[#This Row],[Current Month High]]/Table2[[#This Row],[Close Price]])-1</f>
        <v>6.2211556211925201E-2</v>
      </c>
      <c r="AI241">
        <v>18.3127192172789</v>
      </c>
      <c r="AJ241">
        <v>109.312210200927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</v>
      </c>
      <c r="AM241">
        <v>0</v>
      </c>
      <c r="AN241">
        <v>3.89</v>
      </c>
      <c r="AO241" t="s">
        <v>10116</v>
      </c>
      <c r="AP241">
        <v>6.1914458966521001E-2</v>
      </c>
      <c r="AQ241">
        <f>(Table2[[#This Row],[Sharpe Ratio]]-AVERAGE(Table2[Sharpe Ratio]))/_xlfn.STDEV.P(Table2[Sharpe Ratio])</f>
        <v>6.5501305748023347E-2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-0.67617090588423601</v>
      </c>
      <c r="AS241">
        <f>_xlfn.RANK.AVG(Table2[[#This Row],[1Y Return vs Nifty Z-Score]],Table2[1Y Return vs Nifty Z-Score])</f>
        <v>194</v>
      </c>
      <c r="AT241">
        <f>_xlfn.RANK.AVG(Table2[[#This Row],[6M Return vs Nifty Z-Score]],Table2[6M Return vs Nifty Z-Score])</f>
        <v>308</v>
      </c>
      <c r="AU241">
        <f>_xlfn.RANK.AVG(Table2[[#This Row],[Sharpe Ratio Z-Score]],Table2[Sharpe Ratio Z-Score])</f>
        <v>312</v>
      </c>
      <c r="AV241">
        <f>(Table2[[#This Row],[Rank 1Y]]+Table2[[#This Row],[Rank 6M]]+Table2[[#This Row],[Rank Sharpe]])/3</f>
        <v>271.33333333333331</v>
      </c>
    </row>
    <row r="242" spans="1:48" x14ac:dyDescent="0.3">
      <c r="A242" t="s">
        <v>1874</v>
      </c>
      <c r="B242" t="s">
        <v>1875</v>
      </c>
      <c r="C242" t="s">
        <v>10074</v>
      </c>
      <c r="D242" t="s">
        <v>193</v>
      </c>
      <c r="E242">
        <v>3482.2226163</v>
      </c>
      <c r="F242">
        <v>1298.3</v>
      </c>
      <c r="G242">
        <v>20.722171902493201</v>
      </c>
      <c r="H242">
        <f>(Table2[[#This Row],[1Y Return vs Nifty]]-AVERAGE(Table2[1Y Return vs Nifty]))/_xlfn.STDEV.P(Table2[1Y Return vs Nifty])</f>
        <v>-0.26926948695205594</v>
      </c>
      <c r="I242">
        <v>2.6109594165442198</v>
      </c>
      <c r="J242">
        <f>(Table2[[#This Row],[1M Return vs Nifty]]-AVERAGE(Table2[1M Return vs Nifty]))/_xlfn.STDEV.P(Table2[1M Return vs Nifty])</f>
        <v>5.1196608687187659E-2</v>
      </c>
      <c r="K242">
        <v>13.075874867222099</v>
      </c>
      <c r="L242">
        <f>(Table2[[#This Row],[6M Return vs Nifty]]-AVERAGE(Table2[6M Return vs Nifty]))/_xlfn.STDEV.P(Table2[6M Return vs Nifty])</f>
        <v>3.6709225910258179E-2</v>
      </c>
      <c r="M242">
        <v>3.2284361392976901</v>
      </c>
      <c r="N242">
        <f>(Table2[[#This Row],[1W Return vs Nifty]]-AVERAGE(Table2[1W Return vs Nifty]))/_xlfn.STDEV.P(Table2[1W Return vs Nifty])</f>
        <v>0.96929597907163612</v>
      </c>
      <c r="O242">
        <v>1266.83</v>
      </c>
      <c r="P242">
        <v>1223.8498848319</v>
      </c>
      <c r="Q242">
        <v>1106.49505317433</v>
      </c>
      <c r="R242">
        <v>65.043382520292397</v>
      </c>
      <c r="S242" s="5">
        <f>(Table2[[#This Row],[Close Price]]-Table2[[#This Row],[20D EMA]])/Table2[[#This Row],[20D EMA]]</f>
        <v>2.4841533591721091E-2</v>
      </c>
      <c r="T242" s="5">
        <f>(Table2[[#This Row],[Close Price]]-Table2[[#This Row],[50D EMA]])/Table2[[#This Row],[50D EMA]]</f>
        <v>6.0832718204100605E-2</v>
      </c>
      <c r="U242" s="5">
        <f>(Table2[[#This Row],[Close Price]]-Table2[[#This Row],[200D EMA]])/Table2[[#This Row],[200D EMA]]</f>
        <v>0.17334460400470567</v>
      </c>
      <c r="V242">
        <v>2.3054560798565999</v>
      </c>
      <c r="W242">
        <v>1295</v>
      </c>
      <c r="X242">
        <v>1340</v>
      </c>
      <c r="Y242">
        <v>1272</v>
      </c>
      <c r="Z242">
        <v>1340</v>
      </c>
      <c r="AA242">
        <v>1120</v>
      </c>
      <c r="AB242">
        <v>1356.6</v>
      </c>
      <c r="AC242" s="5">
        <f>(Table2[[#This Row],[Close Price]]/Table2[[#This Row],[Day Low]])-1</f>
        <v>2.5482625482624588E-3</v>
      </c>
      <c r="AD242" s="5">
        <f>(Table2[[#This Row],[Day High]]/Table2[[#This Row],[Close Price]])-1</f>
        <v>3.2118924747747135E-2</v>
      </c>
      <c r="AE242" s="5">
        <f>(Table2[[#This Row],[Close Price]]/Table2[[#This Row],[Current Week Low]])-1</f>
        <v>2.0676100628930882E-2</v>
      </c>
      <c r="AF242" s="5">
        <f>(Table2[[#This Row],[Current Week High]]/Table2[[#This Row],[Close Price]])-1</f>
        <v>3.2118924747747135E-2</v>
      </c>
      <c r="AG242" s="5">
        <f>(Table2[[#This Row],[Close Price]]/Table2[[#This Row],[Current Month Low]])-1</f>
        <v>0.15919642857142846</v>
      </c>
      <c r="AH242" s="5">
        <f>(Table2[[#This Row],[Current Month High]]/Table2[[#This Row],[Close Price]])-1</f>
        <v>4.4904875606562422E-2</v>
      </c>
      <c r="AI242">
        <v>4.4904875606562404</v>
      </c>
      <c r="AJ242">
        <v>57.944038929440303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-0.01</v>
      </c>
      <c r="AM242" t="s">
        <v>10117</v>
      </c>
      <c r="AN242">
        <v>1.49</v>
      </c>
      <c r="AO242" t="s">
        <v>10116</v>
      </c>
      <c r="AP242">
        <v>0.127526560222018</v>
      </c>
      <c r="AQ242">
        <f>(Table2[[#This Row],[Sharpe Ratio]]-AVERAGE(Table2[Sharpe Ratio]))/_xlfn.STDEV.P(Table2[Sharpe Ratio])</f>
        <v>0.80720731589397354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1.5951396426109996</v>
      </c>
      <c r="AS242">
        <f>_xlfn.RANK.AVG(Table2[[#This Row],[1Y Return vs Nifty Z-Score]],Table2[1Y Return vs Nifty Z-Score])</f>
        <v>371</v>
      </c>
      <c r="AT242">
        <f>_xlfn.RANK.AVG(Table2[[#This Row],[6M Return vs Nifty Z-Score]],Table2[6M Return vs Nifty Z-Score])</f>
        <v>289</v>
      </c>
      <c r="AU242">
        <f>_xlfn.RANK.AVG(Table2[[#This Row],[Sharpe Ratio Z-Score]],Table2[Sharpe Ratio Z-Score])</f>
        <v>156</v>
      </c>
      <c r="AV242">
        <f>(Table2[[#This Row],[Rank 1Y]]+Table2[[#This Row],[Rank 6M]]+Table2[[#This Row],[Rank Sharpe]])/3</f>
        <v>272</v>
      </c>
    </row>
    <row r="243" spans="1:48" x14ac:dyDescent="0.3">
      <c r="A243" t="s">
        <v>522</v>
      </c>
      <c r="B243" t="s">
        <v>523</v>
      </c>
      <c r="C243" t="s">
        <v>10074</v>
      </c>
      <c r="D243" t="s">
        <v>193</v>
      </c>
      <c r="E243">
        <v>37157.49792768</v>
      </c>
      <c r="F243">
        <v>2647.5</v>
      </c>
      <c r="G243">
        <v>43.033947710385497</v>
      </c>
      <c r="H243">
        <f>(Table2[[#This Row],[1Y Return vs Nifty]]-AVERAGE(Table2[1Y Return vs Nifty]))/_xlfn.STDEV.P(Table2[1Y Return vs Nifty])</f>
        <v>3.5253094597695127E-4</v>
      </c>
      <c r="I243">
        <v>14.747815146071099</v>
      </c>
      <c r="J243">
        <f>(Table2[[#This Row],[1M Return vs Nifty]]-AVERAGE(Table2[1M Return vs Nifty]))/_xlfn.STDEV.P(Table2[1M Return vs Nifty])</f>
        <v>1.1753927626549805</v>
      </c>
      <c r="K243">
        <v>37.167405002063099</v>
      </c>
      <c r="L243">
        <f>(Table2[[#This Row],[6M Return vs Nifty]]-AVERAGE(Table2[6M Return vs Nifty]))/_xlfn.STDEV.P(Table2[6M Return vs Nifty])</f>
        <v>0.76933085521363997</v>
      </c>
      <c r="M243">
        <v>-0.950951712683758</v>
      </c>
      <c r="N243">
        <f>(Table2[[#This Row],[1W Return vs Nifty]]-AVERAGE(Table2[1W Return vs Nifty]))/_xlfn.STDEV.P(Table2[1W Return vs Nifty])</f>
        <v>5.650667725455407E-2</v>
      </c>
      <c r="O243">
        <v>2515.14</v>
      </c>
      <c r="P243">
        <v>2292.9621558398098</v>
      </c>
      <c r="Q243">
        <v>1941.8919122990201</v>
      </c>
      <c r="R243">
        <v>62.8408410425765</v>
      </c>
      <c r="S243" s="5">
        <f>(Table2[[#This Row],[Close Price]]-Table2[[#This Row],[20D EMA]])/Table2[[#This Row],[20D EMA]]</f>
        <v>5.2625301176077728E-2</v>
      </c>
      <c r="T243" s="5">
        <f>(Table2[[#This Row],[Close Price]]-Table2[[#This Row],[50D EMA]])/Table2[[#This Row],[50D EMA]]</f>
        <v>0.15462001553633961</v>
      </c>
      <c r="U243" s="5">
        <f>(Table2[[#This Row],[Close Price]]-Table2[[#This Row],[200D EMA]])/Table2[[#This Row],[200D EMA]]</f>
        <v>0.36336115477488412</v>
      </c>
      <c r="V243">
        <v>1.3423848158923599</v>
      </c>
      <c r="W243">
        <v>2621.55</v>
      </c>
      <c r="X243">
        <v>2738</v>
      </c>
      <c r="Y243">
        <v>2610.0500000000002</v>
      </c>
      <c r="Z243">
        <v>2759.1</v>
      </c>
      <c r="AA243">
        <v>2066.9499999999998</v>
      </c>
      <c r="AB243">
        <v>3061.3</v>
      </c>
      <c r="AC243" s="5">
        <f>(Table2[[#This Row],[Close Price]]/Table2[[#This Row],[Day Low]])-1</f>
        <v>9.8987240373060725E-3</v>
      </c>
      <c r="AD243" s="5">
        <f>(Table2[[#This Row],[Day High]]/Table2[[#This Row],[Close Price]])-1</f>
        <v>3.4183191690273951E-2</v>
      </c>
      <c r="AE243" s="5">
        <f>(Table2[[#This Row],[Close Price]]/Table2[[#This Row],[Current Week Low]])-1</f>
        <v>1.4348384130572045E-2</v>
      </c>
      <c r="AF243" s="5">
        <f>(Table2[[#This Row],[Current Week High]]/Table2[[#This Row],[Close Price]])-1</f>
        <v>4.2152974504249263E-2</v>
      </c>
      <c r="AG243" s="5">
        <f>(Table2[[#This Row],[Close Price]]/Table2[[#This Row],[Current Month Low]])-1</f>
        <v>0.28087278356999446</v>
      </c>
      <c r="AH243" s="5">
        <f>(Table2[[#This Row],[Current Month High]]/Table2[[#This Row],[Close Price]])-1</f>
        <v>0.15629839471199247</v>
      </c>
      <c r="AI243">
        <v>15.629839471199199</v>
      </c>
      <c r="AJ243">
        <v>71.910002921982993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0.19</v>
      </c>
      <c r="AM243" t="s">
        <v>10116</v>
      </c>
      <c r="AN243">
        <v>8.16</v>
      </c>
      <c r="AO243" t="s">
        <v>10116</v>
      </c>
      <c r="AP243">
        <v>2.9105689221342001E-2</v>
      </c>
      <c r="AQ243">
        <f>(Table2[[#This Row],[Sharpe Ratio]]-AVERAGE(Table2[Sharpe Ratio]))/_xlfn.STDEV.P(Table2[Sharpe Ratio])</f>
        <v>-0.30538243733976767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1.6962003887293839</v>
      </c>
      <c r="AS243">
        <f>_xlfn.RANK.AVG(Table2[[#This Row],[1Y Return vs Nifty Z-Score]],Table2[1Y Return vs Nifty Z-Score])</f>
        <v>271</v>
      </c>
      <c r="AT243">
        <f>_xlfn.RANK.AVG(Table2[[#This Row],[6M Return vs Nifty Z-Score]],Table2[6M Return vs Nifty Z-Score])</f>
        <v>126</v>
      </c>
      <c r="AU243">
        <f>_xlfn.RANK.AVG(Table2[[#This Row],[Sharpe Ratio Z-Score]],Table2[Sharpe Ratio Z-Score])</f>
        <v>420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138</v>
      </c>
      <c r="B244" t="s">
        <v>139</v>
      </c>
      <c r="C244" t="s">
        <v>10083</v>
      </c>
      <c r="D244" t="s">
        <v>140</v>
      </c>
      <c r="E244">
        <v>204386.48756442001</v>
      </c>
      <c r="F244">
        <v>816.75</v>
      </c>
      <c r="G244">
        <v>41.024300801175599</v>
      </c>
      <c r="H244">
        <f>(Table2[[#This Row],[1Y Return vs Nifty]]-AVERAGE(Table2[1Y Return vs Nifty]))/_xlfn.STDEV.P(Table2[1Y Return vs Nifty])</f>
        <v>-2.3932629481820646E-2</v>
      </c>
      <c r="I244">
        <v>-7.0638322545470897</v>
      </c>
      <c r="J244">
        <f>(Table2[[#This Row],[1M Return vs Nifty]]-AVERAGE(Table2[1M Return vs Nifty]))/_xlfn.STDEV.P(Table2[1M Return vs Nifty])</f>
        <v>-0.84494682660307174</v>
      </c>
      <c r="K244">
        <v>2.33096083497438</v>
      </c>
      <c r="L244">
        <f>(Table2[[#This Row],[6M Return vs Nifty]]-AVERAGE(Table2[6M Return vs Nifty]))/_xlfn.STDEV.P(Table2[6M Return vs Nifty])</f>
        <v>-0.29004280606822236</v>
      </c>
      <c r="M244">
        <v>-6.3205456622946201</v>
      </c>
      <c r="N244">
        <f>(Table2[[#This Row],[1W Return vs Nifty]]-AVERAGE(Table2[1W Return vs Nifty]))/_xlfn.STDEV.P(Table2[1W Return vs Nifty])</f>
        <v>-1.1162267674251056</v>
      </c>
      <c r="O244">
        <v>843.63</v>
      </c>
      <c r="P244">
        <v>848.17262229575397</v>
      </c>
      <c r="Q244">
        <v>756.75315611085898</v>
      </c>
      <c r="R244">
        <v>38.404091184336103</v>
      </c>
      <c r="S244" s="5">
        <f>(Table2[[#This Row],[Close Price]]-Table2[[#This Row],[20D EMA]])/Table2[[#This Row],[20D EMA]]</f>
        <v>-3.1862309306212436E-2</v>
      </c>
      <c r="T244" s="5">
        <f>(Table2[[#This Row],[Close Price]]-Table2[[#This Row],[50D EMA]])/Table2[[#This Row],[50D EMA]]</f>
        <v>-3.7047437596726671E-2</v>
      </c>
      <c r="U244" s="5">
        <f>(Table2[[#This Row],[Close Price]]-Table2[[#This Row],[200D EMA]])/Table2[[#This Row],[200D EMA]]</f>
        <v>7.9281920933742242E-2</v>
      </c>
      <c r="V244">
        <v>0.89690148223501598</v>
      </c>
      <c r="W244">
        <v>811.8</v>
      </c>
      <c r="X244">
        <v>830.95</v>
      </c>
      <c r="Y244">
        <v>811.8</v>
      </c>
      <c r="Z244">
        <v>849.5</v>
      </c>
      <c r="AA244">
        <v>687.05</v>
      </c>
      <c r="AB244">
        <v>887.9</v>
      </c>
      <c r="AC244" s="5">
        <f>(Table2[[#This Row],[Close Price]]/Table2[[#This Row],[Day Low]])-1</f>
        <v>6.0975609756097615E-3</v>
      </c>
      <c r="AD244" s="5">
        <f>(Table2[[#This Row],[Day High]]/Table2[[#This Row],[Close Price]])-1</f>
        <v>1.7385981022344676E-2</v>
      </c>
      <c r="AE244" s="5">
        <f>(Table2[[#This Row],[Close Price]]/Table2[[#This Row],[Current Week Low]])-1</f>
        <v>6.0975609756097615E-3</v>
      </c>
      <c r="AF244" s="5">
        <f>(Table2[[#This Row],[Current Week High]]/Table2[[#This Row],[Close Price]])-1</f>
        <v>4.0097949188858228E-2</v>
      </c>
      <c r="AG244" s="5">
        <f>(Table2[[#This Row],[Close Price]]/Table2[[#This Row],[Current Month Low]])-1</f>
        <v>0.18877810930791061</v>
      </c>
      <c r="AH244" s="5">
        <f>(Table2[[#This Row],[Current Month High]]/Table2[[#This Row],[Close Price]])-1</f>
        <v>8.7113559840832577E-2</v>
      </c>
      <c r="AI244">
        <v>18.469543924089301</v>
      </c>
      <c r="AJ244">
        <v>76.384839650145693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-0.23</v>
      </c>
      <c r="AM244" t="s">
        <v>10117</v>
      </c>
      <c r="AN244">
        <v>-3.64</v>
      </c>
      <c r="AO244" t="s">
        <v>10117</v>
      </c>
      <c r="AP244">
        <v>0.13674315070738299</v>
      </c>
      <c r="AQ244">
        <f>(Table2[[#This Row],[Sharpe Ratio]]-AVERAGE(Table2[Sharpe Ratio]))/_xlfn.STDEV.P(Table2[Sharpe Ratio])</f>
        <v>0.91139542182628397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282</v>
      </c>
      <c r="AT244">
        <f>_xlfn.RANK.AVG(Table2[[#This Row],[6M Return vs Nifty Z-Score]],Table2[6M Return vs Nifty Z-Score])</f>
        <v>401</v>
      </c>
      <c r="AU244">
        <f>_xlfn.RANK.AVG(Table2[[#This Row],[Sharpe Ratio Z-Score]],Table2[Sharpe Ratio Z-Score])</f>
        <v>137</v>
      </c>
      <c r="AV244">
        <f>(Table2[[#This Row],[Rank 1Y]]+Table2[[#This Row],[Rank 6M]]+Table2[[#This Row],[Rank Sharpe]])/3</f>
        <v>273.33333333333331</v>
      </c>
    </row>
    <row r="245" spans="1:48" x14ac:dyDescent="0.3">
      <c r="A245" t="s">
        <v>739</v>
      </c>
      <c r="B245" t="s">
        <v>740</v>
      </c>
      <c r="C245" t="s">
        <v>10084</v>
      </c>
      <c r="D245" t="s">
        <v>373</v>
      </c>
      <c r="E245">
        <v>20855.955320335001</v>
      </c>
      <c r="F245">
        <v>498.75</v>
      </c>
      <c r="G245">
        <v>54.813968461440098</v>
      </c>
      <c r="H245">
        <f>(Table2[[#This Row],[1Y Return vs Nifty]]-AVERAGE(Table2[1Y Return vs Nifty]))/_xlfn.STDEV.P(Table2[1Y Return vs Nifty])</f>
        <v>0.14270574357805033</v>
      </c>
      <c r="I245">
        <v>22.674030892483</v>
      </c>
      <c r="J245">
        <f>(Table2[[#This Row],[1M Return vs Nifty]]-AVERAGE(Table2[1M Return vs Nifty]))/_xlfn.STDEV.P(Table2[1M Return vs Nifty])</f>
        <v>1.9095714870470988</v>
      </c>
      <c r="K245">
        <v>25.067466851092501</v>
      </c>
      <c r="L245">
        <f>(Table2[[#This Row],[6M Return vs Nifty]]-AVERAGE(Table2[6M Return vs Nifty]))/_xlfn.STDEV.P(Table2[6M Return vs Nifty])</f>
        <v>0.40137264114345123</v>
      </c>
      <c r="M245">
        <v>8.6938447399990206</v>
      </c>
      <c r="N245">
        <f>(Table2[[#This Row],[1W Return vs Nifty]]-AVERAGE(Table2[1W Return vs Nifty]))/_xlfn.STDEV.P(Table2[1W Return vs Nifty])</f>
        <v>2.1629555956142998</v>
      </c>
      <c r="O245">
        <v>462.61</v>
      </c>
      <c r="P245">
        <v>425.90893959675998</v>
      </c>
      <c r="Q245">
        <v>367.84691243729998</v>
      </c>
      <c r="R245">
        <v>67.082248167599602</v>
      </c>
      <c r="S245" s="5">
        <f>(Table2[[#This Row],[Close Price]]-Table2[[#This Row],[20D EMA]])/Table2[[#This Row],[20D EMA]]</f>
        <v>7.8121960182443065E-2</v>
      </c>
      <c r="T245" s="5">
        <f>(Table2[[#This Row],[Close Price]]-Table2[[#This Row],[50D EMA]])/Table2[[#This Row],[50D EMA]]</f>
        <v>0.17102496245372104</v>
      </c>
      <c r="U245" s="5">
        <f>(Table2[[#This Row],[Close Price]]-Table2[[#This Row],[200D EMA]])/Table2[[#This Row],[200D EMA]]</f>
        <v>0.35586295041966037</v>
      </c>
      <c r="V245">
        <v>3.38840066487895</v>
      </c>
      <c r="W245">
        <v>494.35</v>
      </c>
      <c r="X245">
        <v>519</v>
      </c>
      <c r="Y245">
        <v>494.35</v>
      </c>
      <c r="Z245">
        <v>537</v>
      </c>
      <c r="AA245">
        <v>333.4</v>
      </c>
      <c r="AB245">
        <v>574.35</v>
      </c>
      <c r="AC245" s="5">
        <f>(Table2[[#This Row],[Close Price]]/Table2[[#This Row],[Day Low]])-1</f>
        <v>8.9005765146150662E-3</v>
      </c>
      <c r="AD245" s="5">
        <f>(Table2[[#This Row],[Day High]]/Table2[[#This Row],[Close Price]])-1</f>
        <v>4.0601503759398527E-2</v>
      </c>
      <c r="AE245" s="5">
        <f>(Table2[[#This Row],[Close Price]]/Table2[[#This Row],[Current Week Low]])-1</f>
        <v>8.9005765146150662E-3</v>
      </c>
      <c r="AF245" s="5">
        <f>(Table2[[#This Row],[Current Week High]]/Table2[[#This Row],[Close Price]])-1</f>
        <v>7.6691729323308255E-2</v>
      </c>
      <c r="AG245" s="5">
        <f>(Table2[[#This Row],[Close Price]]/Table2[[#This Row],[Current Month Low]])-1</f>
        <v>0.49595080983803252</v>
      </c>
      <c r="AH245" s="5">
        <f>(Table2[[#This Row],[Current Month High]]/Table2[[#This Row],[Close Price]])-1</f>
        <v>0.15157894736842104</v>
      </c>
      <c r="AI245">
        <v>15.157894736842101</v>
      </c>
      <c r="AJ245">
        <v>99.460107978404295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0.22</v>
      </c>
      <c r="AM245" t="s">
        <v>10116</v>
      </c>
      <c r="AN245">
        <v>17.2</v>
      </c>
      <c r="AO245" t="s">
        <v>10116</v>
      </c>
      <c r="AP245">
        <v>4.6377538529169003E-2</v>
      </c>
      <c r="AQ245">
        <f>(Table2[[#This Row],[Sharpe Ratio]]-AVERAGE(Table2[Sharpe Ratio]))/_xlfn.STDEV.P(Table2[Sharpe Ratio])</f>
        <v>-0.11013439326227094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4.5064710741206291</v>
      </c>
      <c r="AS245">
        <f>_xlfn.RANK.AVG(Table2[[#This Row],[1Y Return vs Nifty Z-Score]],Table2[1Y Return vs Nifty Z-Score])</f>
        <v>243</v>
      </c>
      <c r="AT245">
        <f>_xlfn.RANK.AVG(Table2[[#This Row],[6M Return vs Nifty Z-Score]],Table2[6M Return vs Nifty Z-Score])</f>
        <v>202</v>
      </c>
      <c r="AU245">
        <f>_xlfn.RANK.AVG(Table2[[#This Row],[Sharpe Ratio Z-Score]],Table2[Sharpe Ratio Z-Score])</f>
        <v>375</v>
      </c>
      <c r="AV245">
        <f>(Table2[[#This Row],[Rank 1Y]]+Table2[[#This Row],[Rank 6M]]+Table2[[#This Row],[Rank Sharpe]])/3</f>
        <v>273.33333333333331</v>
      </c>
    </row>
    <row r="246" spans="1:48" x14ac:dyDescent="0.3">
      <c r="A246" t="s">
        <v>563</v>
      </c>
      <c r="B246" t="s">
        <v>564</v>
      </c>
      <c r="C246" t="s">
        <v>10077</v>
      </c>
      <c r="D246" t="s">
        <v>154</v>
      </c>
      <c r="E246">
        <v>33528.873205620002</v>
      </c>
      <c r="F246">
        <v>242.5</v>
      </c>
      <c r="G246">
        <v>111.491842965628</v>
      </c>
      <c r="H246">
        <f>(Table2[[#This Row],[1Y Return vs Nifty]]-AVERAGE(Table2[1Y Return vs Nifty]))/_xlfn.STDEV.P(Table2[1Y Return vs Nifty])</f>
        <v>0.82761773917927373</v>
      </c>
      <c r="I246">
        <v>-1.4053917455757501</v>
      </c>
      <c r="J246">
        <f>(Table2[[#This Row],[1M Return vs Nifty]]-AVERAGE(Table2[1M Return vs Nifty]))/_xlfn.STDEV.P(Table2[1M Return vs Nifty])</f>
        <v>-0.32082450040902766</v>
      </c>
      <c r="K246">
        <v>-14.6716873956355</v>
      </c>
      <c r="L246">
        <f>(Table2[[#This Row],[6M Return vs Nifty]]-AVERAGE(Table2[6M Return vs Nifty]))/_xlfn.STDEV.P(Table2[6M Return vs Nifty])</f>
        <v>-0.80709206692721436</v>
      </c>
      <c r="M246">
        <v>0.27543562621227302</v>
      </c>
      <c r="N246">
        <f>(Table2[[#This Row],[1W Return vs Nifty]]-AVERAGE(Table2[1W Return vs Nifty]))/_xlfn.STDEV.P(Table2[1W Return vs Nifty])</f>
        <v>0.32435289839373216</v>
      </c>
      <c r="O246">
        <v>232.78</v>
      </c>
      <c r="P246">
        <v>230.49350032649801</v>
      </c>
      <c r="Q246">
        <v>203.28132300241001</v>
      </c>
      <c r="R246">
        <v>66.282552916186106</v>
      </c>
      <c r="S246" s="5">
        <f>(Table2[[#This Row],[Close Price]]-Table2[[#This Row],[20D EMA]])/Table2[[#This Row],[20D EMA]]</f>
        <v>4.1756164618953512E-2</v>
      </c>
      <c r="T246" s="5">
        <f>(Table2[[#This Row],[Close Price]]-Table2[[#This Row],[50D EMA]])/Table2[[#This Row],[50D EMA]]</f>
        <v>5.2090404529822221E-2</v>
      </c>
      <c r="U246" s="5">
        <f>(Table2[[#This Row],[Close Price]]-Table2[[#This Row],[200D EMA]])/Table2[[#This Row],[200D EMA]]</f>
        <v>0.19292808812113563</v>
      </c>
      <c r="V246">
        <v>0.89686719703206497</v>
      </c>
      <c r="W246">
        <v>240.61</v>
      </c>
      <c r="X246">
        <v>250.95</v>
      </c>
      <c r="Y246">
        <v>229.8</v>
      </c>
      <c r="Z246">
        <v>250.95</v>
      </c>
      <c r="AA246">
        <v>193</v>
      </c>
      <c r="AB246">
        <v>250.95</v>
      </c>
      <c r="AC246" s="5">
        <f>(Table2[[#This Row],[Close Price]]/Table2[[#This Row],[Day Low]])-1</f>
        <v>7.8550351190722623E-3</v>
      </c>
      <c r="AD246" s="5">
        <f>(Table2[[#This Row],[Day High]]/Table2[[#This Row],[Close Price]])-1</f>
        <v>3.4845360824742322E-2</v>
      </c>
      <c r="AE246" s="5">
        <f>(Table2[[#This Row],[Close Price]]/Table2[[#This Row],[Current Week Low]])-1</f>
        <v>5.5265448215839896E-2</v>
      </c>
      <c r="AF246" s="5">
        <f>(Table2[[#This Row],[Current Week High]]/Table2[[#This Row],[Close Price]])-1</f>
        <v>3.4845360824742322E-2</v>
      </c>
      <c r="AG246" s="5">
        <f>(Table2[[#This Row],[Close Price]]/Table2[[#This Row],[Current Month Low]])-1</f>
        <v>0.25647668393782386</v>
      </c>
      <c r="AH246" s="5">
        <f>(Table2[[#This Row],[Current Month High]]/Table2[[#This Row],[Close Price]])-1</f>
        <v>3.4845360824742322E-2</v>
      </c>
      <c r="AI246">
        <v>21.134020618556601</v>
      </c>
      <c r="AJ246">
        <v>146.94501018329899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</v>
      </c>
      <c r="AM246" t="s">
        <v>10115</v>
      </c>
      <c r="AN246">
        <v>5.53</v>
      </c>
      <c r="AO246" t="s">
        <v>10116</v>
      </c>
      <c r="AP246">
        <v>0.13963858116407399</v>
      </c>
      <c r="AQ246">
        <f>(Table2[[#This Row],[Sharpe Ratio]]-AVERAGE(Table2[Sharpe Ratio]))/_xlfn.STDEV.P(Table2[Sharpe Ratio])</f>
        <v>0.94412655115446442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0.96818062139122818</v>
      </c>
      <c r="AS246">
        <f>_xlfn.RANK.AVG(Table2[[#This Row],[1Y Return vs Nifty Z-Score]],Table2[1Y Return vs Nifty Z-Score])</f>
        <v>109</v>
      </c>
      <c r="AT246">
        <f>_xlfn.RANK.AVG(Table2[[#This Row],[6M Return vs Nifty Z-Score]],Table2[6M Return vs Nifty Z-Score])</f>
        <v>582</v>
      </c>
      <c r="AU246">
        <f>_xlfn.RANK.AVG(Table2[[#This Row],[Sharpe Ratio Z-Score]],Table2[Sharpe Ratio Z-Score])</f>
        <v>131</v>
      </c>
      <c r="AV246">
        <f>(Table2[[#This Row],[Rank 1Y]]+Table2[[#This Row],[Rank 6M]]+Table2[[#This Row],[Rank Sharpe]])/3</f>
        <v>274</v>
      </c>
    </row>
    <row r="247" spans="1:48" x14ac:dyDescent="0.3">
      <c r="A247" t="s">
        <v>173</v>
      </c>
      <c r="B247" t="s">
        <v>174</v>
      </c>
      <c r="C247" t="s">
        <v>10070</v>
      </c>
      <c r="D247" t="s">
        <v>32</v>
      </c>
      <c r="E247">
        <v>145289.42041900501</v>
      </c>
      <c r="F247">
        <v>279.85000000000002</v>
      </c>
      <c r="G247">
        <v>18.7786762672477</v>
      </c>
      <c r="H247">
        <f>(Table2[[#This Row],[1Y Return vs Nifty]]-AVERAGE(Table2[1Y Return vs Nifty]))/_xlfn.STDEV.P(Table2[1Y Return vs Nifty])</f>
        <v>-0.29275525605724545</v>
      </c>
      <c r="I247">
        <v>-0.73584568166028597</v>
      </c>
      <c r="J247">
        <f>(Table2[[#This Row],[1M Return vs Nifty]]-AVERAGE(Table2[1M Return vs Nifty]))/_xlfn.STDEV.P(Table2[1M Return vs Nifty])</f>
        <v>-0.25880669886864627</v>
      </c>
      <c r="K247">
        <v>9.5893149886283595</v>
      </c>
      <c r="L247">
        <f>(Table2[[#This Row],[6M Return vs Nifty]]-AVERAGE(Table2[6M Return vs Nifty]))/_xlfn.STDEV.P(Table2[6M Return vs Nifty])</f>
        <v>-6.9316799195764209E-2</v>
      </c>
      <c r="M247">
        <v>-3.7231291468841499</v>
      </c>
      <c r="N247">
        <f>(Table2[[#This Row],[1W Return vs Nifty]]-AVERAGE(Table2[1W Return vs Nifty]))/_xlfn.STDEV.P(Table2[1W Return vs Nifty])</f>
        <v>-0.54894416729369155</v>
      </c>
      <c r="O247">
        <v>277.45</v>
      </c>
      <c r="P247">
        <v>271.36906875744103</v>
      </c>
      <c r="Q247">
        <v>243.643827947722</v>
      </c>
      <c r="R247">
        <v>53.8276854253088</v>
      </c>
      <c r="S247" s="5">
        <f>(Table2[[#This Row],[Close Price]]-Table2[[#This Row],[20D EMA]])/Table2[[#This Row],[20D EMA]]</f>
        <v>8.6502072445486904E-3</v>
      </c>
      <c r="T247" s="5">
        <f>(Table2[[#This Row],[Close Price]]-Table2[[#This Row],[50D EMA]])/Table2[[#This Row],[50D EMA]]</f>
        <v>3.1252387316623553E-2</v>
      </c>
      <c r="U247" s="5">
        <f>(Table2[[#This Row],[Close Price]]-Table2[[#This Row],[200D EMA]])/Table2[[#This Row],[200D EMA]]</f>
        <v>0.14860286984181958</v>
      </c>
      <c r="V247">
        <v>0.800322496794173</v>
      </c>
      <c r="W247">
        <v>277</v>
      </c>
      <c r="X247">
        <v>282.89999999999998</v>
      </c>
      <c r="Y247">
        <v>273.5</v>
      </c>
      <c r="Z247">
        <v>283.60000000000002</v>
      </c>
      <c r="AA247">
        <v>236.45</v>
      </c>
      <c r="AB247">
        <v>299.7</v>
      </c>
      <c r="AC247" s="5">
        <f>(Table2[[#This Row],[Close Price]]/Table2[[#This Row],[Day Low]])-1</f>
        <v>1.0288808664260074E-2</v>
      </c>
      <c r="AD247" s="5">
        <f>(Table2[[#This Row],[Day High]]/Table2[[#This Row],[Close Price]])-1</f>
        <v>1.0898695729855135E-2</v>
      </c>
      <c r="AE247" s="5">
        <f>(Table2[[#This Row],[Close Price]]/Table2[[#This Row],[Current Week Low]])-1</f>
        <v>2.321755027422312E-2</v>
      </c>
      <c r="AF247" s="5">
        <f>(Table2[[#This Row],[Current Week High]]/Table2[[#This Row],[Close Price]])-1</f>
        <v>1.3400035733428517E-2</v>
      </c>
      <c r="AG247" s="5">
        <f>(Table2[[#This Row],[Close Price]]/Table2[[#This Row],[Current Month Low]])-1</f>
        <v>0.183548318883485</v>
      </c>
      <c r="AH247" s="5">
        <f>(Table2[[#This Row],[Current Month High]]/Table2[[#This Row],[Close Price]])-1</f>
        <v>7.0930855815615423E-2</v>
      </c>
      <c r="AI247">
        <v>7.0930855815615397</v>
      </c>
      <c r="AJ247">
        <v>50.9846236849204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-0.04</v>
      </c>
      <c r="AM247" t="s">
        <v>10117</v>
      </c>
      <c r="AN247">
        <v>1.25</v>
      </c>
      <c r="AO247" t="s">
        <v>10116</v>
      </c>
      <c r="AP247">
        <v>0.147461812091151</v>
      </c>
      <c r="AQ247">
        <f>(Table2[[#This Row],[Sharpe Ratio]]-AVERAGE(Table2[Sharpe Ratio]))/_xlfn.STDEV.P(Table2[Sharpe Ratio])</f>
        <v>1.0325635511337412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-0.13725937028160634</v>
      </c>
      <c r="AS247">
        <f>_xlfn.RANK.AVG(Table2[[#This Row],[1Y Return vs Nifty Z-Score]],Table2[1Y Return vs Nifty Z-Score])</f>
        <v>382</v>
      </c>
      <c r="AT247">
        <f>_xlfn.RANK.AVG(Table2[[#This Row],[6M Return vs Nifty Z-Score]],Table2[6M Return vs Nifty Z-Score])</f>
        <v>327</v>
      </c>
      <c r="AU247">
        <f>_xlfn.RANK.AVG(Table2[[#This Row],[Sharpe Ratio Z-Score]],Table2[Sharpe Ratio Z-Score])</f>
        <v>118</v>
      </c>
      <c r="AV247">
        <f>(Table2[[#This Row],[Rank 1Y]]+Table2[[#This Row],[Rank 6M]]+Table2[[#This Row],[Rank Sharpe]])/3</f>
        <v>275.66666666666669</v>
      </c>
    </row>
    <row r="248" spans="1:48" x14ac:dyDescent="0.3">
      <c r="A248" t="s">
        <v>423</v>
      </c>
      <c r="B248" t="s">
        <v>424</v>
      </c>
      <c r="C248" t="s">
        <v>10070</v>
      </c>
      <c r="D248" t="s">
        <v>49</v>
      </c>
      <c r="E248">
        <v>53581.479566875001</v>
      </c>
      <c r="F248">
        <v>4729.5</v>
      </c>
      <c r="G248">
        <v>53.755782525969103</v>
      </c>
      <c r="H248">
        <f>(Table2[[#This Row],[1Y Return vs Nifty]]-AVERAGE(Table2[1Y Return vs Nifty]))/_xlfn.STDEV.P(Table2[1Y Return vs Nifty])</f>
        <v>0.12991831555396247</v>
      </c>
      <c r="I248">
        <v>4.7958458131511197</v>
      </c>
      <c r="J248">
        <f>(Table2[[#This Row],[1M Return vs Nifty]]-AVERAGE(Table2[1M Return vs Nifty]))/_xlfn.STDEV.P(Table2[1M Return vs Nifty])</f>
        <v>0.25357529215018831</v>
      </c>
      <c r="K248">
        <v>20.4635086715511</v>
      </c>
      <c r="L248">
        <f>(Table2[[#This Row],[6M Return vs Nifty]]-AVERAGE(Table2[6M Return vs Nifty]))/_xlfn.STDEV.P(Table2[6M Return vs Nifty])</f>
        <v>0.2613666172893539</v>
      </c>
      <c r="M248">
        <v>0.60471865749129305</v>
      </c>
      <c r="N248">
        <f>(Table2[[#This Row],[1W Return vs Nifty]]-AVERAGE(Table2[1W Return vs Nifty]))/_xlfn.STDEV.P(Table2[1W Return vs Nifty])</f>
        <v>0.39626917868796013</v>
      </c>
      <c r="O248">
        <v>4645.16</v>
      </c>
      <c r="P248">
        <v>4530.4683665833099</v>
      </c>
      <c r="Q248">
        <v>3896.7487059714699</v>
      </c>
      <c r="R248">
        <v>74.286074147117205</v>
      </c>
      <c r="S248" s="5">
        <f>(Table2[[#This Row],[Close Price]]-Table2[[#This Row],[20D EMA]])/Table2[[#This Row],[20D EMA]]</f>
        <v>1.815653282125915E-2</v>
      </c>
      <c r="T248" s="5">
        <f>(Table2[[#This Row],[Close Price]]-Table2[[#This Row],[50D EMA]])/Table2[[#This Row],[50D EMA]]</f>
        <v>4.3931800712867883E-2</v>
      </c>
      <c r="U248" s="5">
        <f>(Table2[[#This Row],[Close Price]]-Table2[[#This Row],[200D EMA]])/Table2[[#This Row],[200D EMA]]</f>
        <v>0.21370413051075177</v>
      </c>
      <c r="V248">
        <v>0.34099950386855898</v>
      </c>
      <c r="W248">
        <v>4700</v>
      </c>
      <c r="X248">
        <v>4936.95</v>
      </c>
      <c r="Y248">
        <v>4689.45</v>
      </c>
      <c r="Z248">
        <v>4936.95</v>
      </c>
      <c r="AA248">
        <v>4130</v>
      </c>
      <c r="AB248">
        <v>4936.95</v>
      </c>
      <c r="AC248" s="5">
        <f>(Table2[[#This Row],[Close Price]]/Table2[[#This Row],[Day Low]])-1</f>
        <v>6.2765957446808684E-3</v>
      </c>
      <c r="AD248" s="5">
        <f>(Table2[[#This Row],[Day High]]/Table2[[#This Row],[Close Price]])-1</f>
        <v>4.3862987630827854E-2</v>
      </c>
      <c r="AE248" s="5">
        <f>(Table2[[#This Row],[Close Price]]/Table2[[#This Row],[Current Week Low]])-1</f>
        <v>8.5404471739756183E-3</v>
      </c>
      <c r="AF248" s="5">
        <f>(Table2[[#This Row],[Current Week High]]/Table2[[#This Row],[Close Price]])-1</f>
        <v>4.3862987630827854E-2</v>
      </c>
      <c r="AG248" s="5">
        <f>(Table2[[#This Row],[Close Price]]/Table2[[#This Row],[Current Month Low]])-1</f>
        <v>0.14515738498789355</v>
      </c>
      <c r="AH248" s="5">
        <f>(Table2[[#This Row],[Current Month High]]/Table2[[#This Row],[Close Price]])-1</f>
        <v>4.3862987630827854E-2</v>
      </c>
      <c r="AI248">
        <v>5.6771328893117703</v>
      </c>
      <c r="AJ248">
        <v>89.703581886005296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</v>
      </c>
      <c r="AM248" t="s">
        <v>10115</v>
      </c>
      <c r="AN248">
        <v>2.35</v>
      </c>
      <c r="AO248" t="s">
        <v>10116</v>
      </c>
      <c r="AP248">
        <v>5.2724800602950997E-2</v>
      </c>
      <c r="AQ248">
        <f>(Table2[[#This Row],[Sharpe Ratio]]-AVERAGE(Table2[Sharpe Ratio]))/_xlfn.STDEV.P(Table2[Sharpe Ratio])</f>
        <v>-3.8382348471583311E-2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1.0027470552098816</v>
      </c>
      <c r="AS248">
        <f>_xlfn.RANK.AVG(Table2[[#This Row],[1Y Return vs Nifty Z-Score]],Table2[1Y Return vs Nifty Z-Score])</f>
        <v>249</v>
      </c>
      <c r="AT248">
        <f>_xlfn.RANK.AVG(Table2[[#This Row],[6M Return vs Nifty Z-Score]],Table2[6M Return vs Nifty Z-Score])</f>
        <v>230</v>
      </c>
      <c r="AU248">
        <f>_xlfn.RANK.AVG(Table2[[#This Row],[Sharpe Ratio Z-Score]],Table2[Sharpe Ratio Z-Score])</f>
        <v>350</v>
      </c>
      <c r="AV248">
        <f>(Table2[[#This Row],[Rank 1Y]]+Table2[[#This Row],[Rank 6M]]+Table2[[#This Row],[Rank Sharpe]])/3</f>
        <v>276.33333333333331</v>
      </c>
    </row>
    <row r="249" spans="1:48" x14ac:dyDescent="0.3">
      <c r="A249" t="s">
        <v>1209</v>
      </c>
      <c r="B249" t="s">
        <v>1210</v>
      </c>
      <c r="C249" t="s">
        <v>10073</v>
      </c>
      <c r="D249" t="s">
        <v>832</v>
      </c>
      <c r="E249">
        <v>9211.4093652499996</v>
      </c>
      <c r="F249">
        <v>1274.5</v>
      </c>
      <c r="G249">
        <v>64.338356248251202</v>
      </c>
      <c r="H249">
        <f>(Table2[[#This Row],[1Y Return vs Nifty]]-AVERAGE(Table2[1Y Return vs Nifty]))/_xlfn.STDEV.P(Table2[1Y Return vs Nifty])</f>
        <v>0.25780122842130615</v>
      </c>
      <c r="I249">
        <v>-3.3215655399835602</v>
      </c>
      <c r="J249">
        <f>(Table2[[#This Row],[1M Return vs Nifty]]-AVERAGE(Table2[1M Return vs Nifty]))/_xlfn.STDEV.P(Table2[1M Return vs Nifty])</f>
        <v>-0.49831323867971861</v>
      </c>
      <c r="K249">
        <v>22.995233066238999</v>
      </c>
      <c r="L249">
        <f>(Table2[[#This Row],[6M Return vs Nifty]]-AVERAGE(Table2[6M Return vs Nifty]))/_xlfn.STDEV.P(Table2[6M Return vs Nifty])</f>
        <v>0.33835616675350244</v>
      </c>
      <c r="M249">
        <v>-2.6133699229233698</v>
      </c>
      <c r="N249">
        <f>(Table2[[#This Row],[1W Return vs Nifty]]-AVERAGE(Table2[1W Return vs Nifty]))/_xlfn.STDEV.P(Table2[1W Return vs Nifty])</f>
        <v>-0.30656983327633652</v>
      </c>
      <c r="O249">
        <v>1201.7</v>
      </c>
      <c r="P249">
        <v>1122.01318786721</v>
      </c>
      <c r="Q249">
        <v>945.50571436800101</v>
      </c>
      <c r="R249">
        <v>60.187650244813199</v>
      </c>
      <c r="S249" s="5">
        <f>(Table2[[#This Row],[Close Price]]-Table2[[#This Row],[20D EMA]])/Table2[[#This Row],[20D EMA]]</f>
        <v>6.0580843804610096E-2</v>
      </c>
      <c r="T249" s="5">
        <f>(Table2[[#This Row],[Close Price]]-Table2[[#This Row],[50D EMA]])/Table2[[#This Row],[50D EMA]]</f>
        <v>0.13590465226406656</v>
      </c>
      <c r="U249" s="5">
        <f>(Table2[[#This Row],[Close Price]]-Table2[[#This Row],[200D EMA]])/Table2[[#This Row],[200D EMA]]</f>
        <v>0.34795589347855688</v>
      </c>
      <c r="V249">
        <v>0.63060306579657099</v>
      </c>
      <c r="W249">
        <v>1200</v>
      </c>
      <c r="X249">
        <v>1299.9000000000001</v>
      </c>
      <c r="Y249">
        <v>1200</v>
      </c>
      <c r="Z249">
        <v>1299.9000000000001</v>
      </c>
      <c r="AA249">
        <v>954</v>
      </c>
      <c r="AB249">
        <v>1299.9000000000001</v>
      </c>
      <c r="AC249" s="5">
        <f>(Table2[[#This Row],[Close Price]]/Table2[[#This Row],[Day Low]])-1</f>
        <v>6.2083333333333268E-2</v>
      </c>
      <c r="AD249" s="5">
        <f>(Table2[[#This Row],[Day High]]/Table2[[#This Row],[Close Price]])-1</f>
        <v>1.9929384072185252E-2</v>
      </c>
      <c r="AE249" s="5">
        <f>(Table2[[#This Row],[Close Price]]/Table2[[#This Row],[Current Week Low]])-1</f>
        <v>6.2083333333333268E-2</v>
      </c>
      <c r="AF249" s="5">
        <f>(Table2[[#This Row],[Current Week High]]/Table2[[#This Row],[Close Price]])-1</f>
        <v>1.9929384072185252E-2</v>
      </c>
      <c r="AG249" s="5">
        <f>(Table2[[#This Row],[Close Price]]/Table2[[#This Row],[Current Month Low]])-1</f>
        <v>0.33595387840670865</v>
      </c>
      <c r="AH249" s="5">
        <f>(Table2[[#This Row],[Current Month High]]/Table2[[#This Row],[Close Price]])-1</f>
        <v>1.9929384072185252E-2</v>
      </c>
      <c r="AI249">
        <v>1.9929384072185199</v>
      </c>
      <c r="AJ249">
        <v>94.283536585365795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0.22</v>
      </c>
      <c r="AM249" t="s">
        <v>10116</v>
      </c>
      <c r="AN249">
        <v>10.7</v>
      </c>
      <c r="AO249" t="s">
        <v>10116</v>
      </c>
      <c r="AP249">
        <v>3.3527429875392999E-2</v>
      </c>
      <c r="AQ249">
        <f>(Table2[[#This Row],[Sharpe Ratio]]-AVERAGE(Table2[Sharpe Ratio]))/_xlfn.STDEV.P(Table2[Sharpe Ratio])</f>
        <v>-0.25539727369373155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-0.46412295047497809</v>
      </c>
      <c r="AS249">
        <f>_xlfn.RANK.AVG(Table2[[#This Row],[1Y Return vs Nifty Z-Score]],Table2[1Y Return vs Nifty Z-Score])</f>
        <v>210</v>
      </c>
      <c r="AT249">
        <f>_xlfn.RANK.AVG(Table2[[#This Row],[6M Return vs Nifty Z-Score]],Table2[6M Return vs Nifty Z-Score])</f>
        <v>218</v>
      </c>
      <c r="AU249">
        <f>_xlfn.RANK.AVG(Table2[[#This Row],[Sharpe Ratio Z-Score]],Table2[Sharpe Ratio Z-Score])</f>
        <v>404</v>
      </c>
      <c r="AV249">
        <f>(Table2[[#This Row],[Rank 1Y]]+Table2[[#This Row],[Rank 6M]]+Table2[[#This Row],[Rank Sharpe]])/3</f>
        <v>277.33333333333331</v>
      </c>
    </row>
    <row r="250" spans="1:48" x14ac:dyDescent="0.3">
      <c r="A250" t="s">
        <v>359</v>
      </c>
      <c r="B250" t="s">
        <v>360</v>
      </c>
      <c r="C250" t="s">
        <v>10070</v>
      </c>
      <c r="D250" t="s">
        <v>37</v>
      </c>
      <c r="E250">
        <v>67649.664000000004</v>
      </c>
      <c r="F250">
        <v>377.45</v>
      </c>
      <c r="G250">
        <v>79.100582910058705</v>
      </c>
      <c r="H250">
        <f>(Table2[[#This Row],[1Y Return vs Nifty]]-AVERAGE(Table2[1Y Return vs Nifty]))/_xlfn.STDEV.P(Table2[1Y Return vs Nifty])</f>
        <v>0.43619228861727521</v>
      </c>
      <c r="I250">
        <v>-1.1515144346308399</v>
      </c>
      <c r="J250">
        <f>(Table2[[#This Row],[1M Return vs Nifty]]-AVERAGE(Table2[1M Return vs Nifty]))/_xlfn.STDEV.P(Table2[1M Return vs Nifty])</f>
        <v>-0.2973086983838289</v>
      </c>
      <c r="K250">
        <v>9.2862786481756991</v>
      </c>
      <c r="L250">
        <f>(Table2[[#This Row],[6M Return vs Nifty]]-AVERAGE(Table2[6M Return vs Nifty]))/_xlfn.STDEV.P(Table2[6M Return vs Nifty])</f>
        <v>-7.853211164117388E-2</v>
      </c>
      <c r="M250">
        <v>-1.0837298671916</v>
      </c>
      <c r="N250">
        <f>(Table2[[#This Row],[1W Return vs Nifty]]-AVERAGE(Table2[1W Return vs Nifty]))/_xlfn.STDEV.P(Table2[1W Return vs Nifty])</f>
        <v>2.7507579003284193E-2</v>
      </c>
      <c r="O250">
        <v>379.11</v>
      </c>
      <c r="P250">
        <v>364.68629744615902</v>
      </c>
      <c r="Q250">
        <v>317.537239171659</v>
      </c>
      <c r="R250">
        <v>51.250854836556201</v>
      </c>
      <c r="S250" s="5">
        <f>(Table2[[#This Row],[Close Price]]-Table2[[#This Row],[20D EMA]])/Table2[[#This Row],[20D EMA]]</f>
        <v>-4.3786763736119467E-3</v>
      </c>
      <c r="T250" s="5">
        <f>(Table2[[#This Row],[Close Price]]-Table2[[#This Row],[50D EMA]])/Table2[[#This Row],[50D EMA]]</f>
        <v>3.4999128410426114E-2</v>
      </c>
      <c r="U250" s="5">
        <f>(Table2[[#This Row],[Close Price]]-Table2[[#This Row],[200D EMA]])/Table2[[#This Row],[200D EMA]]</f>
        <v>0.18867947893176856</v>
      </c>
      <c r="V250">
        <v>1.1722861234948201</v>
      </c>
      <c r="W250">
        <v>372.55</v>
      </c>
      <c r="X250">
        <v>405</v>
      </c>
      <c r="Y250">
        <v>372.55</v>
      </c>
      <c r="Z250">
        <v>410</v>
      </c>
      <c r="AA250">
        <v>317.25</v>
      </c>
      <c r="AB250">
        <v>418</v>
      </c>
      <c r="AC250" s="5">
        <f>(Table2[[#This Row],[Close Price]]/Table2[[#This Row],[Day Low]])-1</f>
        <v>1.3152596966850005E-2</v>
      </c>
      <c r="AD250" s="5">
        <f>(Table2[[#This Row],[Day High]]/Table2[[#This Row],[Close Price]])-1</f>
        <v>7.2989799973506519E-2</v>
      </c>
      <c r="AE250" s="5">
        <f>(Table2[[#This Row],[Close Price]]/Table2[[#This Row],[Current Week Low]])-1</f>
        <v>1.3152596966850005E-2</v>
      </c>
      <c r="AF250" s="5">
        <f>(Table2[[#This Row],[Current Week High]]/Table2[[#This Row],[Close Price]])-1</f>
        <v>8.6236587627500416E-2</v>
      </c>
      <c r="AG250" s="5">
        <f>(Table2[[#This Row],[Close Price]]/Table2[[#This Row],[Current Month Low]])-1</f>
        <v>0.18975571315996853</v>
      </c>
      <c r="AH250" s="5">
        <f>(Table2[[#This Row],[Current Month High]]/Table2[[#This Row],[Close Price]])-1</f>
        <v>0.1074314478738907</v>
      </c>
      <c r="AI250">
        <v>23.936945290767</v>
      </c>
      <c r="AJ250">
        <v>108.824343015214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0.01</v>
      </c>
      <c r="AM250" t="s">
        <v>10116</v>
      </c>
      <c r="AN250">
        <v>-0.72</v>
      </c>
      <c r="AO250" t="s">
        <v>10117</v>
      </c>
      <c r="AP250">
        <v>5.5577500291805998E-2</v>
      </c>
      <c r="AQ250">
        <f>(Table2[[#This Row],[Sharpe Ratio]]-AVERAGE(Table2[Sharpe Ratio]))/_xlfn.STDEV.P(Table2[Sharpe Ratio])</f>
        <v>-6.1342652083153327E-3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8.1724792387241299E-2</v>
      </c>
      <c r="AS250">
        <f>_xlfn.RANK.AVG(Table2[[#This Row],[1Y Return vs Nifty Z-Score]],Table2[1Y Return vs Nifty Z-Score])</f>
        <v>164</v>
      </c>
      <c r="AT250">
        <f>_xlfn.RANK.AVG(Table2[[#This Row],[6M Return vs Nifty Z-Score]],Table2[6M Return vs Nifty Z-Score])</f>
        <v>331</v>
      </c>
      <c r="AU250">
        <f>_xlfn.RANK.AVG(Table2[[#This Row],[Sharpe Ratio Z-Score]],Table2[Sharpe Ratio Z-Score])</f>
        <v>338</v>
      </c>
      <c r="AV250">
        <f>(Table2[[#This Row],[Rank 1Y]]+Table2[[#This Row],[Rank 6M]]+Table2[[#This Row],[Rank Sharpe]])/3</f>
        <v>277.66666666666669</v>
      </c>
    </row>
    <row r="251" spans="1:48" x14ac:dyDescent="0.3">
      <c r="A251" t="s">
        <v>1185</v>
      </c>
      <c r="B251" t="s">
        <v>1186</v>
      </c>
      <c r="C251" t="s">
        <v>10081</v>
      </c>
      <c r="D251" t="s">
        <v>275</v>
      </c>
      <c r="E251">
        <v>9503.4618153149895</v>
      </c>
      <c r="F251">
        <v>455.45</v>
      </c>
      <c r="G251">
        <v>27.163302584636099</v>
      </c>
      <c r="H251">
        <f>(Table2[[#This Row],[1Y Return vs Nifty]]-AVERAGE(Table2[1Y Return vs Nifty]))/_xlfn.STDEV.P(Table2[1Y Return vs Nifty])</f>
        <v>-0.19143298182501928</v>
      </c>
      <c r="I251">
        <v>11.4823233009707</v>
      </c>
      <c r="J251">
        <f>(Table2[[#This Row],[1M Return vs Nifty]]-AVERAGE(Table2[1M Return vs Nifty]))/_xlfn.STDEV.P(Table2[1M Return vs Nifty])</f>
        <v>0.87292122843841891</v>
      </c>
      <c r="K251">
        <v>10.1590994484474</v>
      </c>
      <c r="L251">
        <f>(Table2[[#This Row],[6M Return vs Nifty]]-AVERAGE(Table2[6M Return vs Nifty]))/_xlfn.STDEV.P(Table2[6M Return vs Nifty])</f>
        <v>-5.1989696393743394E-2</v>
      </c>
      <c r="M251">
        <v>6.7763536801643802</v>
      </c>
      <c r="N251">
        <f>(Table2[[#This Row],[1W Return vs Nifty]]-AVERAGE(Table2[1W Return vs Nifty]))/_xlfn.STDEV.P(Table2[1W Return vs Nifty])</f>
        <v>1.7441705036977513</v>
      </c>
      <c r="O251">
        <v>440.76</v>
      </c>
      <c r="P251">
        <v>422.79887729351998</v>
      </c>
      <c r="Q251">
        <v>395.49406872448702</v>
      </c>
      <c r="R251">
        <v>72.033050303731798</v>
      </c>
      <c r="S251" s="5">
        <f>(Table2[[#This Row],[Close Price]]-Table2[[#This Row],[20D EMA]])/Table2[[#This Row],[20D EMA]]</f>
        <v>3.3328795716489695E-2</v>
      </c>
      <c r="T251" s="5">
        <f>(Table2[[#This Row],[Close Price]]-Table2[[#This Row],[50D EMA]])/Table2[[#This Row],[50D EMA]]</f>
        <v>7.7226133890163084E-2</v>
      </c>
      <c r="U251" s="5">
        <f>(Table2[[#This Row],[Close Price]]-Table2[[#This Row],[200D EMA]])/Table2[[#This Row],[200D EMA]]</f>
        <v>0.15159754852677718</v>
      </c>
      <c r="V251">
        <v>2.3908357061750101</v>
      </c>
      <c r="W251">
        <v>452.75</v>
      </c>
      <c r="X251">
        <v>471.5</v>
      </c>
      <c r="Y251">
        <v>452.75</v>
      </c>
      <c r="Z251">
        <v>502.95</v>
      </c>
      <c r="AA251">
        <v>369.2</v>
      </c>
      <c r="AB251">
        <v>505</v>
      </c>
      <c r="AC251" s="5">
        <f>(Table2[[#This Row],[Close Price]]/Table2[[#This Row],[Day Low]])-1</f>
        <v>5.9635560463831006E-3</v>
      </c>
      <c r="AD251" s="5">
        <f>(Table2[[#This Row],[Day High]]/Table2[[#This Row],[Close Price]])-1</f>
        <v>3.5239872653419768E-2</v>
      </c>
      <c r="AE251" s="5">
        <f>(Table2[[#This Row],[Close Price]]/Table2[[#This Row],[Current Week Low]])-1</f>
        <v>5.9635560463831006E-3</v>
      </c>
      <c r="AF251" s="5">
        <f>(Table2[[#This Row],[Current Week High]]/Table2[[#This Row],[Close Price]])-1</f>
        <v>0.1042924580085629</v>
      </c>
      <c r="AG251" s="5">
        <f>(Table2[[#This Row],[Close Price]]/Table2[[#This Row],[Current Month Low]])-1</f>
        <v>0.23361321776814736</v>
      </c>
      <c r="AH251" s="5">
        <f>(Table2[[#This Row],[Current Month High]]/Table2[[#This Row],[Close Price]])-1</f>
        <v>0.10879350093314311</v>
      </c>
      <c r="AI251">
        <v>10.879350093314301</v>
      </c>
      <c r="AJ251">
        <v>55.709401709401703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0.02</v>
      </c>
      <c r="AM251" t="s">
        <v>10116</v>
      </c>
      <c r="AN251">
        <v>13.14</v>
      </c>
      <c r="AO251" t="s">
        <v>10116</v>
      </c>
      <c r="AP251">
        <v>0.111870756470099</v>
      </c>
      <c r="AQ251">
        <f>(Table2[[#This Row],[Sharpe Ratio]]-AVERAGE(Table2[Sharpe Ratio]))/_xlfn.STDEV.P(Table2[Sharpe Ratio])</f>
        <v>0.63022771130478239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3.0038967652221897</v>
      </c>
      <c r="AS251">
        <f>_xlfn.RANK.AVG(Table2[[#This Row],[1Y Return vs Nifty Z-Score]],Table2[1Y Return vs Nifty Z-Score])</f>
        <v>339</v>
      </c>
      <c r="AT251">
        <f>_xlfn.RANK.AVG(Table2[[#This Row],[6M Return vs Nifty Z-Score]],Table2[6M Return vs Nifty Z-Score])</f>
        <v>318</v>
      </c>
      <c r="AU251">
        <f>_xlfn.RANK.AVG(Table2[[#This Row],[Sharpe Ratio Z-Score]],Table2[Sharpe Ratio Z-Score])</f>
        <v>180</v>
      </c>
      <c r="AV251">
        <f>(Table2[[#This Row],[Rank 1Y]]+Table2[[#This Row],[Rank 6M]]+Table2[[#This Row],[Rank Sharpe]])/3</f>
        <v>279</v>
      </c>
    </row>
    <row r="252" spans="1:48" x14ac:dyDescent="0.3">
      <c r="A252" t="s">
        <v>940</v>
      </c>
      <c r="B252" t="s">
        <v>941</v>
      </c>
      <c r="C252" t="s">
        <v>10078</v>
      </c>
      <c r="D252" t="s">
        <v>132</v>
      </c>
      <c r="E252">
        <v>14833.0888021299</v>
      </c>
      <c r="F252">
        <v>553.04999999999995</v>
      </c>
      <c r="G252">
        <v>86.965819051280207</v>
      </c>
      <c r="H252">
        <f>(Table2[[#This Row],[1Y Return vs Nifty]]-AVERAGE(Table2[1Y Return vs Nifty]))/_xlfn.STDEV.P(Table2[1Y Return vs Nifty])</f>
        <v>0.53123810020572571</v>
      </c>
      <c r="I252">
        <v>-12.6912615569293</v>
      </c>
      <c r="J252">
        <f>(Table2[[#This Row],[1M Return vs Nifty]]-AVERAGE(Table2[1M Return vs Nifty]))/_xlfn.STDEV.P(Table2[1M Return vs Nifty])</f>
        <v>-1.3661966889601613</v>
      </c>
      <c r="K252">
        <v>-10.8454676200673</v>
      </c>
      <c r="L252">
        <f>(Table2[[#This Row],[6M Return vs Nifty]]-AVERAGE(Table2[6M Return vs Nifty]))/_xlfn.STDEV.P(Table2[6M Return vs Nifty])</f>
        <v>-0.69073700976147356</v>
      </c>
      <c r="M252">
        <v>5.7035143022515102</v>
      </c>
      <c r="N252">
        <f>(Table2[[#This Row],[1W Return vs Nifty]]-AVERAGE(Table2[1W Return vs Nifty]))/_xlfn.STDEV.P(Table2[1W Return vs Nifty])</f>
        <v>1.5098595611843193</v>
      </c>
      <c r="O252">
        <v>543.38</v>
      </c>
      <c r="P252">
        <v>555.17789163191503</v>
      </c>
      <c r="Q252">
        <v>502.87841154896802</v>
      </c>
      <c r="R252">
        <v>65.162907746910903</v>
      </c>
      <c r="S252" s="5">
        <f>(Table2[[#This Row],[Close Price]]-Table2[[#This Row],[20D EMA]])/Table2[[#This Row],[20D EMA]]</f>
        <v>1.7796017519967535E-2</v>
      </c>
      <c r="T252" s="5">
        <f>(Table2[[#This Row],[Close Price]]-Table2[[#This Row],[50D EMA]])/Table2[[#This Row],[50D EMA]]</f>
        <v>-3.832810463075638E-3</v>
      </c>
      <c r="U252" s="5">
        <f>(Table2[[#This Row],[Close Price]]-Table2[[#This Row],[200D EMA]])/Table2[[#This Row],[200D EMA]]</f>
        <v>9.9768825423412422E-2</v>
      </c>
      <c r="V252">
        <v>2.08734512778274</v>
      </c>
      <c r="W252">
        <v>547</v>
      </c>
      <c r="X252">
        <v>567.4</v>
      </c>
      <c r="Y252">
        <v>505.7</v>
      </c>
      <c r="Z252">
        <v>569.70000000000005</v>
      </c>
      <c r="AA252">
        <v>440.15</v>
      </c>
      <c r="AB252">
        <v>583.95000000000005</v>
      </c>
      <c r="AC252" s="5">
        <f>(Table2[[#This Row],[Close Price]]/Table2[[#This Row],[Day Low]])-1</f>
        <v>1.106032906764165E-2</v>
      </c>
      <c r="AD252" s="5">
        <f>(Table2[[#This Row],[Day High]]/Table2[[#This Row],[Close Price]])-1</f>
        <v>2.594702106500324E-2</v>
      </c>
      <c r="AE252" s="5">
        <f>(Table2[[#This Row],[Close Price]]/Table2[[#This Row],[Current Week Low]])-1</f>
        <v>9.3632588491200153E-2</v>
      </c>
      <c r="AF252" s="5">
        <f>(Table2[[#This Row],[Current Week High]]/Table2[[#This Row],[Close Price]])-1</f>
        <v>3.0105777054516114E-2</v>
      </c>
      <c r="AG252" s="5">
        <f>(Table2[[#This Row],[Close Price]]/Table2[[#This Row],[Current Month Low]])-1</f>
        <v>0.25650346472793362</v>
      </c>
      <c r="AH252" s="5">
        <f>(Table2[[#This Row],[Current Month High]]/Table2[[#This Row],[Close Price]])-1</f>
        <v>5.5871982641714224E-2</v>
      </c>
      <c r="AI252">
        <v>14.2573004249163</v>
      </c>
      <c r="AJ252">
        <v>112.384792626728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-0.15</v>
      </c>
      <c r="AM252" t="s">
        <v>10117</v>
      </c>
      <c r="AN252">
        <v>4.67</v>
      </c>
      <c r="AO252" t="s">
        <v>10116</v>
      </c>
      <c r="AP252">
        <v>0.12922801903061801</v>
      </c>
      <c r="AQ252">
        <f>(Table2[[#This Row],[Sharpe Ratio]]-AVERAGE(Table2[Sharpe Ratio]))/_xlfn.STDEV.P(Table2[Sharpe Ratio])</f>
        <v>0.82644130170156371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149</v>
      </c>
      <c r="AT252">
        <f>_xlfn.RANK.AVG(Table2[[#This Row],[6M Return vs Nifty Z-Score]],Table2[6M Return vs Nifty Z-Score])</f>
        <v>541</v>
      </c>
      <c r="AU252">
        <f>_xlfn.RANK.AVG(Table2[[#This Row],[Sharpe Ratio Z-Score]],Table2[Sharpe Ratio Z-Score])</f>
        <v>151</v>
      </c>
      <c r="AV252">
        <f>(Table2[[#This Row],[Rank 1Y]]+Table2[[#This Row],[Rank 6M]]+Table2[[#This Row],[Rank Sharpe]])/3</f>
        <v>280.33333333333331</v>
      </c>
    </row>
    <row r="253" spans="1:48" x14ac:dyDescent="0.3">
      <c r="A253" t="s">
        <v>1238</v>
      </c>
      <c r="B253" t="s">
        <v>1239</v>
      </c>
      <c r="C253" t="s">
        <v>10075</v>
      </c>
      <c r="D253" t="s">
        <v>59</v>
      </c>
      <c r="E253">
        <v>8772.5311841599996</v>
      </c>
      <c r="F253">
        <v>941.4</v>
      </c>
      <c r="G253">
        <v>90.720303313998102</v>
      </c>
      <c r="H253">
        <f>(Table2[[#This Row],[1Y Return vs Nifty]]-AVERAGE(Table2[1Y Return vs Nifty]))/_xlfn.STDEV.P(Table2[1Y Return vs Nifty])</f>
        <v>0.57660838501839096</v>
      </c>
      <c r="I253">
        <v>6.41212427289208</v>
      </c>
      <c r="J253">
        <f>(Table2[[#This Row],[1M Return vs Nifty]]-AVERAGE(Table2[1M Return vs Nifty]))/_xlfn.STDEV.P(Table2[1M Return vs Nifty])</f>
        <v>0.40328573352598007</v>
      </c>
      <c r="K253">
        <v>33.195968121767599</v>
      </c>
      <c r="L253">
        <f>(Table2[[#This Row],[6M Return vs Nifty]]-AVERAGE(Table2[6M Return vs Nifty]))/_xlfn.STDEV.P(Table2[6M Return vs Nifty])</f>
        <v>0.64855975675568689</v>
      </c>
      <c r="M253">
        <v>-2.7077553938505798</v>
      </c>
      <c r="N253">
        <f>(Table2[[#This Row],[1W Return vs Nifty]]-AVERAGE(Table2[1W Return vs Nifty]))/_xlfn.STDEV.P(Table2[1W Return vs Nifty])</f>
        <v>-0.3271838684318627</v>
      </c>
      <c r="O253">
        <v>924.12</v>
      </c>
      <c r="P253">
        <v>884.61811717164198</v>
      </c>
      <c r="Q253">
        <v>723.06218203614605</v>
      </c>
      <c r="R253">
        <v>63.807532070451103</v>
      </c>
      <c r="S253" s="5">
        <f>(Table2[[#This Row],[Close Price]]-Table2[[#This Row],[20D EMA]])/Table2[[#This Row],[20D EMA]]</f>
        <v>1.8698870276587426E-2</v>
      </c>
      <c r="T253" s="5">
        <f>(Table2[[#This Row],[Close Price]]-Table2[[#This Row],[50D EMA]])/Table2[[#This Row],[50D EMA]]</f>
        <v>6.4188017095901995E-2</v>
      </c>
      <c r="U253" s="5">
        <f>(Table2[[#This Row],[Close Price]]-Table2[[#This Row],[200D EMA]])/Table2[[#This Row],[200D EMA]]</f>
        <v>0.30196271273518099</v>
      </c>
      <c r="V253">
        <v>0.98456359413582994</v>
      </c>
      <c r="W253">
        <v>925.55</v>
      </c>
      <c r="X253">
        <v>962</v>
      </c>
      <c r="Y253">
        <v>925.55</v>
      </c>
      <c r="Z253">
        <v>970.45</v>
      </c>
      <c r="AA253">
        <v>687.2</v>
      </c>
      <c r="AB253">
        <v>993.85</v>
      </c>
      <c r="AC253" s="5">
        <f>(Table2[[#This Row],[Close Price]]/Table2[[#This Row],[Day Low]])-1</f>
        <v>1.7124952730808829E-2</v>
      </c>
      <c r="AD253" s="5">
        <f>(Table2[[#This Row],[Day High]]/Table2[[#This Row],[Close Price]])-1</f>
        <v>2.1882302953048605E-2</v>
      </c>
      <c r="AE253" s="5">
        <f>(Table2[[#This Row],[Close Price]]/Table2[[#This Row],[Current Week Low]])-1</f>
        <v>1.7124952730808829E-2</v>
      </c>
      <c r="AF253" s="5">
        <f>(Table2[[#This Row],[Current Week High]]/Table2[[#This Row],[Close Price]])-1</f>
        <v>3.0858296154663289E-2</v>
      </c>
      <c r="AG253" s="5">
        <f>(Table2[[#This Row],[Close Price]]/Table2[[#This Row],[Current Month Low]])-1</f>
        <v>0.36990686845168796</v>
      </c>
      <c r="AH253" s="5">
        <f>(Table2[[#This Row],[Current Month High]]/Table2[[#This Row],[Close Price]])-1</f>
        <v>5.571489271298069E-2</v>
      </c>
      <c r="AI253">
        <v>5.5714892712980602</v>
      </c>
      <c r="AJ253">
        <v>128.43969910215901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0.09</v>
      </c>
      <c r="AM253" t="s">
        <v>10116</v>
      </c>
      <c r="AN253">
        <v>4.4800000000000004</v>
      </c>
      <c r="AO253" t="s">
        <v>10116</v>
      </c>
      <c r="AP253">
        <v>-6.8635821479080001E-3</v>
      </c>
      <c r="AQ253">
        <f>(Table2[[#This Row],[Sharpe Ratio]]-AVERAGE(Table2[Sharpe Ratio]))/_xlfn.STDEV.P(Table2[Sharpe Ratio])</f>
        <v>-0.71199378257401646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0.5892762242941787</v>
      </c>
      <c r="AS253">
        <f>_xlfn.RANK.AVG(Table2[[#This Row],[1Y Return vs Nifty Z-Score]],Table2[1Y Return vs Nifty Z-Score])</f>
        <v>139</v>
      </c>
      <c r="AT253">
        <f>_xlfn.RANK.AVG(Table2[[#This Row],[6M Return vs Nifty Z-Score]],Table2[6M Return vs Nifty Z-Score])</f>
        <v>150</v>
      </c>
      <c r="AU253">
        <f>_xlfn.RANK.AVG(Table2[[#This Row],[Sharpe Ratio Z-Score]],Table2[Sharpe Ratio Z-Score])</f>
        <v>560</v>
      </c>
      <c r="AV253">
        <f>(Table2[[#This Row],[Rank 1Y]]+Table2[[#This Row],[Rank 6M]]+Table2[[#This Row],[Rank Sharpe]])/3</f>
        <v>283</v>
      </c>
    </row>
    <row r="254" spans="1:48" x14ac:dyDescent="0.3">
      <c r="A254" t="s">
        <v>347</v>
      </c>
      <c r="B254" t="s">
        <v>348</v>
      </c>
      <c r="C254" t="s">
        <v>10078</v>
      </c>
      <c r="D254" t="s">
        <v>198</v>
      </c>
      <c r="E254">
        <v>70530.046742243998</v>
      </c>
      <c r="F254">
        <v>242.16</v>
      </c>
      <c r="G254">
        <v>20.241545936402801</v>
      </c>
      <c r="H254">
        <f>(Table2[[#This Row],[1Y Return vs Nifty]]-AVERAGE(Table2[1Y Return vs Nifty]))/_xlfn.STDEV.P(Table2[1Y Return vs Nifty])</f>
        <v>-0.27507751155517368</v>
      </c>
      <c r="I254">
        <v>6.5819804412315097</v>
      </c>
      <c r="J254">
        <f>(Table2[[#This Row],[1M Return vs Nifty]]-AVERAGE(Table2[1M Return vs Nifty]))/_xlfn.STDEV.P(Table2[1M Return vs Nifty])</f>
        <v>0.41901893950867453</v>
      </c>
      <c r="K254">
        <v>28.016855901634301</v>
      </c>
      <c r="L254">
        <f>(Table2[[#This Row],[6M Return vs Nifty]]-AVERAGE(Table2[6M Return vs Nifty]))/_xlfn.STDEV.P(Table2[6M Return vs Nifty])</f>
        <v>0.49106334154992209</v>
      </c>
      <c r="M254">
        <v>0.483357722726517</v>
      </c>
      <c r="N254">
        <f>(Table2[[#This Row],[1W Return vs Nifty]]-AVERAGE(Table2[1W Return vs Nifty]))/_xlfn.STDEV.P(Table2[1W Return vs Nifty])</f>
        <v>0.36976363126448064</v>
      </c>
      <c r="O254">
        <v>232.5</v>
      </c>
      <c r="P254">
        <v>216.082642271635</v>
      </c>
      <c r="Q254">
        <v>187.773396174802</v>
      </c>
      <c r="R254">
        <v>61.487049897265003</v>
      </c>
      <c r="S254" s="5">
        <f>(Table2[[#This Row],[Close Price]]-Table2[[#This Row],[20D EMA]])/Table2[[#This Row],[20D EMA]]</f>
        <v>4.1548387096774178E-2</v>
      </c>
      <c r="T254" s="5">
        <f>(Table2[[#This Row],[Close Price]]-Table2[[#This Row],[50D EMA]])/Table2[[#This Row],[50D EMA]]</f>
        <v>0.12068233456523295</v>
      </c>
      <c r="U254" s="5">
        <f>(Table2[[#This Row],[Close Price]]-Table2[[#This Row],[200D EMA]])/Table2[[#This Row],[200D EMA]]</f>
        <v>0.28963955987976281</v>
      </c>
      <c r="V254">
        <v>0.57109627924415995</v>
      </c>
      <c r="W254">
        <v>238.33</v>
      </c>
      <c r="X254">
        <v>242.69</v>
      </c>
      <c r="Y254">
        <v>231.23</v>
      </c>
      <c r="Z254">
        <v>245.67</v>
      </c>
      <c r="AA254">
        <v>192</v>
      </c>
      <c r="AB254">
        <v>245.67</v>
      </c>
      <c r="AC254" s="5">
        <f>(Table2[[#This Row],[Close Price]]/Table2[[#This Row],[Day Low]])-1</f>
        <v>1.6070154827340088E-2</v>
      </c>
      <c r="AD254" s="5">
        <f>(Table2[[#This Row],[Day High]]/Table2[[#This Row],[Close Price]])-1</f>
        <v>2.1886356128180129E-3</v>
      </c>
      <c r="AE254" s="5">
        <f>(Table2[[#This Row],[Close Price]]/Table2[[#This Row],[Current Week Low]])-1</f>
        <v>4.7268952990529023E-2</v>
      </c>
      <c r="AF254" s="5">
        <f>(Table2[[#This Row],[Current Week High]]/Table2[[#This Row],[Close Price]])-1</f>
        <v>1.4494549058473805E-2</v>
      </c>
      <c r="AG254" s="5">
        <f>(Table2[[#This Row],[Close Price]]/Table2[[#This Row],[Current Month Low]])-1</f>
        <v>0.26124999999999998</v>
      </c>
      <c r="AH254" s="5">
        <f>(Table2[[#This Row],[Current Month High]]/Table2[[#This Row],[Close Price]])-1</f>
        <v>1.4494549058473805E-2</v>
      </c>
      <c r="AI254">
        <v>1.44945490584738</v>
      </c>
      <c r="AJ254">
        <v>53.7035861631228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0.18</v>
      </c>
      <c r="AM254" t="s">
        <v>10116</v>
      </c>
      <c r="AN254">
        <v>4.6399999999999997</v>
      </c>
      <c r="AO254" t="s">
        <v>10116</v>
      </c>
      <c r="AP254">
        <v>6.9285537057427002E-2</v>
      </c>
      <c r="AQ254">
        <f>(Table2[[#This Row],[Sharpe Ratio]]-AVERAGE(Table2[Sharpe Ratio]))/_xlfn.STDEV.P(Table2[Sharpe Ratio])</f>
        <v>0.1488269852593479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1.1535953860272516</v>
      </c>
      <c r="AS254">
        <f>_xlfn.RANK.AVG(Table2[[#This Row],[1Y Return vs Nifty Z-Score]],Table2[1Y Return vs Nifty Z-Score])</f>
        <v>375</v>
      </c>
      <c r="AT254">
        <f>_xlfn.RANK.AVG(Table2[[#This Row],[6M Return vs Nifty Z-Score]],Table2[6M Return vs Nifty Z-Score])</f>
        <v>183</v>
      </c>
      <c r="AU254">
        <f>_xlfn.RANK.AVG(Table2[[#This Row],[Sharpe Ratio Z-Score]],Table2[Sharpe Ratio Z-Score])</f>
        <v>294</v>
      </c>
      <c r="AV254">
        <f>(Table2[[#This Row],[Rank 1Y]]+Table2[[#This Row],[Rank 6M]]+Table2[[#This Row],[Rank Sharpe]])/3</f>
        <v>284</v>
      </c>
    </row>
    <row r="255" spans="1:48" x14ac:dyDescent="0.3">
      <c r="A255" t="s">
        <v>1655</v>
      </c>
      <c r="B255" t="s">
        <v>1656</v>
      </c>
      <c r="C255" t="s">
        <v>10072</v>
      </c>
      <c r="D255" t="s">
        <v>272</v>
      </c>
      <c r="E255">
        <v>4793.3264474939997</v>
      </c>
      <c r="F255">
        <v>247.94</v>
      </c>
      <c r="G255">
        <v>41.579909531470101</v>
      </c>
      <c r="H255">
        <f>(Table2[[#This Row],[1Y Return vs Nifty]]-AVERAGE(Table2[1Y Return vs Nifty]))/_xlfn.STDEV.P(Table2[1Y Return vs Nifty])</f>
        <v>-1.7218491247661019E-2</v>
      </c>
      <c r="I255">
        <v>2.84406532947472</v>
      </c>
      <c r="J255">
        <f>(Table2[[#This Row],[1M Return vs Nifty]]-AVERAGE(Table2[1M Return vs Nifty]))/_xlfn.STDEV.P(Table2[1M Return vs Nifty])</f>
        <v>7.2788425927470118E-2</v>
      </c>
      <c r="K255">
        <v>-7.9206922893920098</v>
      </c>
      <c r="L255">
        <f>(Table2[[#This Row],[6M Return vs Nifty]]-AVERAGE(Table2[6M Return vs Nifty]))/_xlfn.STDEV.P(Table2[6M Return vs Nifty])</f>
        <v>-0.6017948107349852</v>
      </c>
      <c r="M255">
        <v>-9.2439027524587392</v>
      </c>
      <c r="N255">
        <f>(Table2[[#This Row],[1W Return vs Nifty]]-AVERAGE(Table2[1W Return vs Nifty]))/_xlfn.STDEV.P(Table2[1W Return vs Nifty])</f>
        <v>-1.7546956465524233</v>
      </c>
      <c r="O255">
        <v>255.35</v>
      </c>
      <c r="P255">
        <v>244.39206324641</v>
      </c>
      <c r="Q255">
        <v>222.22170950300099</v>
      </c>
      <c r="R255">
        <v>36.486890844170098</v>
      </c>
      <c r="S255" s="5">
        <f>(Table2[[#This Row],[Close Price]]-Table2[[#This Row],[20D EMA]])/Table2[[#This Row],[20D EMA]]</f>
        <v>-2.9018993538280777E-2</v>
      </c>
      <c r="T255" s="5">
        <f>(Table2[[#This Row],[Close Price]]-Table2[[#This Row],[50D EMA]])/Table2[[#This Row],[50D EMA]]</f>
        <v>1.4517397604736295E-2</v>
      </c>
      <c r="U255" s="5">
        <f>(Table2[[#This Row],[Close Price]]-Table2[[#This Row],[200D EMA]])/Table2[[#This Row],[200D EMA]]</f>
        <v>0.11573257425891456</v>
      </c>
      <c r="V255">
        <v>0.90235789572533998</v>
      </c>
      <c r="W255">
        <v>245.21</v>
      </c>
      <c r="X255">
        <v>257</v>
      </c>
      <c r="Y255">
        <v>245.21</v>
      </c>
      <c r="Z255">
        <v>262.89999999999998</v>
      </c>
      <c r="AA255">
        <v>202.05</v>
      </c>
      <c r="AB255">
        <v>288.89999999999998</v>
      </c>
      <c r="AC255" s="5">
        <f>(Table2[[#This Row],[Close Price]]/Table2[[#This Row],[Day Low]])-1</f>
        <v>1.1133314302026687E-2</v>
      </c>
      <c r="AD255" s="5">
        <f>(Table2[[#This Row],[Day High]]/Table2[[#This Row],[Close Price]])-1</f>
        <v>3.6541098652900006E-2</v>
      </c>
      <c r="AE255" s="5">
        <f>(Table2[[#This Row],[Close Price]]/Table2[[#This Row],[Current Week Low]])-1</f>
        <v>1.1133314302026687E-2</v>
      </c>
      <c r="AF255" s="5">
        <f>(Table2[[#This Row],[Current Week High]]/Table2[[#This Row],[Close Price]])-1</f>
        <v>6.0337178349600729E-2</v>
      </c>
      <c r="AG255" s="5">
        <f>(Table2[[#This Row],[Close Price]]/Table2[[#This Row],[Current Month Low]])-1</f>
        <v>0.22712199950507284</v>
      </c>
      <c r="AH255" s="5">
        <f>(Table2[[#This Row],[Current Month High]]/Table2[[#This Row],[Close Price]])-1</f>
        <v>0.16520125836896016</v>
      </c>
      <c r="AI255">
        <v>17.528434298620599</v>
      </c>
      <c r="AJ255">
        <v>76.973590292648097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0.04</v>
      </c>
      <c r="AM255" t="s">
        <v>10116</v>
      </c>
      <c r="AN255">
        <v>-9.15</v>
      </c>
      <c r="AO255" t="s">
        <v>10117</v>
      </c>
      <c r="AP255">
        <v>0.17357661697068399</v>
      </c>
      <c r="AQ255">
        <f>(Table2[[#This Row],[Sharpe Ratio]]-AVERAGE(Table2[Sharpe Ratio]))/_xlfn.STDEV.P(Table2[Sharpe Ratio])</f>
        <v>1.3277759793642063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-0.97314454324339306</v>
      </c>
      <c r="AS255">
        <f>_xlfn.RANK.AVG(Table2[[#This Row],[1Y Return vs Nifty Z-Score]],Table2[1Y Return vs Nifty Z-Score])</f>
        <v>278</v>
      </c>
      <c r="AT255">
        <f>_xlfn.RANK.AVG(Table2[[#This Row],[6M Return vs Nifty Z-Score]],Table2[6M Return vs Nifty Z-Score])</f>
        <v>506</v>
      </c>
      <c r="AU255">
        <f>_xlfn.RANK.AVG(Table2[[#This Row],[Sharpe Ratio Z-Score]],Table2[Sharpe Ratio Z-Score])</f>
        <v>69</v>
      </c>
      <c r="AV255">
        <f>(Table2[[#This Row],[Rank 1Y]]+Table2[[#This Row],[Rank 6M]]+Table2[[#This Row],[Rank Sharpe]])/3</f>
        <v>284.33333333333331</v>
      </c>
    </row>
    <row r="256" spans="1:48" x14ac:dyDescent="0.3">
      <c r="A256" t="s">
        <v>794</v>
      </c>
      <c r="B256" t="s">
        <v>795</v>
      </c>
      <c r="C256" t="s">
        <v>10075</v>
      </c>
      <c r="D256" t="s">
        <v>796</v>
      </c>
      <c r="E256">
        <v>19245.14825101</v>
      </c>
      <c r="F256">
        <v>1947.85</v>
      </c>
      <c r="G256">
        <v>41.836231941551702</v>
      </c>
      <c r="H256">
        <f>(Table2[[#This Row],[1Y Return vs Nifty]]-AVERAGE(Table2[1Y Return vs Nifty]))/_xlfn.STDEV.P(Table2[1Y Return vs Nifty])</f>
        <v>-1.4121016352173665E-2</v>
      </c>
      <c r="I256">
        <v>5.87963705938028</v>
      </c>
      <c r="J256">
        <f>(Table2[[#This Row],[1M Return vs Nifty]]-AVERAGE(Table2[1M Return vs Nifty]))/_xlfn.STDEV.P(Table2[1M Return vs Nifty])</f>
        <v>0.35396323264046214</v>
      </c>
      <c r="K256">
        <v>16.8809132483558</v>
      </c>
      <c r="L256">
        <f>(Table2[[#This Row],[6M Return vs Nifty]]-AVERAGE(Table2[6M Return vs Nifty]))/_xlfn.STDEV.P(Table2[6M Return vs Nifty])</f>
        <v>0.15242015845565882</v>
      </c>
      <c r="M256">
        <v>-3.7530777976551903E-2</v>
      </c>
      <c r="N256">
        <f>(Table2[[#This Row],[1W Return vs Nifty]]-AVERAGE(Table2[1W Return vs Nifty]))/_xlfn.STDEV.P(Table2[1W Return vs Nifty])</f>
        <v>0.25600021238104659</v>
      </c>
      <c r="O256">
        <v>1910.97</v>
      </c>
      <c r="P256">
        <v>1792.01795801977</v>
      </c>
      <c r="Q256">
        <v>1553.7557373411601</v>
      </c>
      <c r="R256">
        <v>63.6435947408294</v>
      </c>
      <c r="S256" s="5">
        <f>(Table2[[#This Row],[Close Price]]-Table2[[#This Row],[20D EMA]])/Table2[[#This Row],[20D EMA]]</f>
        <v>1.929909941024709E-2</v>
      </c>
      <c r="T256" s="5">
        <f>(Table2[[#This Row],[Close Price]]-Table2[[#This Row],[50D EMA]])/Table2[[#This Row],[50D EMA]]</f>
        <v>8.6958973420349334E-2</v>
      </c>
      <c r="U256" s="5">
        <f>(Table2[[#This Row],[Close Price]]-Table2[[#This Row],[200D EMA]])/Table2[[#This Row],[200D EMA]]</f>
        <v>0.25363977952752564</v>
      </c>
      <c r="V256">
        <v>2.7417008987312301</v>
      </c>
      <c r="W256">
        <v>1931.2</v>
      </c>
      <c r="X256">
        <v>2027.35</v>
      </c>
      <c r="Y256">
        <v>1931.2</v>
      </c>
      <c r="Z256">
        <v>2097.8000000000002</v>
      </c>
      <c r="AA256">
        <v>1585.6</v>
      </c>
      <c r="AB256">
        <v>2097.8000000000002</v>
      </c>
      <c r="AC256" s="5">
        <f>(Table2[[#This Row],[Close Price]]/Table2[[#This Row],[Day Low]])-1</f>
        <v>8.6215824357911419E-3</v>
      </c>
      <c r="AD256" s="5">
        <f>(Table2[[#This Row],[Day High]]/Table2[[#This Row],[Close Price]])-1</f>
        <v>4.0814231075288143E-2</v>
      </c>
      <c r="AE256" s="5">
        <f>(Table2[[#This Row],[Close Price]]/Table2[[#This Row],[Current Week Low]])-1</f>
        <v>8.6215824357911419E-3</v>
      </c>
      <c r="AF256" s="5">
        <f>(Table2[[#This Row],[Current Week High]]/Table2[[#This Row],[Close Price]])-1</f>
        <v>7.6982313833200866E-2</v>
      </c>
      <c r="AG256" s="5">
        <f>(Table2[[#This Row],[Close Price]]/Table2[[#This Row],[Current Month Low]])-1</f>
        <v>0.2284624117053482</v>
      </c>
      <c r="AH256" s="5">
        <f>(Table2[[#This Row],[Current Month High]]/Table2[[#This Row],[Close Price]])-1</f>
        <v>7.6982313833200866E-2</v>
      </c>
      <c r="AI256">
        <v>7.6982313833200804</v>
      </c>
      <c r="AJ256">
        <v>81.195348837209295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0.22</v>
      </c>
      <c r="AM256" t="s">
        <v>10116</v>
      </c>
      <c r="AN256">
        <v>5.05</v>
      </c>
      <c r="AO256" t="s">
        <v>10116</v>
      </c>
      <c r="AP256">
        <v>5.9078918557304003E-2</v>
      </c>
      <c r="AQ256">
        <f>(Table2[[#This Row],[Sharpe Ratio]]-AVERAGE(Table2[Sharpe Ratio]))/_xlfn.STDEV.P(Table2[Sharpe Ratio])</f>
        <v>3.3447197995274715E-2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0.78170978512026856</v>
      </c>
      <c r="AS256">
        <f>_xlfn.RANK.AVG(Table2[[#This Row],[1Y Return vs Nifty Z-Score]],Table2[1Y Return vs Nifty Z-Score])</f>
        <v>275</v>
      </c>
      <c r="AT256">
        <f>_xlfn.RANK.AVG(Table2[[#This Row],[6M Return vs Nifty Z-Score]],Table2[6M Return vs Nifty Z-Score])</f>
        <v>252</v>
      </c>
      <c r="AU256">
        <f>_xlfn.RANK.AVG(Table2[[#This Row],[Sharpe Ratio Z-Score]],Table2[Sharpe Ratio Z-Score])</f>
        <v>327</v>
      </c>
      <c r="AV256">
        <f>(Table2[[#This Row],[Rank 1Y]]+Table2[[#This Row],[Rank 6M]]+Table2[[#This Row],[Rank Sharpe]])/3</f>
        <v>284.66666666666669</v>
      </c>
    </row>
    <row r="257" spans="1:48" x14ac:dyDescent="0.3">
      <c r="A257" t="s">
        <v>559</v>
      </c>
      <c r="B257" t="s">
        <v>560</v>
      </c>
      <c r="C257" t="s">
        <v>10078</v>
      </c>
      <c r="D257" t="s">
        <v>230</v>
      </c>
      <c r="E257">
        <v>33628.039409379999</v>
      </c>
      <c r="F257">
        <v>4383.95</v>
      </c>
      <c r="G257">
        <v>2.4814443912089201</v>
      </c>
      <c r="H257">
        <f>(Table2[[#This Row],[1Y Return vs Nifty]]-AVERAGE(Table2[1Y Return vs Nifty]))/_xlfn.STDEV.P(Table2[1Y Return vs Nifty])</f>
        <v>-0.48969576775848833</v>
      </c>
      <c r="I257">
        <v>3.4788413405701202</v>
      </c>
      <c r="J257">
        <f>(Table2[[#This Row],[1M Return vs Nifty]]-AVERAGE(Table2[1M Return vs Nifty]))/_xlfn.STDEV.P(Table2[1M Return vs Nifty])</f>
        <v>0.13158559433809636</v>
      </c>
      <c r="K257">
        <v>24.5056827848193</v>
      </c>
      <c r="L257">
        <f>(Table2[[#This Row],[6M Return vs Nifty]]-AVERAGE(Table2[6M Return vs Nifty]))/_xlfn.STDEV.P(Table2[6M Return vs Nifty])</f>
        <v>0.3842888297107131</v>
      </c>
      <c r="M257">
        <v>-5.4740417503694001</v>
      </c>
      <c r="N257">
        <f>(Table2[[#This Row],[1W Return vs Nifty]]-AVERAGE(Table2[1W Return vs Nifty]))/_xlfn.STDEV.P(Table2[1W Return vs Nifty])</f>
        <v>-0.93134808611647268</v>
      </c>
      <c r="O257">
        <v>4294.83</v>
      </c>
      <c r="P257">
        <v>3924.3032519490198</v>
      </c>
      <c r="Q257">
        <v>3368.0749238088301</v>
      </c>
      <c r="R257">
        <v>58.689525330438897</v>
      </c>
      <c r="S257" s="5">
        <f>(Table2[[#This Row],[Close Price]]-Table2[[#This Row],[20D EMA]])/Table2[[#This Row],[20D EMA]]</f>
        <v>2.0750530288742488E-2</v>
      </c>
      <c r="T257" s="5">
        <f>(Table2[[#This Row],[Close Price]]-Table2[[#This Row],[50D EMA]])/Table2[[#This Row],[50D EMA]]</f>
        <v>0.11712824380294636</v>
      </c>
      <c r="U257" s="5">
        <f>(Table2[[#This Row],[Close Price]]-Table2[[#This Row],[200D EMA]])/Table2[[#This Row],[200D EMA]]</f>
        <v>0.3016189066965157</v>
      </c>
      <c r="V257">
        <v>1.1512378735003299</v>
      </c>
      <c r="W257">
        <v>4359.3</v>
      </c>
      <c r="X257">
        <v>4499.95</v>
      </c>
      <c r="Y257">
        <v>4359.3</v>
      </c>
      <c r="Z257">
        <v>4681.5</v>
      </c>
      <c r="AA257">
        <v>3731.3</v>
      </c>
      <c r="AB257">
        <v>4817.8999999999996</v>
      </c>
      <c r="AC257" s="5">
        <f>(Table2[[#This Row],[Close Price]]/Table2[[#This Row],[Day Low]])-1</f>
        <v>5.6545775697931511E-3</v>
      </c>
      <c r="AD257" s="5">
        <f>(Table2[[#This Row],[Day High]]/Table2[[#This Row],[Close Price]])-1</f>
        <v>2.6460155795572593E-2</v>
      </c>
      <c r="AE257" s="5">
        <f>(Table2[[#This Row],[Close Price]]/Table2[[#This Row],[Current Week Low]])-1</f>
        <v>5.6545775697931511E-3</v>
      </c>
      <c r="AF257" s="5">
        <f>(Table2[[#This Row],[Current Week High]]/Table2[[#This Row],[Close Price]])-1</f>
        <v>6.7872580663556947E-2</v>
      </c>
      <c r="AG257" s="5">
        <f>(Table2[[#This Row],[Close Price]]/Table2[[#This Row],[Current Month Low]])-1</f>
        <v>0.1749122289818561</v>
      </c>
      <c r="AH257" s="5">
        <f>(Table2[[#This Row],[Current Month High]]/Table2[[#This Row],[Close Price]])-1</f>
        <v>9.8986074202488616E-2</v>
      </c>
      <c r="AI257">
        <v>9.8986074202488599</v>
      </c>
      <c r="AJ257">
        <v>73.656169538522406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0.27</v>
      </c>
      <c r="AM257" t="s">
        <v>10116</v>
      </c>
      <c r="AN257">
        <v>7.31</v>
      </c>
      <c r="AO257" t="s">
        <v>10116</v>
      </c>
      <c r="AP257">
        <v>0.11724876411743</v>
      </c>
      <c r="AQ257">
        <f>(Table2[[#This Row],[Sharpe Ratio]]-AVERAGE(Table2[Sharpe Ratio]))/_xlfn.STDEV.P(Table2[Sharpe Ratio])</f>
        <v>0.69102290789669296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-0.2141465219294586</v>
      </c>
      <c r="AS257">
        <f>_xlfn.RANK.AVG(Table2[[#This Row],[1Y Return vs Nifty Z-Score]],Table2[1Y Return vs Nifty Z-Score])</f>
        <v>474</v>
      </c>
      <c r="AT257">
        <f>_xlfn.RANK.AVG(Table2[[#This Row],[6M Return vs Nifty Z-Score]],Table2[6M Return vs Nifty Z-Score])</f>
        <v>207</v>
      </c>
      <c r="AU257">
        <f>_xlfn.RANK.AVG(Table2[[#This Row],[Sharpe Ratio Z-Score]],Table2[Sharpe Ratio Z-Score])</f>
        <v>174</v>
      </c>
      <c r="AV257">
        <f>(Table2[[#This Row],[Rank 1Y]]+Table2[[#This Row],[Rank 6M]]+Table2[[#This Row],[Rank Sharpe]])/3</f>
        <v>285</v>
      </c>
    </row>
    <row r="258" spans="1:48" x14ac:dyDescent="0.3">
      <c r="A258" t="s">
        <v>706</v>
      </c>
      <c r="B258" t="s">
        <v>707</v>
      </c>
      <c r="C258" t="s">
        <v>10078</v>
      </c>
      <c r="D258" t="s">
        <v>230</v>
      </c>
      <c r="E258">
        <v>22938.419590919999</v>
      </c>
      <c r="F258">
        <v>716.15</v>
      </c>
      <c r="G258">
        <v>4.7196733607518704</v>
      </c>
      <c r="H258">
        <f>(Table2[[#This Row],[1Y Return vs Nifty]]-AVERAGE(Table2[1Y Return vs Nifty]))/_xlfn.STDEV.P(Table2[1Y Return vs Nifty])</f>
        <v>-0.46264835492671641</v>
      </c>
      <c r="I258">
        <v>6.4503664924563999</v>
      </c>
      <c r="J258">
        <f>(Table2[[#This Row],[1M Return vs Nifty]]-AVERAGE(Table2[1M Return vs Nifty]))/_xlfn.STDEV.P(Table2[1M Return vs Nifty])</f>
        <v>0.40682798179122126</v>
      </c>
      <c r="K258">
        <v>23.376852526165901</v>
      </c>
      <c r="L258">
        <f>(Table2[[#This Row],[6M Return vs Nifty]]-AVERAGE(Table2[6M Return vs Nifty]))/_xlfn.STDEV.P(Table2[6M Return vs Nifty])</f>
        <v>0.34996118598394121</v>
      </c>
      <c r="M258">
        <v>1.35354090023007</v>
      </c>
      <c r="N258">
        <f>(Table2[[#This Row],[1W Return vs Nifty]]-AVERAGE(Table2[1W Return vs Nifty]))/_xlfn.STDEV.P(Table2[1W Return vs Nifty])</f>
        <v>0.55981392646976136</v>
      </c>
      <c r="O258">
        <v>682.66</v>
      </c>
      <c r="P258">
        <v>653.33878016381095</v>
      </c>
      <c r="Q258">
        <v>594.24959351268205</v>
      </c>
      <c r="R258">
        <v>61.541412833523196</v>
      </c>
      <c r="S258" s="5">
        <f>(Table2[[#This Row],[Close Price]]-Table2[[#This Row],[20D EMA]])/Table2[[#This Row],[20D EMA]]</f>
        <v>4.9058096270471405E-2</v>
      </c>
      <c r="T258" s="5">
        <f>(Table2[[#This Row],[Close Price]]-Table2[[#This Row],[50D EMA]])/Table2[[#This Row],[50D EMA]]</f>
        <v>9.6138820690301649E-2</v>
      </c>
      <c r="U258" s="5">
        <f>(Table2[[#This Row],[Close Price]]-Table2[[#This Row],[200D EMA]])/Table2[[#This Row],[200D EMA]]</f>
        <v>0.20513334433558417</v>
      </c>
      <c r="V258">
        <v>1.7969669531661601</v>
      </c>
      <c r="W258">
        <v>707</v>
      </c>
      <c r="X258">
        <v>732</v>
      </c>
      <c r="Y258">
        <v>707</v>
      </c>
      <c r="Z258">
        <v>798.95</v>
      </c>
      <c r="AA258">
        <v>540.15</v>
      </c>
      <c r="AB258">
        <v>798.95</v>
      </c>
      <c r="AC258" s="5">
        <f>(Table2[[#This Row],[Close Price]]/Table2[[#This Row],[Day Low]])-1</f>
        <v>1.2942008486563017E-2</v>
      </c>
      <c r="AD258" s="5">
        <f>(Table2[[#This Row],[Day High]]/Table2[[#This Row],[Close Price]])-1</f>
        <v>2.2132234866997225E-2</v>
      </c>
      <c r="AE258" s="5">
        <f>(Table2[[#This Row],[Close Price]]/Table2[[#This Row],[Current Week Low]])-1</f>
        <v>1.2942008486563017E-2</v>
      </c>
      <c r="AF258" s="5">
        <f>(Table2[[#This Row],[Current Week High]]/Table2[[#This Row],[Close Price]])-1</f>
        <v>0.11561823640298829</v>
      </c>
      <c r="AG258" s="5">
        <f>(Table2[[#This Row],[Close Price]]/Table2[[#This Row],[Current Month Low]])-1</f>
        <v>0.32583541608812361</v>
      </c>
      <c r="AH258" s="5">
        <f>(Table2[[#This Row],[Current Month High]]/Table2[[#This Row],[Close Price]])-1</f>
        <v>0.11561823640298829</v>
      </c>
      <c r="AI258">
        <v>11.561823640298799</v>
      </c>
      <c r="AJ258">
        <v>54.676025917926502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0.02</v>
      </c>
      <c r="AM258" t="s">
        <v>10116</v>
      </c>
      <c r="AN258">
        <v>17.579999999999998</v>
      </c>
      <c r="AO258" t="s">
        <v>10116</v>
      </c>
      <c r="AP258">
        <v>0.109853997519384</v>
      </c>
      <c r="AQ258">
        <f>(Table2[[#This Row],[Sharpe Ratio]]-AVERAGE(Table2[Sharpe Ratio]))/_xlfn.STDEV.P(Table2[Sharpe Ratio])</f>
        <v>0.60742944381848329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1.4613841831366907</v>
      </c>
      <c r="AS258">
        <f>_xlfn.RANK.AVG(Table2[[#This Row],[1Y Return vs Nifty Z-Score]],Table2[1Y Return vs Nifty Z-Score])</f>
        <v>456</v>
      </c>
      <c r="AT258">
        <f>_xlfn.RANK.AVG(Table2[[#This Row],[6M Return vs Nifty Z-Score]],Table2[6M Return vs Nifty Z-Score])</f>
        <v>213</v>
      </c>
      <c r="AU258">
        <f>_xlfn.RANK.AVG(Table2[[#This Row],[Sharpe Ratio Z-Score]],Table2[Sharpe Ratio Z-Score])</f>
        <v>186</v>
      </c>
      <c r="AV258">
        <f>(Table2[[#This Row],[Rank 1Y]]+Table2[[#This Row],[Rank 6M]]+Table2[[#This Row],[Rank Sharpe]])/3</f>
        <v>285</v>
      </c>
    </row>
    <row r="259" spans="1:48" x14ac:dyDescent="0.3">
      <c r="A259" t="s">
        <v>1240</v>
      </c>
      <c r="B259" t="s">
        <v>1241</v>
      </c>
      <c r="C259" t="s">
        <v>10070</v>
      </c>
      <c r="D259" t="s">
        <v>21</v>
      </c>
      <c r="E259">
        <v>8682.9796798799998</v>
      </c>
      <c r="F259">
        <v>30.75</v>
      </c>
      <c r="G259">
        <v>63.810771080931303</v>
      </c>
      <c r="H259">
        <f>(Table2[[#This Row],[1Y Return vs Nifty]]-AVERAGE(Table2[1Y Return vs Nifty]))/_xlfn.STDEV.P(Table2[1Y Return vs Nifty])</f>
        <v>0.25142573511003213</v>
      </c>
      <c r="I259">
        <v>-5.9533429593276699</v>
      </c>
      <c r="J259">
        <f>(Table2[[#This Row],[1M Return vs Nifty]]-AVERAGE(Table2[1M Return vs Nifty]))/_xlfn.STDEV.P(Table2[1M Return vs Nifty])</f>
        <v>-0.74208593556760227</v>
      </c>
      <c r="K259">
        <v>30.343625333455901</v>
      </c>
      <c r="L259">
        <f>(Table2[[#This Row],[6M Return vs Nifty]]-AVERAGE(Table2[6M Return vs Nifty]))/_xlfn.STDEV.P(Table2[6M Return vs Nifty])</f>
        <v>0.56182022592436875</v>
      </c>
      <c r="M259">
        <v>-3.6886225603406499</v>
      </c>
      <c r="N259">
        <f>(Table2[[#This Row],[1W Return vs Nifty]]-AVERAGE(Table2[1W Return vs Nifty]))/_xlfn.STDEV.P(Table2[1W Return vs Nifty])</f>
        <v>-0.54140783801422554</v>
      </c>
      <c r="O259">
        <v>31.41</v>
      </c>
      <c r="P259">
        <v>32.0309041266772</v>
      </c>
      <c r="Q259">
        <v>28.460468120867102</v>
      </c>
      <c r="R259">
        <v>47.753969720701797</v>
      </c>
      <c r="S259" s="5">
        <f>(Table2[[#This Row],[Close Price]]-Table2[[#This Row],[20D EMA]])/Table2[[#This Row],[20D EMA]]</f>
        <v>-2.1012416427889213E-2</v>
      </c>
      <c r="T259" s="5">
        <f>(Table2[[#This Row],[Close Price]]-Table2[[#This Row],[50D EMA]])/Table2[[#This Row],[50D EMA]]</f>
        <v>-3.9989633811503576E-2</v>
      </c>
      <c r="U259" s="5">
        <f>(Table2[[#This Row],[Close Price]]-Table2[[#This Row],[200D EMA]])/Table2[[#This Row],[200D EMA]]</f>
        <v>8.0446037268593715E-2</v>
      </c>
      <c r="V259">
        <v>0.69799267568883305</v>
      </c>
      <c r="W259">
        <v>30.61</v>
      </c>
      <c r="X259">
        <v>31.48</v>
      </c>
      <c r="Y259">
        <v>30.61</v>
      </c>
      <c r="Z259">
        <v>32.340000000000003</v>
      </c>
      <c r="AA259">
        <v>25.25</v>
      </c>
      <c r="AB259">
        <v>33.200000000000003</v>
      </c>
      <c r="AC259" s="5">
        <f>(Table2[[#This Row],[Close Price]]/Table2[[#This Row],[Day Low]])-1</f>
        <v>4.5736687357074146E-3</v>
      </c>
      <c r="AD259" s="5">
        <f>(Table2[[#This Row],[Day High]]/Table2[[#This Row],[Close Price]])-1</f>
        <v>2.3739837398373931E-2</v>
      </c>
      <c r="AE259" s="5">
        <f>(Table2[[#This Row],[Close Price]]/Table2[[#This Row],[Current Week Low]])-1</f>
        <v>4.5736687357074146E-3</v>
      </c>
      <c r="AF259" s="5">
        <f>(Table2[[#This Row],[Current Week High]]/Table2[[#This Row],[Close Price]])-1</f>
        <v>5.1707317073170778E-2</v>
      </c>
      <c r="AG259" s="5">
        <f>(Table2[[#This Row],[Close Price]]/Table2[[#This Row],[Current Month Low]])-1</f>
        <v>0.21782178217821779</v>
      </c>
      <c r="AH259" s="5">
        <f>(Table2[[#This Row],[Current Month High]]/Table2[[#This Row],[Close Price]])-1</f>
        <v>7.9674796747967624E-2</v>
      </c>
      <c r="AI259">
        <v>38.211382113821102</v>
      </c>
      <c r="AJ259">
        <v>124.452554744525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-0.2</v>
      </c>
      <c r="AM259" t="s">
        <v>10117</v>
      </c>
      <c r="AN259">
        <v>-0.71</v>
      </c>
      <c r="AO259" t="s">
        <v>10117</v>
      </c>
      <c r="AP259">
        <v>1.4229688698001E-2</v>
      </c>
      <c r="AQ259">
        <f>(Table2[[#This Row],[Sharpe Ratio]]-AVERAGE(Table2[Sharpe Ratio]))/_xlfn.STDEV.P(Table2[Sharpe Ratio])</f>
        <v>-0.47354682750509441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211</v>
      </c>
      <c r="AT259">
        <f>_xlfn.RANK.AVG(Table2[[#This Row],[6M Return vs Nifty Z-Score]],Table2[6M Return vs Nifty Z-Score])</f>
        <v>173</v>
      </c>
      <c r="AU259">
        <f>_xlfn.RANK.AVG(Table2[[#This Row],[Sharpe Ratio Z-Score]],Table2[Sharpe Ratio Z-Score])</f>
        <v>473</v>
      </c>
      <c r="AV259">
        <f>(Table2[[#This Row],[Rank 1Y]]+Table2[[#This Row],[Rank 6M]]+Table2[[#This Row],[Rank Sharpe]])/3</f>
        <v>285.66666666666669</v>
      </c>
    </row>
    <row r="260" spans="1:48" x14ac:dyDescent="0.3">
      <c r="A260" t="s">
        <v>345</v>
      </c>
      <c r="B260" t="s">
        <v>346</v>
      </c>
      <c r="C260" t="s">
        <v>10068</v>
      </c>
      <c r="D260" t="s">
        <v>18</v>
      </c>
      <c r="E260">
        <v>70952.241862709998</v>
      </c>
      <c r="F260">
        <v>332.75</v>
      </c>
      <c r="G260">
        <v>59.160188281393403</v>
      </c>
      <c r="H260">
        <f>(Table2[[#This Row],[1Y Return vs Nifty]]-AVERAGE(Table2[1Y Return vs Nifty]))/_xlfn.STDEV.P(Table2[1Y Return vs Nifty])</f>
        <v>0.19522673375713431</v>
      </c>
      <c r="I260">
        <v>-12.489349112946201</v>
      </c>
      <c r="J260">
        <f>(Table2[[#This Row],[1M Return vs Nifty]]-AVERAGE(Table2[1M Return vs Nifty]))/_xlfn.STDEV.P(Table2[1M Return vs Nifty])</f>
        <v>-1.3474942179064919</v>
      </c>
      <c r="K260">
        <v>19.6766365808766</v>
      </c>
      <c r="L260">
        <f>(Table2[[#This Row],[6M Return vs Nifty]]-AVERAGE(Table2[6M Return vs Nifty]))/_xlfn.STDEV.P(Table2[6M Return vs Nifty])</f>
        <v>0.23743789587163003</v>
      </c>
      <c r="M260">
        <v>-5.83863824415495</v>
      </c>
      <c r="N260">
        <f>(Table2[[#This Row],[1W Return vs Nifty]]-AVERAGE(Table2[1W Return vs Nifty]))/_xlfn.STDEV.P(Table2[1W Return vs Nifty])</f>
        <v>-1.010976919523185</v>
      </c>
      <c r="O260">
        <v>344.13</v>
      </c>
      <c r="P260">
        <v>341.361062407021</v>
      </c>
      <c r="Q260">
        <v>292.376910417082</v>
      </c>
      <c r="R260">
        <v>34.8302290390519</v>
      </c>
      <c r="S260" s="5">
        <f>(Table2[[#This Row],[Close Price]]-Table2[[#This Row],[20D EMA]])/Table2[[#This Row],[20D EMA]]</f>
        <v>-3.3068898381425613E-2</v>
      </c>
      <c r="T260" s="5">
        <f>(Table2[[#This Row],[Close Price]]-Table2[[#This Row],[50D EMA]])/Table2[[#This Row],[50D EMA]]</f>
        <v>-2.5225672624470615E-2</v>
      </c>
      <c r="U260" s="5">
        <f>(Table2[[#This Row],[Close Price]]-Table2[[#This Row],[200D EMA]])/Table2[[#This Row],[200D EMA]]</f>
        <v>0.13808576581962273</v>
      </c>
      <c r="V260">
        <v>0.71107366890201995</v>
      </c>
      <c r="W260">
        <v>327</v>
      </c>
      <c r="X260">
        <v>336.2</v>
      </c>
      <c r="Y260">
        <v>327</v>
      </c>
      <c r="Z260">
        <v>344.85</v>
      </c>
      <c r="AA260">
        <v>308</v>
      </c>
      <c r="AB260">
        <v>396.53</v>
      </c>
      <c r="AC260" s="5">
        <f>(Table2[[#This Row],[Close Price]]/Table2[[#This Row],[Day Low]])-1</f>
        <v>1.758409785932713E-2</v>
      </c>
      <c r="AD260" s="5">
        <f>(Table2[[#This Row],[Day High]]/Table2[[#This Row],[Close Price]])-1</f>
        <v>1.0368144252441702E-2</v>
      </c>
      <c r="AE260" s="5">
        <f>(Table2[[#This Row],[Close Price]]/Table2[[#This Row],[Current Week Low]])-1</f>
        <v>1.758409785932713E-2</v>
      </c>
      <c r="AF260" s="5">
        <f>(Table2[[#This Row],[Current Week High]]/Table2[[#This Row],[Close Price]])-1</f>
        <v>3.6363636363636376E-2</v>
      </c>
      <c r="AG260" s="5">
        <f>(Table2[[#This Row],[Close Price]]/Table2[[#This Row],[Current Month Low]])-1</f>
        <v>8.0357142857142794E-2</v>
      </c>
      <c r="AH260" s="5">
        <f>(Table2[[#This Row],[Current Month High]]/Table2[[#This Row],[Close Price]])-1</f>
        <v>0.19167543200601034</v>
      </c>
      <c r="AI260">
        <v>19.168544953668899</v>
      </c>
      <c r="AJ260">
        <v>108.664297658862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0.03</v>
      </c>
      <c r="AM260" t="s">
        <v>10116</v>
      </c>
      <c r="AN260">
        <v>-4.37</v>
      </c>
      <c r="AO260" t="s">
        <v>10117</v>
      </c>
      <c r="AP260">
        <v>3.9456975254075002E-2</v>
      </c>
      <c r="AQ260">
        <f>(Table2[[#This Row],[Sharpe Ratio]]-AVERAGE(Table2[Sharpe Ratio]))/_xlfn.STDEV.P(Table2[Sharpe Ratio])</f>
        <v>-0.18836726915728758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-2.1141737769582001</v>
      </c>
      <c r="AS260">
        <f>_xlfn.RANK.AVG(Table2[[#This Row],[1Y Return vs Nifty Z-Score]],Table2[1Y Return vs Nifty Z-Score])</f>
        <v>227</v>
      </c>
      <c r="AT260">
        <f>_xlfn.RANK.AVG(Table2[[#This Row],[6M Return vs Nifty Z-Score]],Table2[6M Return vs Nifty Z-Score])</f>
        <v>238</v>
      </c>
      <c r="AU260">
        <f>_xlfn.RANK.AVG(Table2[[#This Row],[Sharpe Ratio Z-Score]],Table2[Sharpe Ratio Z-Score])</f>
        <v>393</v>
      </c>
      <c r="AV260">
        <f>(Table2[[#This Row],[Rank 1Y]]+Table2[[#This Row],[Rank 6M]]+Table2[[#This Row],[Rank Sharpe]])/3</f>
        <v>286</v>
      </c>
    </row>
    <row r="261" spans="1:48" x14ac:dyDescent="0.3">
      <c r="A261" t="s">
        <v>30</v>
      </c>
      <c r="B261" t="s">
        <v>31</v>
      </c>
      <c r="C261" t="s">
        <v>10070</v>
      </c>
      <c r="D261" t="s">
        <v>32</v>
      </c>
      <c r="E261">
        <v>754442.06984069</v>
      </c>
      <c r="F261">
        <v>844</v>
      </c>
      <c r="G261">
        <v>21.312252771527898</v>
      </c>
      <c r="H261">
        <f>(Table2[[#This Row],[1Y Return vs Nifty]]-AVERAGE(Table2[1Y Return vs Nifty]))/_xlfn.STDEV.P(Table2[1Y Return vs Nifty])</f>
        <v>-0.26213877732131996</v>
      </c>
      <c r="I261">
        <v>-3.2507803820438199</v>
      </c>
      <c r="J261">
        <f>(Table2[[#This Row],[1M Return vs Nifty]]-AVERAGE(Table2[1M Return vs Nifty]))/_xlfn.STDEV.P(Table2[1M Return vs Nifty])</f>
        <v>-0.49175664741034536</v>
      </c>
      <c r="K261">
        <v>19.100773241654299</v>
      </c>
      <c r="L261">
        <f>(Table2[[#This Row],[6M Return vs Nifty]]-AVERAGE(Table2[6M Return vs Nifty]))/_xlfn.STDEV.P(Table2[6M Return vs Nifty])</f>
        <v>0.21992593480166897</v>
      </c>
      <c r="M261">
        <v>-2.8066546760798401</v>
      </c>
      <c r="N261">
        <f>(Table2[[#This Row],[1W Return vs Nifty]]-AVERAGE(Table2[1W Return vs Nifty]))/_xlfn.STDEV.P(Table2[1W Return vs Nifty])</f>
        <v>-0.34878373185048706</v>
      </c>
      <c r="O261">
        <v>835.69</v>
      </c>
      <c r="P261">
        <v>815.76941476614502</v>
      </c>
      <c r="Q261">
        <v>718.69673386263605</v>
      </c>
      <c r="R261">
        <v>56.072149606729603</v>
      </c>
      <c r="S261" s="5">
        <f>(Table2[[#This Row],[Close Price]]-Table2[[#This Row],[20D EMA]])/Table2[[#This Row],[20D EMA]]</f>
        <v>9.943878711005211E-3</v>
      </c>
      <c r="T261" s="5">
        <f>(Table2[[#This Row],[Close Price]]-Table2[[#This Row],[50D EMA]])/Table2[[#This Row],[50D EMA]]</f>
        <v>3.4606084419023957E-2</v>
      </c>
      <c r="U261" s="5">
        <f>(Table2[[#This Row],[Close Price]]-Table2[[#This Row],[200D EMA]])/Table2[[#This Row],[200D EMA]]</f>
        <v>0.17434789979345178</v>
      </c>
      <c r="V261">
        <v>0.82934016132015298</v>
      </c>
      <c r="W261">
        <v>838.25</v>
      </c>
      <c r="X261">
        <v>847.4</v>
      </c>
      <c r="Y261">
        <v>821.05</v>
      </c>
      <c r="Z261">
        <v>848.8</v>
      </c>
      <c r="AA261">
        <v>731.95</v>
      </c>
      <c r="AB261">
        <v>912</v>
      </c>
      <c r="AC261" s="5">
        <f>(Table2[[#This Row],[Close Price]]/Table2[[#This Row],[Day Low]])-1</f>
        <v>6.8595287801969107E-3</v>
      </c>
      <c r="AD261" s="5">
        <f>(Table2[[#This Row],[Day High]]/Table2[[#This Row],[Close Price]])-1</f>
        <v>4.0284360189573043E-3</v>
      </c>
      <c r="AE261" s="5">
        <f>(Table2[[#This Row],[Close Price]]/Table2[[#This Row],[Current Week Low]])-1</f>
        <v>2.7952012666707216E-2</v>
      </c>
      <c r="AF261" s="5">
        <f>(Table2[[#This Row],[Current Week High]]/Table2[[#This Row],[Close Price]])-1</f>
        <v>5.687203791469031E-3</v>
      </c>
      <c r="AG261" s="5">
        <f>(Table2[[#This Row],[Close Price]]/Table2[[#This Row],[Current Month Low]])-1</f>
        <v>0.15308422706469016</v>
      </c>
      <c r="AH261" s="5">
        <f>(Table2[[#This Row],[Current Month High]]/Table2[[#This Row],[Close Price]])-1</f>
        <v>8.0568720379146974E-2</v>
      </c>
      <c r="AI261">
        <v>8.0568720379146903</v>
      </c>
      <c r="AJ261">
        <v>55.375552282768702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0.01</v>
      </c>
      <c r="AM261" t="s">
        <v>10116</v>
      </c>
      <c r="AN261">
        <v>1.47</v>
      </c>
      <c r="AO261" t="s">
        <v>10116</v>
      </c>
      <c r="AP261">
        <v>8.5117459028480003E-2</v>
      </c>
      <c r="AQ261">
        <f>(Table2[[#This Row],[Sharpe Ratio]]-AVERAGE(Table2[Sharpe Ratio]))/_xlfn.STDEV.P(Table2[Sharpe Ratio])</f>
        <v>0.32779750218221398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-0.55495571959826939</v>
      </c>
      <c r="AS261">
        <f>_xlfn.RANK.AVG(Table2[[#This Row],[1Y Return vs Nifty Z-Score]],Table2[1Y Return vs Nifty Z-Score])</f>
        <v>368</v>
      </c>
      <c r="AT261">
        <f>_xlfn.RANK.AVG(Table2[[#This Row],[6M Return vs Nifty Z-Score]],Table2[6M Return vs Nifty Z-Score])</f>
        <v>244</v>
      </c>
      <c r="AU261">
        <f>_xlfn.RANK.AVG(Table2[[#This Row],[Sharpe Ratio Z-Score]],Table2[Sharpe Ratio Z-Score])</f>
        <v>248</v>
      </c>
      <c r="AV261">
        <f>(Table2[[#This Row],[Rank 1Y]]+Table2[[#This Row],[Rank 6M]]+Table2[[#This Row],[Rank Sharpe]])/3</f>
        <v>286.66666666666669</v>
      </c>
    </row>
    <row r="262" spans="1:48" x14ac:dyDescent="0.3">
      <c r="A262" t="s">
        <v>1337</v>
      </c>
      <c r="B262" t="s">
        <v>1338</v>
      </c>
      <c r="C262" t="s">
        <v>10080</v>
      </c>
      <c r="D262" t="s">
        <v>306</v>
      </c>
      <c r="E262">
        <v>7893.9711134999998</v>
      </c>
      <c r="F262">
        <v>488.7</v>
      </c>
      <c r="G262">
        <v>9.6903404645821301</v>
      </c>
      <c r="H262">
        <f>(Table2[[#This Row],[1Y Return vs Nifty]]-AVERAGE(Table2[1Y Return vs Nifty]))/_xlfn.STDEV.P(Table2[1Y Return vs Nifty])</f>
        <v>-0.40258136131879302</v>
      </c>
      <c r="I262">
        <v>7.3673243914869504</v>
      </c>
      <c r="J262">
        <f>(Table2[[#This Row],[1M Return vs Nifty]]-AVERAGE(Table2[1M Return vs Nifty]))/_xlfn.STDEV.P(Table2[1M Return vs Nifty])</f>
        <v>0.49176271006130162</v>
      </c>
      <c r="K262">
        <v>18.3869844801537</v>
      </c>
      <c r="L262">
        <f>(Table2[[#This Row],[6M Return vs Nifty]]-AVERAGE(Table2[6M Return vs Nifty]))/_xlfn.STDEV.P(Table2[6M Return vs Nifty])</f>
        <v>0.19821967195733667</v>
      </c>
      <c r="M262">
        <v>3.4774510532128802</v>
      </c>
      <c r="N262">
        <f>(Table2[[#This Row],[1W Return vs Nifty]]-AVERAGE(Table2[1W Return vs Nifty]))/_xlfn.STDEV.P(Table2[1W Return vs Nifty])</f>
        <v>1.0236814913678747</v>
      </c>
      <c r="O262">
        <v>464.76</v>
      </c>
      <c r="P262">
        <v>441.04078479307998</v>
      </c>
      <c r="Q262">
        <v>396.41329522358899</v>
      </c>
      <c r="R262">
        <v>67.384524309562096</v>
      </c>
      <c r="S262" s="5">
        <f>(Table2[[#This Row],[Close Price]]-Table2[[#This Row],[20D EMA]])/Table2[[#This Row],[20D EMA]]</f>
        <v>5.1510457010069712E-2</v>
      </c>
      <c r="T262" s="5">
        <f>(Table2[[#This Row],[Close Price]]-Table2[[#This Row],[50D EMA]])/Table2[[#This Row],[50D EMA]]</f>
        <v>0.10806078904761597</v>
      </c>
      <c r="U262" s="5">
        <f>(Table2[[#This Row],[Close Price]]-Table2[[#This Row],[200D EMA]])/Table2[[#This Row],[200D EMA]]</f>
        <v>0.23280426234028939</v>
      </c>
      <c r="V262">
        <v>1.03636779954312</v>
      </c>
      <c r="W262">
        <v>480</v>
      </c>
      <c r="X262">
        <v>492.8</v>
      </c>
      <c r="Y262">
        <v>466.4</v>
      </c>
      <c r="Z262">
        <v>492.8</v>
      </c>
      <c r="AA262">
        <v>395.55</v>
      </c>
      <c r="AB262">
        <v>502.4</v>
      </c>
      <c r="AC262" s="5">
        <f>(Table2[[#This Row],[Close Price]]/Table2[[#This Row],[Day Low]])-1</f>
        <v>1.8124999999999947E-2</v>
      </c>
      <c r="AD262" s="5">
        <f>(Table2[[#This Row],[Day High]]/Table2[[#This Row],[Close Price]])-1</f>
        <v>8.3896050746878892E-3</v>
      </c>
      <c r="AE262" s="5">
        <f>(Table2[[#This Row],[Close Price]]/Table2[[#This Row],[Current Week Low]])-1</f>
        <v>4.7813036020583288E-2</v>
      </c>
      <c r="AF262" s="5">
        <f>(Table2[[#This Row],[Current Week High]]/Table2[[#This Row],[Close Price]])-1</f>
        <v>8.3896050746878892E-3</v>
      </c>
      <c r="AG262" s="5">
        <f>(Table2[[#This Row],[Close Price]]/Table2[[#This Row],[Current Month Low]])-1</f>
        <v>0.23549488054607504</v>
      </c>
      <c r="AH262" s="5">
        <f>(Table2[[#This Row],[Current Month High]]/Table2[[#This Row],[Close Price]])-1</f>
        <v>2.8033558420298643E-2</v>
      </c>
      <c r="AI262">
        <v>2.8033558420298599</v>
      </c>
      <c r="AJ262">
        <v>43.187811309698198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0.19</v>
      </c>
      <c r="AM262" t="s">
        <v>10116</v>
      </c>
      <c r="AN262">
        <v>2.98</v>
      </c>
      <c r="AO262" t="s">
        <v>10116</v>
      </c>
      <c r="AP262">
        <v>0.109090338472089</v>
      </c>
      <c r="AQ262">
        <f>(Table2[[#This Row],[Sharpe Ratio]]-AVERAGE(Table2[Sharpe Ratio]))/_xlfn.STDEV.P(Table2[Sharpe Ratio])</f>
        <v>0.59879672981843324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1.9098792418861532</v>
      </c>
      <c r="AS262">
        <f>_xlfn.RANK.AVG(Table2[[#This Row],[1Y Return vs Nifty Z-Score]],Table2[1Y Return vs Nifty Z-Score])</f>
        <v>428</v>
      </c>
      <c r="AT262">
        <f>_xlfn.RANK.AVG(Table2[[#This Row],[6M Return vs Nifty Z-Score]],Table2[6M Return vs Nifty Z-Score])</f>
        <v>246</v>
      </c>
      <c r="AU262">
        <f>_xlfn.RANK.AVG(Table2[[#This Row],[Sharpe Ratio Z-Score]],Table2[Sharpe Ratio Z-Score])</f>
        <v>188</v>
      </c>
      <c r="AV262">
        <f>(Table2[[#This Row],[Rank 1Y]]+Table2[[#This Row],[Rank 6M]]+Table2[[#This Row],[Rank Sharpe]])/3</f>
        <v>287.33333333333331</v>
      </c>
    </row>
    <row r="263" spans="1:48" x14ac:dyDescent="0.3">
      <c r="A263" t="s">
        <v>617</v>
      </c>
      <c r="B263" t="s">
        <v>618</v>
      </c>
      <c r="C263" t="s">
        <v>10071</v>
      </c>
      <c r="D263" t="s">
        <v>619</v>
      </c>
      <c r="E263">
        <v>29604.92655978</v>
      </c>
      <c r="F263">
        <v>306.8</v>
      </c>
      <c r="G263">
        <v>154.72659008576699</v>
      </c>
      <c r="H263">
        <f>(Table2[[#This Row],[1Y Return vs Nifty]]-AVERAGE(Table2[1Y Return vs Nifty]))/_xlfn.STDEV.P(Table2[1Y Return vs Nifty])</f>
        <v>1.3500790556702551</v>
      </c>
      <c r="I263">
        <v>-5.1405041488777599</v>
      </c>
      <c r="J263">
        <f>(Table2[[#This Row],[1M Return vs Nifty]]-AVERAGE(Table2[1M Return vs Nifty]))/_xlfn.STDEV.P(Table2[1M Return vs Nifty])</f>
        <v>-0.66679540852603514</v>
      </c>
      <c r="K263">
        <v>-9.0410041603078</v>
      </c>
      <c r="L263">
        <f>(Table2[[#This Row],[6M Return vs Nifty]]-AVERAGE(Table2[6M Return vs Nifty]))/_xlfn.STDEV.P(Table2[6M Return vs Nifty])</f>
        <v>-0.6358634109278497</v>
      </c>
      <c r="M263">
        <v>-0.67745403362863899</v>
      </c>
      <c r="N263">
        <f>(Table2[[#This Row],[1W Return vs Nifty]]-AVERAGE(Table2[1W Return vs Nifty]))/_xlfn.STDEV.P(Table2[1W Return vs Nifty])</f>
        <v>0.11623928986550316</v>
      </c>
      <c r="O263">
        <v>303.24</v>
      </c>
      <c r="P263">
        <v>297.62980823877899</v>
      </c>
      <c r="Q263">
        <v>265.59725751492903</v>
      </c>
      <c r="R263">
        <v>56.079128172819701</v>
      </c>
      <c r="S263" s="5">
        <f>(Table2[[#This Row],[Close Price]]-Table2[[#This Row],[20D EMA]])/Table2[[#This Row],[20D EMA]]</f>
        <v>1.1739876005803991E-2</v>
      </c>
      <c r="T263" s="5">
        <f>(Table2[[#This Row],[Close Price]]-Table2[[#This Row],[50D EMA]])/Table2[[#This Row],[50D EMA]]</f>
        <v>3.0810730334725291E-2</v>
      </c>
      <c r="U263" s="5">
        <f>(Table2[[#This Row],[Close Price]]-Table2[[#This Row],[200D EMA]])/Table2[[#This Row],[200D EMA]]</f>
        <v>0.1551324093877551</v>
      </c>
      <c r="V263">
        <v>0.74867241267795404</v>
      </c>
      <c r="W263">
        <v>304.25</v>
      </c>
      <c r="X263">
        <v>328.95</v>
      </c>
      <c r="Y263">
        <v>299.64999999999998</v>
      </c>
      <c r="Z263">
        <v>328.95</v>
      </c>
      <c r="AA263">
        <v>248</v>
      </c>
      <c r="AB263">
        <v>328.95</v>
      </c>
      <c r="AC263" s="5">
        <f>(Table2[[#This Row],[Close Price]]/Table2[[#This Row],[Day Low]])-1</f>
        <v>8.3812654067378922E-3</v>
      </c>
      <c r="AD263" s="5">
        <f>(Table2[[#This Row],[Day High]]/Table2[[#This Row],[Close Price]])-1</f>
        <v>7.2196870925684387E-2</v>
      </c>
      <c r="AE263" s="5">
        <f>(Table2[[#This Row],[Close Price]]/Table2[[#This Row],[Current Week Low]])-1</f>
        <v>2.386117136659438E-2</v>
      </c>
      <c r="AF263" s="5">
        <f>(Table2[[#This Row],[Current Week High]]/Table2[[#This Row],[Close Price]])-1</f>
        <v>7.2196870925684387E-2</v>
      </c>
      <c r="AG263" s="5">
        <f>(Table2[[#This Row],[Close Price]]/Table2[[#This Row],[Current Month Low]])-1</f>
        <v>0.23709677419354835</v>
      </c>
      <c r="AH263" s="5">
        <f>(Table2[[#This Row],[Current Month High]]/Table2[[#This Row],[Close Price]])-1</f>
        <v>7.2196870925684387E-2</v>
      </c>
      <c r="AI263">
        <v>25.260756192959501</v>
      </c>
      <c r="AJ263">
        <v>188.34586466165399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0.03</v>
      </c>
      <c r="AM263" t="s">
        <v>10116</v>
      </c>
      <c r="AN263">
        <v>3.86</v>
      </c>
      <c r="AO263" t="s">
        <v>10116</v>
      </c>
      <c r="AP263">
        <v>7.1216317742716001E-2</v>
      </c>
      <c r="AQ263">
        <f>(Table2[[#This Row],[Sharpe Ratio]]-AVERAGE(Table2[Sharpe Ratio]))/_xlfn.STDEV.P(Table2[Sharpe Ratio])</f>
        <v>0.17065331929148023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0.33431284537335371</v>
      </c>
      <c r="AS263">
        <f>_xlfn.RANK.AVG(Table2[[#This Row],[1Y Return vs Nifty Z-Score]],Table2[1Y Return vs Nifty Z-Score])</f>
        <v>59</v>
      </c>
      <c r="AT263">
        <f>_xlfn.RANK.AVG(Table2[[#This Row],[6M Return vs Nifty Z-Score]],Table2[6M Return vs Nifty Z-Score])</f>
        <v>518</v>
      </c>
      <c r="AU263">
        <f>_xlfn.RANK.AVG(Table2[[#This Row],[Sharpe Ratio Z-Score]],Table2[Sharpe Ratio Z-Score])</f>
        <v>285</v>
      </c>
      <c r="AV263">
        <f>(Table2[[#This Row],[Rank 1Y]]+Table2[[#This Row],[Rank 6M]]+Table2[[#This Row],[Rank Sharpe]])/3</f>
        <v>287.33333333333331</v>
      </c>
    </row>
    <row r="264" spans="1:48" x14ac:dyDescent="0.3">
      <c r="A264" t="s">
        <v>1103</v>
      </c>
      <c r="B264" t="s">
        <v>1104</v>
      </c>
      <c r="C264" t="s">
        <v>10086</v>
      </c>
      <c r="D264" t="s">
        <v>1105</v>
      </c>
      <c r="E264">
        <v>10710.57122505</v>
      </c>
      <c r="F264">
        <v>557</v>
      </c>
      <c r="G264">
        <v>15.188326848330201</v>
      </c>
      <c r="H264">
        <f>(Table2[[#This Row],[1Y Return vs Nifty]]-AVERAGE(Table2[1Y Return vs Nifty]))/_xlfn.STDEV.P(Table2[1Y Return vs Nifty])</f>
        <v>-0.33614208746064927</v>
      </c>
      <c r="I264">
        <v>11.013042155964801</v>
      </c>
      <c r="J264">
        <f>(Table2[[#This Row],[1M Return vs Nifty]]-AVERAGE(Table2[1M Return vs Nifty]))/_xlfn.STDEV.P(Table2[1M Return vs Nifty])</f>
        <v>0.82945329324151595</v>
      </c>
      <c r="K264">
        <v>39.6270144746981</v>
      </c>
      <c r="L264">
        <f>(Table2[[#This Row],[6M Return vs Nifty]]-AVERAGE(Table2[6M Return vs Nifty]))/_xlfn.STDEV.P(Table2[6M Return vs Nifty])</f>
        <v>0.8441273952925078</v>
      </c>
      <c r="M264">
        <v>-2.3661221396546401</v>
      </c>
      <c r="N264">
        <f>(Table2[[#This Row],[1W Return vs Nifty]]-AVERAGE(Table2[1W Return vs Nifty]))/_xlfn.STDEV.P(Table2[1W Return vs Nifty])</f>
        <v>-0.25257026696217222</v>
      </c>
      <c r="O264">
        <v>534.75</v>
      </c>
      <c r="P264">
        <v>489.57661659001502</v>
      </c>
      <c r="Q264">
        <v>413.49648320632099</v>
      </c>
      <c r="R264">
        <v>64.898823087064002</v>
      </c>
      <c r="S264" s="5">
        <f>(Table2[[#This Row],[Close Price]]-Table2[[#This Row],[20D EMA]])/Table2[[#This Row],[20D EMA]]</f>
        <v>4.1608228143992523E-2</v>
      </c>
      <c r="T264" s="5">
        <f>(Table2[[#This Row],[Close Price]]-Table2[[#This Row],[50D EMA]])/Table2[[#This Row],[50D EMA]]</f>
        <v>0.13771773635677373</v>
      </c>
      <c r="U264" s="5">
        <f>(Table2[[#This Row],[Close Price]]-Table2[[#This Row],[200D EMA]])/Table2[[#This Row],[200D EMA]]</f>
        <v>0.34704894145877302</v>
      </c>
      <c r="V264">
        <v>0.77925824395417798</v>
      </c>
      <c r="W264">
        <v>551.20000000000005</v>
      </c>
      <c r="X264">
        <v>564.9</v>
      </c>
      <c r="Y264">
        <v>540.1</v>
      </c>
      <c r="Z264">
        <v>564.9</v>
      </c>
      <c r="AA264">
        <v>482.55</v>
      </c>
      <c r="AB264">
        <v>581.4</v>
      </c>
      <c r="AC264" s="5">
        <f>(Table2[[#This Row],[Close Price]]/Table2[[#This Row],[Day Low]])-1</f>
        <v>1.0522496371552892E-2</v>
      </c>
      <c r="AD264" s="5">
        <f>(Table2[[#This Row],[Day High]]/Table2[[#This Row],[Close Price]])-1</f>
        <v>1.4183123877917314E-2</v>
      </c>
      <c r="AE264" s="5">
        <f>(Table2[[#This Row],[Close Price]]/Table2[[#This Row],[Current Week Low]])-1</f>
        <v>3.1290501758933553E-2</v>
      </c>
      <c r="AF264" s="5">
        <f>(Table2[[#This Row],[Current Week High]]/Table2[[#This Row],[Close Price]])-1</f>
        <v>1.4183123877917314E-2</v>
      </c>
      <c r="AG264" s="5">
        <f>(Table2[[#This Row],[Close Price]]/Table2[[#This Row],[Current Month Low]])-1</f>
        <v>0.1542845301005078</v>
      </c>
      <c r="AH264" s="5">
        <f>(Table2[[#This Row],[Current Month High]]/Table2[[#This Row],[Close Price]])-1</f>
        <v>4.380610412926389E-2</v>
      </c>
      <c r="AI264">
        <v>4.3806104129263801</v>
      </c>
      <c r="AJ264">
        <v>79.909560723514204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0.37</v>
      </c>
      <c r="AM264" t="s">
        <v>10116</v>
      </c>
      <c r="AN264">
        <v>-1.04</v>
      </c>
      <c r="AO264" t="s">
        <v>10117</v>
      </c>
      <c r="AP264">
        <v>5.5407526862315003E-2</v>
      </c>
      <c r="AQ264">
        <f>(Table2[[#This Row],[Sharpe Ratio]]-AVERAGE(Table2[Sharpe Ratio]))/_xlfn.STDEV.P(Table2[Sharpe Ratio])</f>
        <v>-8.0557143283132657E-3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1.0768126197828889</v>
      </c>
      <c r="AS264">
        <f>_xlfn.RANK.AVG(Table2[[#This Row],[1Y Return vs Nifty Z-Score]],Table2[1Y Return vs Nifty Z-Score])</f>
        <v>403</v>
      </c>
      <c r="AT264">
        <f>_xlfn.RANK.AVG(Table2[[#This Row],[6M Return vs Nifty Z-Score]],Table2[6M Return vs Nifty Z-Score])</f>
        <v>119</v>
      </c>
      <c r="AU264">
        <f>_xlfn.RANK.AVG(Table2[[#This Row],[Sharpe Ratio Z-Score]],Table2[Sharpe Ratio Z-Score])</f>
        <v>341</v>
      </c>
      <c r="AV264">
        <f>(Table2[[#This Row],[Rank 1Y]]+Table2[[#This Row],[Rank 6M]]+Table2[[#This Row],[Rank Sharpe]])/3</f>
        <v>287.66666666666669</v>
      </c>
    </row>
    <row r="265" spans="1:48" x14ac:dyDescent="0.3">
      <c r="A265" t="s">
        <v>578</v>
      </c>
      <c r="B265" t="s">
        <v>579</v>
      </c>
      <c r="C265" t="s">
        <v>10078</v>
      </c>
      <c r="D265" t="s">
        <v>230</v>
      </c>
      <c r="E265">
        <v>32480.741690999999</v>
      </c>
      <c r="F265">
        <v>6522.1</v>
      </c>
      <c r="G265">
        <v>2.6548557333234499</v>
      </c>
      <c r="H265">
        <f>(Table2[[#This Row],[1Y Return vs Nifty]]-AVERAGE(Table2[1Y Return vs Nifty]))/_xlfn.STDEV.P(Table2[1Y Return vs Nifty])</f>
        <v>-0.48760021443319956</v>
      </c>
      <c r="I265">
        <v>0.28589744712680698</v>
      </c>
      <c r="J265">
        <f>(Table2[[#This Row],[1M Return vs Nifty]]-AVERAGE(Table2[1M Return vs Nifty]))/_xlfn.STDEV.P(Table2[1M Return vs Nifty])</f>
        <v>-0.16416606695184541</v>
      </c>
      <c r="K265">
        <v>30.884847672064598</v>
      </c>
      <c r="L265">
        <f>(Table2[[#This Row],[6M Return vs Nifty]]-AVERAGE(Table2[6M Return vs Nifty]))/_xlfn.STDEV.P(Table2[6M Return vs Nifty])</f>
        <v>0.57827875675688978</v>
      </c>
      <c r="M265">
        <v>-6.1857846413891497</v>
      </c>
      <c r="N265">
        <f>(Table2[[#This Row],[1W Return vs Nifty]]-AVERAGE(Table2[1W Return vs Nifty]))/_xlfn.STDEV.P(Table2[1W Return vs Nifty])</f>
        <v>-1.0867946059361586</v>
      </c>
      <c r="O265">
        <v>6383.33</v>
      </c>
      <c r="P265">
        <v>5834.2018179933502</v>
      </c>
      <c r="Q265">
        <v>5066.2741423155503</v>
      </c>
      <c r="R265">
        <v>55.1092851869575</v>
      </c>
      <c r="S265" s="5">
        <f>(Table2[[#This Row],[Close Price]]-Table2[[#This Row],[20D EMA]])/Table2[[#This Row],[20D EMA]]</f>
        <v>2.1739436939653824E-2</v>
      </c>
      <c r="T265" s="5">
        <f>(Table2[[#This Row],[Close Price]]-Table2[[#This Row],[50D EMA]])/Table2[[#This Row],[50D EMA]]</f>
        <v>0.11790784814558401</v>
      </c>
      <c r="U265" s="5">
        <f>(Table2[[#This Row],[Close Price]]-Table2[[#This Row],[200D EMA]])/Table2[[#This Row],[200D EMA]]</f>
        <v>0.2873563129015877</v>
      </c>
      <c r="V265">
        <v>1.39273296353701</v>
      </c>
      <c r="W265">
        <v>6502.3</v>
      </c>
      <c r="X265">
        <v>6739</v>
      </c>
      <c r="Y265">
        <v>6502.3</v>
      </c>
      <c r="Z265">
        <v>6850.05</v>
      </c>
      <c r="AA265">
        <v>5544.3</v>
      </c>
      <c r="AB265">
        <v>7350</v>
      </c>
      <c r="AC265" s="5">
        <f>(Table2[[#This Row],[Close Price]]/Table2[[#This Row],[Day Low]])-1</f>
        <v>3.0450763575966544E-3</v>
      </c>
      <c r="AD265" s="5">
        <f>(Table2[[#This Row],[Day High]]/Table2[[#This Row],[Close Price]])-1</f>
        <v>3.3256159825822973E-2</v>
      </c>
      <c r="AE265" s="5">
        <f>(Table2[[#This Row],[Close Price]]/Table2[[#This Row],[Current Week Low]])-1</f>
        <v>3.0450763575966544E-3</v>
      </c>
      <c r="AF265" s="5">
        <f>(Table2[[#This Row],[Current Week High]]/Table2[[#This Row],[Close Price]])-1</f>
        <v>5.0282884347066181E-2</v>
      </c>
      <c r="AG265" s="5">
        <f>(Table2[[#This Row],[Close Price]]/Table2[[#This Row],[Current Month Low]])-1</f>
        <v>0.17636130801002836</v>
      </c>
      <c r="AH265" s="5">
        <f>(Table2[[#This Row],[Current Month High]]/Table2[[#This Row],[Close Price]])-1</f>
        <v>0.12693764278376585</v>
      </c>
      <c r="AI265">
        <v>12.6937642783765</v>
      </c>
      <c r="AJ265">
        <v>62.059883215306201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0.24</v>
      </c>
      <c r="AM265" t="s">
        <v>10116</v>
      </c>
      <c r="AN265">
        <v>5.34</v>
      </c>
      <c r="AO265" t="s">
        <v>10116</v>
      </c>
      <c r="AP265">
        <v>9.5790545534456997E-2</v>
      </c>
      <c r="AQ265">
        <f>(Table2[[#This Row],[Sharpe Ratio]]-AVERAGE(Table2[Sharpe Ratio]))/_xlfn.STDEV.P(Table2[Sharpe Ratio])</f>
        <v>0.44845043444335764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-0.7118316961209562</v>
      </c>
      <c r="AS265">
        <f>_xlfn.RANK.AVG(Table2[[#This Row],[1Y Return vs Nifty Z-Score]],Table2[1Y Return vs Nifty Z-Score])</f>
        <v>472</v>
      </c>
      <c r="AT265">
        <f>_xlfn.RANK.AVG(Table2[[#This Row],[6M Return vs Nifty Z-Score]],Table2[6M Return vs Nifty Z-Score])</f>
        <v>171</v>
      </c>
      <c r="AU265">
        <f>_xlfn.RANK.AVG(Table2[[#This Row],[Sharpe Ratio Z-Score]],Table2[Sharpe Ratio Z-Score])</f>
        <v>226</v>
      </c>
      <c r="AV265">
        <f>(Table2[[#This Row],[Rank 1Y]]+Table2[[#This Row],[Rank 6M]]+Table2[[#This Row],[Rank Sharpe]])/3</f>
        <v>289.66666666666669</v>
      </c>
    </row>
    <row r="266" spans="1:48" x14ac:dyDescent="0.3">
      <c r="A266" t="s">
        <v>1016</v>
      </c>
      <c r="B266" t="s">
        <v>1017</v>
      </c>
      <c r="C266" t="s">
        <v>10078</v>
      </c>
      <c r="D266" t="s">
        <v>46</v>
      </c>
      <c r="E266">
        <v>12683.103072</v>
      </c>
      <c r="F266">
        <v>678.75</v>
      </c>
      <c r="G266">
        <v>55.593592139835202</v>
      </c>
      <c r="H266">
        <f>(Table2[[#This Row],[1Y Return vs Nifty]]-AVERAGE(Table2[1Y Return vs Nifty]))/_xlfn.STDEV.P(Table2[1Y Return vs Nifty])</f>
        <v>0.15212694389755246</v>
      </c>
      <c r="I266">
        <v>27.081924335036899</v>
      </c>
      <c r="J266">
        <f>(Table2[[#This Row],[1M Return vs Nifty]]-AVERAGE(Table2[1M Return vs Nifty]))/_xlfn.STDEV.P(Table2[1M Return vs Nifty])</f>
        <v>2.3178598415970724</v>
      </c>
      <c r="K266">
        <v>13.1410438580026</v>
      </c>
      <c r="L266">
        <f>(Table2[[#This Row],[6M Return vs Nifty]]-AVERAGE(Table2[6M Return vs Nifty]))/_xlfn.STDEV.P(Table2[6M Return vs Nifty])</f>
        <v>3.8691010045115617E-2</v>
      </c>
      <c r="M266">
        <v>-1.89553310701957</v>
      </c>
      <c r="N266">
        <f>(Table2[[#This Row],[1W Return vs Nifty]]-AVERAGE(Table2[1W Return vs Nifty]))/_xlfn.STDEV.P(Table2[1W Return vs Nifty])</f>
        <v>-0.14979238423035235</v>
      </c>
      <c r="O266">
        <v>637.07000000000005</v>
      </c>
      <c r="P266">
        <v>584.48287611534602</v>
      </c>
      <c r="Q266">
        <v>529.59265920755695</v>
      </c>
      <c r="R266">
        <v>73.905987680719605</v>
      </c>
      <c r="S266" s="5">
        <f>(Table2[[#This Row],[Close Price]]-Table2[[#This Row],[20D EMA]])/Table2[[#This Row],[20D EMA]]</f>
        <v>6.5424521638124455E-2</v>
      </c>
      <c r="T266" s="5">
        <f>(Table2[[#This Row],[Close Price]]-Table2[[#This Row],[50D EMA]])/Table2[[#This Row],[50D EMA]]</f>
        <v>0.16128295239576981</v>
      </c>
      <c r="U266" s="5">
        <f>(Table2[[#This Row],[Close Price]]-Table2[[#This Row],[200D EMA]])/Table2[[#This Row],[200D EMA]]</f>
        <v>0.28164540840809804</v>
      </c>
      <c r="V266">
        <v>1.6023691918306799</v>
      </c>
      <c r="W266">
        <v>677.15</v>
      </c>
      <c r="X266">
        <v>697</v>
      </c>
      <c r="Y266">
        <v>667.9</v>
      </c>
      <c r="Z266">
        <v>697</v>
      </c>
      <c r="AA266">
        <v>483.35</v>
      </c>
      <c r="AB266">
        <v>716</v>
      </c>
      <c r="AC266" s="5">
        <f>(Table2[[#This Row],[Close Price]]/Table2[[#This Row],[Day Low]])-1</f>
        <v>2.3628442737946287E-3</v>
      </c>
      <c r="AD266" s="5">
        <f>(Table2[[#This Row],[Day High]]/Table2[[#This Row],[Close Price]])-1</f>
        <v>2.6887661141804742E-2</v>
      </c>
      <c r="AE266" s="5">
        <f>(Table2[[#This Row],[Close Price]]/Table2[[#This Row],[Current Week Low]])-1</f>
        <v>1.6244946848330555E-2</v>
      </c>
      <c r="AF266" s="5">
        <f>(Table2[[#This Row],[Current Week High]]/Table2[[#This Row],[Close Price]])-1</f>
        <v>2.6887661141804742E-2</v>
      </c>
      <c r="AG266" s="5">
        <f>(Table2[[#This Row],[Close Price]]/Table2[[#This Row],[Current Month Low]])-1</f>
        <v>0.40426192200268951</v>
      </c>
      <c r="AH266" s="5">
        <f>(Table2[[#This Row],[Current Month High]]/Table2[[#This Row],[Close Price]])-1</f>
        <v>5.4880294659300111E-2</v>
      </c>
      <c r="AI266">
        <v>5.4880294659300102</v>
      </c>
      <c r="AJ266">
        <v>85.476157945074405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0.16</v>
      </c>
      <c r="AM266" t="s">
        <v>10116</v>
      </c>
      <c r="AN266">
        <v>13.66</v>
      </c>
      <c r="AO266" t="s">
        <v>10116</v>
      </c>
      <c r="AP266">
        <v>5.4774624223177998E-2</v>
      </c>
      <c r="AQ266">
        <f>(Table2[[#This Row],[Sharpe Ratio]]-AVERAGE(Table2[Sharpe Ratio]))/_xlfn.STDEV.P(Table2[Sharpe Ratio])</f>
        <v>-1.5210304446638753E-2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2.343675106862749</v>
      </c>
      <c r="AS266">
        <f>_xlfn.RANK.AVG(Table2[[#This Row],[1Y Return vs Nifty Z-Score]],Table2[1Y Return vs Nifty Z-Score])</f>
        <v>239</v>
      </c>
      <c r="AT266">
        <f>_xlfn.RANK.AVG(Table2[[#This Row],[6M Return vs Nifty Z-Score]],Table2[6M Return vs Nifty Z-Score])</f>
        <v>287</v>
      </c>
      <c r="AU266">
        <f>_xlfn.RANK.AVG(Table2[[#This Row],[Sharpe Ratio Z-Score]],Table2[Sharpe Ratio Z-Score])</f>
        <v>344</v>
      </c>
      <c r="AV266">
        <f>(Table2[[#This Row],[Rank 1Y]]+Table2[[#This Row],[Rank 6M]]+Table2[[#This Row],[Rank Sharpe]])/3</f>
        <v>290</v>
      </c>
    </row>
    <row r="267" spans="1:48" x14ac:dyDescent="0.3">
      <c r="A267" t="s">
        <v>1626</v>
      </c>
      <c r="B267" t="s">
        <v>1627</v>
      </c>
      <c r="C267" t="s">
        <v>10078</v>
      </c>
      <c r="D267" t="s">
        <v>1628</v>
      </c>
      <c r="E267">
        <v>5146.2733230519998</v>
      </c>
      <c r="F267">
        <v>74.64</v>
      </c>
      <c r="G267">
        <v>57.662979823022198</v>
      </c>
      <c r="H267">
        <f>(Table2[[#This Row],[1Y Return vs Nifty]]-AVERAGE(Table2[1Y Return vs Nifty]))/_xlfn.STDEV.P(Table2[1Y Return vs Nifty])</f>
        <v>0.17713402929309724</v>
      </c>
      <c r="I267">
        <v>17.056282406580099</v>
      </c>
      <c r="J267">
        <f>(Table2[[#This Row],[1M Return vs Nifty]]-AVERAGE(Table2[1M Return vs Nifty]))/_xlfn.STDEV.P(Table2[1M Return vs Nifty])</f>
        <v>1.3892183261830351</v>
      </c>
      <c r="K267">
        <v>4.77502096225132</v>
      </c>
      <c r="L267">
        <f>(Table2[[#This Row],[6M Return vs Nifty]]-AVERAGE(Table2[6M Return vs Nifty]))/_xlfn.STDEV.P(Table2[6M Return vs Nifty])</f>
        <v>-0.21571912041856947</v>
      </c>
      <c r="M267">
        <v>-3.2201680949012301</v>
      </c>
      <c r="N267">
        <f>(Table2[[#This Row],[1W Return vs Nifty]]-AVERAGE(Table2[1W Return vs Nifty]))/_xlfn.STDEV.P(Table2[1W Return vs Nifty])</f>
        <v>-0.4390961503734585</v>
      </c>
      <c r="O267">
        <v>73.400000000000006</v>
      </c>
      <c r="P267">
        <v>68.103299973489996</v>
      </c>
      <c r="Q267">
        <v>60.511257954226302</v>
      </c>
      <c r="R267">
        <v>53.850253340183897</v>
      </c>
      <c r="S267" s="5">
        <f>(Table2[[#This Row],[Close Price]]-Table2[[#This Row],[20D EMA]])/Table2[[#This Row],[20D EMA]]</f>
        <v>1.6893732970027178E-2</v>
      </c>
      <c r="T267" s="5">
        <f>(Table2[[#This Row],[Close Price]]-Table2[[#This Row],[50D EMA]])/Table2[[#This Row],[50D EMA]]</f>
        <v>9.5982133451014723E-2</v>
      </c>
      <c r="U267" s="5">
        <f>(Table2[[#This Row],[Close Price]]-Table2[[#This Row],[200D EMA]])/Table2[[#This Row],[200D EMA]]</f>
        <v>0.23348947821348179</v>
      </c>
      <c r="V267">
        <v>0.99228368915584797</v>
      </c>
      <c r="W267">
        <v>74.2</v>
      </c>
      <c r="X267">
        <v>78.45</v>
      </c>
      <c r="Y267">
        <v>74.2</v>
      </c>
      <c r="Z267">
        <v>81.7</v>
      </c>
      <c r="AA267">
        <v>50.4</v>
      </c>
      <c r="AB267">
        <v>84.19</v>
      </c>
      <c r="AC267" s="5">
        <f>(Table2[[#This Row],[Close Price]]/Table2[[#This Row],[Day Low]])-1</f>
        <v>5.9299191374662108E-3</v>
      </c>
      <c r="AD267" s="5">
        <f>(Table2[[#This Row],[Day High]]/Table2[[#This Row],[Close Price]])-1</f>
        <v>5.1045016077170491E-2</v>
      </c>
      <c r="AE267" s="5">
        <f>(Table2[[#This Row],[Close Price]]/Table2[[#This Row],[Current Week Low]])-1</f>
        <v>5.9299191374662108E-3</v>
      </c>
      <c r="AF267" s="5">
        <f>(Table2[[#This Row],[Current Week High]]/Table2[[#This Row],[Close Price]])-1</f>
        <v>9.4587352625937759E-2</v>
      </c>
      <c r="AG267" s="5">
        <f>(Table2[[#This Row],[Close Price]]/Table2[[#This Row],[Current Month Low]])-1</f>
        <v>0.48095238095238102</v>
      </c>
      <c r="AH267" s="5">
        <f>(Table2[[#This Row],[Current Month High]]/Table2[[#This Row],[Close Price]])-1</f>
        <v>0.12794748124330124</v>
      </c>
      <c r="AI267">
        <v>12.7947481243301</v>
      </c>
      <c r="AJ267">
        <v>93.367875647668399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0.16</v>
      </c>
      <c r="AM267" t="s">
        <v>10116</v>
      </c>
      <c r="AN267">
        <v>1.32</v>
      </c>
      <c r="AO267" t="s">
        <v>10116</v>
      </c>
      <c r="AP267">
        <v>8.0860768359017995E-2</v>
      </c>
      <c r="AQ267">
        <f>(Table2[[#This Row],[Sharpe Ratio]]-AVERAGE(Table2[Sharpe Ratio]))/_xlfn.STDEV.P(Table2[Sharpe Ratio])</f>
        <v>0.27967813102264993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1.1912152157067541</v>
      </c>
      <c r="AS267">
        <f>_xlfn.RANK.AVG(Table2[[#This Row],[1Y Return vs Nifty Z-Score]],Table2[1Y Return vs Nifty Z-Score])</f>
        <v>235</v>
      </c>
      <c r="AT267">
        <f>_xlfn.RANK.AVG(Table2[[#This Row],[6M Return vs Nifty Z-Score]],Table2[6M Return vs Nifty Z-Score])</f>
        <v>377</v>
      </c>
      <c r="AU267">
        <f>_xlfn.RANK.AVG(Table2[[#This Row],[Sharpe Ratio Z-Score]],Table2[Sharpe Ratio Z-Score])</f>
        <v>260</v>
      </c>
      <c r="AV267">
        <f>(Table2[[#This Row],[Rank 1Y]]+Table2[[#This Row],[Rank 6M]]+Table2[[#This Row],[Rank Sharpe]])/3</f>
        <v>290.66666666666669</v>
      </c>
    </row>
    <row r="268" spans="1:48" x14ac:dyDescent="0.3">
      <c r="A268" t="s">
        <v>1197</v>
      </c>
      <c r="B268" t="s">
        <v>1198</v>
      </c>
      <c r="C268" t="s">
        <v>10068</v>
      </c>
      <c r="D268" t="s">
        <v>1122</v>
      </c>
      <c r="E268">
        <v>9428.00286753</v>
      </c>
      <c r="F268">
        <v>562</v>
      </c>
      <c r="G268">
        <v>145.81224972588501</v>
      </c>
      <c r="H268">
        <f>(Table2[[#This Row],[1Y Return vs Nifty]]-AVERAGE(Table2[1Y Return vs Nifty]))/_xlfn.STDEV.P(Table2[1Y Return vs Nifty])</f>
        <v>1.2423555621771434</v>
      </c>
      <c r="I268">
        <v>0.57746572395342999</v>
      </c>
      <c r="J268">
        <f>(Table2[[#This Row],[1M Return vs Nifty]]-AVERAGE(Table2[1M Return vs Nifty]))/_xlfn.STDEV.P(Table2[1M Return vs Nifty])</f>
        <v>-0.13715907743724862</v>
      </c>
      <c r="K268">
        <v>13.633877794802601</v>
      </c>
      <c r="L268">
        <f>(Table2[[#This Row],[6M Return vs Nifty]]-AVERAGE(Table2[6M Return vs Nifty]))/_xlfn.STDEV.P(Table2[6M Return vs Nifty])</f>
        <v>5.3678053198188427E-2</v>
      </c>
      <c r="M268">
        <v>-9.5368678578888595</v>
      </c>
      <c r="N268">
        <f>(Table2[[#This Row],[1W Return vs Nifty]]-AVERAGE(Table2[1W Return vs Nifty]))/_xlfn.STDEV.P(Table2[1W Return vs Nifty])</f>
        <v>-1.8186799962976967</v>
      </c>
      <c r="O268">
        <v>558.14</v>
      </c>
      <c r="P268">
        <v>524.72970077675996</v>
      </c>
      <c r="Q268">
        <v>417.96810625307597</v>
      </c>
      <c r="R268">
        <v>58.137422238891403</v>
      </c>
      <c r="S268" s="5">
        <f>(Table2[[#This Row],[Close Price]]-Table2[[#This Row],[20D EMA]])/Table2[[#This Row],[20D EMA]]</f>
        <v>6.9158275701437164E-3</v>
      </c>
      <c r="T268" s="5">
        <f>(Table2[[#This Row],[Close Price]]-Table2[[#This Row],[50D EMA]])/Table2[[#This Row],[50D EMA]]</f>
        <v>7.1027615109395634E-2</v>
      </c>
      <c r="U268" s="5">
        <f>(Table2[[#This Row],[Close Price]]-Table2[[#This Row],[200D EMA]])/Table2[[#This Row],[200D EMA]]</f>
        <v>0.34460020176686401</v>
      </c>
      <c r="V268">
        <v>1.4413144242309299</v>
      </c>
      <c r="W268">
        <v>547.54999999999995</v>
      </c>
      <c r="X268">
        <v>584.85</v>
      </c>
      <c r="Y268">
        <v>547.54999999999995</v>
      </c>
      <c r="Z268">
        <v>605</v>
      </c>
      <c r="AA268">
        <v>481</v>
      </c>
      <c r="AB268">
        <v>634.79999999999995</v>
      </c>
      <c r="AC268" s="5">
        <f>(Table2[[#This Row],[Close Price]]/Table2[[#This Row],[Day Low]])-1</f>
        <v>2.6390283992329566E-2</v>
      </c>
      <c r="AD268" s="5">
        <f>(Table2[[#This Row],[Day High]]/Table2[[#This Row],[Close Price]])-1</f>
        <v>4.0658362989323793E-2</v>
      </c>
      <c r="AE268" s="5">
        <f>(Table2[[#This Row],[Close Price]]/Table2[[#This Row],[Current Week Low]])-1</f>
        <v>2.6390283992329566E-2</v>
      </c>
      <c r="AF268" s="5">
        <f>(Table2[[#This Row],[Current Week High]]/Table2[[#This Row],[Close Price]])-1</f>
        <v>7.6512455516014155E-2</v>
      </c>
      <c r="AG268" s="5">
        <f>(Table2[[#This Row],[Close Price]]/Table2[[#This Row],[Current Month Low]])-1</f>
        <v>0.16839916839916835</v>
      </c>
      <c r="AH268" s="5">
        <f>(Table2[[#This Row],[Current Month High]]/Table2[[#This Row],[Close Price]])-1</f>
        <v>0.1295373665480426</v>
      </c>
      <c r="AI268">
        <v>12.953736654804199</v>
      </c>
      <c r="AJ268">
        <v>186.23572853444199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0.23</v>
      </c>
      <c r="AM268" t="s">
        <v>10116</v>
      </c>
      <c r="AN268">
        <v>3.43</v>
      </c>
      <c r="AO268" t="s">
        <v>10116</v>
      </c>
      <c r="AQ268">
        <f>(Table2[[#This Row],[Sharpe Ratio]]-AVERAGE(Table2[Sharpe Ratio]))/_xlfn.STDEV.P(Table2[Sharpe Ratio])</f>
        <v>-0.63440504463053671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-1.2942105029901503</v>
      </c>
      <c r="AS268">
        <f>_xlfn.RANK.AVG(Table2[[#This Row],[1Y Return vs Nifty Z-Score]],Table2[1Y Return vs Nifty Z-Score])</f>
        <v>71</v>
      </c>
      <c r="AT268">
        <f>_xlfn.RANK.AVG(Table2[[#This Row],[6M Return vs Nifty Z-Score]],Table2[6M Return vs Nifty Z-Score])</f>
        <v>282</v>
      </c>
      <c r="AU268">
        <f>_xlfn.RANK.AVG(Table2[[#This Row],[Sharpe Ratio Z-Score]],Table2[Sharpe Ratio Z-Score])</f>
        <v>521.5</v>
      </c>
      <c r="AV268">
        <f>(Table2[[#This Row],[Rank 1Y]]+Table2[[#This Row],[Rank 6M]]+Table2[[#This Row],[Rank Sharpe]])/3</f>
        <v>291.5</v>
      </c>
    </row>
    <row r="269" spans="1:48" x14ac:dyDescent="0.3">
      <c r="A269" t="s">
        <v>1835</v>
      </c>
      <c r="B269" t="s">
        <v>1836</v>
      </c>
      <c r="C269" t="s">
        <v>10068</v>
      </c>
      <c r="D269" t="s">
        <v>281</v>
      </c>
      <c r="E269">
        <v>3678.5374470000002</v>
      </c>
      <c r="F269">
        <v>2160.9499999999998</v>
      </c>
      <c r="G269">
        <v>91.723050834932494</v>
      </c>
      <c r="H269">
        <f>(Table2[[#This Row],[1Y Return vs Nifty]]-AVERAGE(Table2[1Y Return vs Nifty]))/_xlfn.STDEV.P(Table2[1Y Return vs Nifty])</f>
        <v>0.58872587904327023</v>
      </c>
      <c r="I269">
        <v>10.772669794955601</v>
      </c>
      <c r="J269">
        <f>(Table2[[#This Row],[1M Return vs Nifty]]-AVERAGE(Table2[1M Return vs Nifty]))/_xlfn.STDEV.P(Table2[1M Return vs Nifty])</f>
        <v>0.80718840933840685</v>
      </c>
      <c r="K269">
        <v>40.519527668784001</v>
      </c>
      <c r="L269">
        <f>(Table2[[#This Row],[6M Return vs Nifty]]-AVERAGE(Table2[6M Return vs Nifty]))/_xlfn.STDEV.P(Table2[6M Return vs Nifty])</f>
        <v>0.87126865476279569</v>
      </c>
      <c r="M269">
        <v>9.1563150124712909</v>
      </c>
      <c r="N269">
        <f>(Table2[[#This Row],[1W Return vs Nifty]]-AVERAGE(Table2[1W Return vs Nifty]))/_xlfn.STDEV.P(Table2[1W Return vs Nifty])</f>
        <v>2.2639603197680978</v>
      </c>
      <c r="O269">
        <v>1956.79</v>
      </c>
      <c r="P269">
        <v>1843.7965090509099</v>
      </c>
      <c r="Q269">
        <v>1549.6992257106699</v>
      </c>
      <c r="R269">
        <v>87.778376441152403</v>
      </c>
      <c r="S269" s="5">
        <f>(Table2[[#This Row],[Close Price]]-Table2[[#This Row],[20D EMA]])/Table2[[#This Row],[20D EMA]]</f>
        <v>0.10433413907470902</v>
      </c>
      <c r="T269" s="5">
        <f>(Table2[[#This Row],[Close Price]]-Table2[[#This Row],[50D EMA]])/Table2[[#This Row],[50D EMA]]</f>
        <v>0.17201111369515715</v>
      </c>
      <c r="U269" s="5">
        <f>(Table2[[#This Row],[Close Price]]-Table2[[#This Row],[200D EMA]])/Table2[[#This Row],[200D EMA]]</f>
        <v>0.39443187693987458</v>
      </c>
      <c r="V269">
        <v>1.8452404301213801</v>
      </c>
      <c r="W269">
        <v>2122.85</v>
      </c>
      <c r="X269">
        <v>2209.9499999999998</v>
      </c>
      <c r="Y269">
        <v>1948</v>
      </c>
      <c r="Z269">
        <v>2228</v>
      </c>
      <c r="AA269">
        <v>1643.65</v>
      </c>
      <c r="AB269">
        <v>2228</v>
      </c>
      <c r="AC269" s="5">
        <f>(Table2[[#This Row],[Close Price]]/Table2[[#This Row],[Day Low]])-1</f>
        <v>1.7947570483076936E-2</v>
      </c>
      <c r="AD269" s="5">
        <f>(Table2[[#This Row],[Day High]]/Table2[[#This Row],[Close Price]])-1</f>
        <v>2.2675212290890645E-2</v>
      </c>
      <c r="AE269" s="5">
        <f>(Table2[[#This Row],[Close Price]]/Table2[[#This Row],[Current Week Low]])-1</f>
        <v>0.10931724845995894</v>
      </c>
      <c r="AF269" s="5">
        <f>(Table2[[#This Row],[Current Week High]]/Table2[[#This Row],[Close Price]])-1</f>
        <v>3.10280200837596E-2</v>
      </c>
      <c r="AG269" s="5">
        <f>(Table2[[#This Row],[Close Price]]/Table2[[#This Row],[Current Month Low]])-1</f>
        <v>0.31472637118607949</v>
      </c>
      <c r="AH269" s="5">
        <f>(Table2[[#This Row],[Current Month High]]/Table2[[#This Row],[Close Price]])-1</f>
        <v>3.10280200837596E-2</v>
      </c>
      <c r="AI269">
        <v>3.10280200837596</v>
      </c>
      <c r="AJ269">
        <v>121.852060982495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0.15</v>
      </c>
      <c r="AM269" t="s">
        <v>10116</v>
      </c>
      <c r="AN269">
        <v>17.690000000000001</v>
      </c>
      <c r="AO269" t="s">
        <v>10116</v>
      </c>
      <c r="AP269">
        <v>-4.3687393380156002E-2</v>
      </c>
      <c r="AQ269">
        <f>(Table2[[#This Row],[Sharpe Ratio]]-AVERAGE(Table2[Sharpe Ratio]))/_xlfn.STDEV.P(Table2[Sharpe Ratio])</f>
        <v>-1.1282651956946266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3.4028780672179439</v>
      </c>
      <c r="AS269">
        <f>_xlfn.RANK.AVG(Table2[[#This Row],[1Y Return vs Nifty Z-Score]],Table2[1Y Return vs Nifty Z-Score])</f>
        <v>138</v>
      </c>
      <c r="AT269">
        <f>_xlfn.RANK.AVG(Table2[[#This Row],[6M Return vs Nifty Z-Score]],Table2[6M Return vs Nifty Z-Score])</f>
        <v>114</v>
      </c>
      <c r="AU269">
        <f>_xlfn.RANK.AVG(Table2[[#This Row],[Sharpe Ratio Z-Score]],Table2[Sharpe Ratio Z-Score])</f>
        <v>625</v>
      </c>
      <c r="AV269">
        <f>(Table2[[#This Row],[Rank 1Y]]+Table2[[#This Row],[Rank 6M]]+Table2[[#This Row],[Rank Sharpe]])/3</f>
        <v>292.33333333333331</v>
      </c>
    </row>
    <row r="270" spans="1:48" x14ac:dyDescent="0.3">
      <c r="A270" t="s">
        <v>1591</v>
      </c>
      <c r="B270" t="s">
        <v>1592</v>
      </c>
      <c r="C270" t="s">
        <v>10082</v>
      </c>
      <c r="D270" t="s">
        <v>358</v>
      </c>
      <c r="E270">
        <v>5404.0522405800002</v>
      </c>
      <c r="F270">
        <v>1957.9</v>
      </c>
      <c r="G270">
        <v>62.818238163674302</v>
      </c>
      <c r="H270">
        <f>(Table2[[#This Row],[1Y Return vs Nifty]]-AVERAGE(Table2[1Y Return vs Nifty]))/_xlfn.STDEV.P(Table2[1Y Return vs Nifty])</f>
        <v>0.23943167734048457</v>
      </c>
      <c r="I270">
        <v>19.775307289442999</v>
      </c>
      <c r="J270">
        <f>(Table2[[#This Row],[1M Return vs Nifty]]-AVERAGE(Table2[1M Return vs Nifty]))/_xlfn.STDEV.P(Table2[1M Return vs Nifty])</f>
        <v>1.6410724623758826</v>
      </c>
      <c r="K270">
        <v>66.567725728831505</v>
      </c>
      <c r="L270">
        <f>(Table2[[#This Row],[6M Return vs Nifty]]-AVERAGE(Table2[6M Return vs Nifty]))/_xlfn.STDEV.P(Table2[6M Return vs Nifty])</f>
        <v>1.6633924093088304</v>
      </c>
      <c r="M270">
        <v>7.0545423266463496</v>
      </c>
      <c r="N270">
        <f>(Table2[[#This Row],[1W Return vs Nifty]]-AVERAGE(Table2[1W Return vs Nifty]))/_xlfn.STDEV.P(Table2[1W Return vs Nifty])</f>
        <v>1.8049276359355093</v>
      </c>
      <c r="O270">
        <v>1800.64</v>
      </c>
      <c r="P270">
        <v>1583.70573461105</v>
      </c>
      <c r="Q270">
        <v>1300.4167014116899</v>
      </c>
      <c r="R270">
        <v>74.650151134004005</v>
      </c>
      <c r="S270" s="5">
        <f>(Table2[[#This Row],[Close Price]]-Table2[[#This Row],[20D EMA]])/Table2[[#This Row],[20D EMA]]</f>
        <v>8.7335614003909712E-2</v>
      </c>
      <c r="T270" s="5">
        <f>(Table2[[#This Row],[Close Price]]-Table2[[#This Row],[50D EMA]])/Table2[[#This Row],[50D EMA]]</f>
        <v>0.23627764755227726</v>
      </c>
      <c r="U270" s="5">
        <f>(Table2[[#This Row],[Close Price]]-Table2[[#This Row],[200D EMA]])/Table2[[#This Row],[200D EMA]]</f>
        <v>0.5055943205547635</v>
      </c>
      <c r="V270">
        <v>0.57539051112735595</v>
      </c>
      <c r="W270">
        <v>1950</v>
      </c>
      <c r="X270">
        <v>2044.9</v>
      </c>
      <c r="Y270">
        <v>1800</v>
      </c>
      <c r="Z270">
        <v>2057.9</v>
      </c>
      <c r="AA270">
        <v>1633.9</v>
      </c>
      <c r="AB270">
        <v>2057.9</v>
      </c>
      <c r="AC270" s="5">
        <f>(Table2[[#This Row],[Close Price]]/Table2[[#This Row],[Day Low]])-1</f>
        <v>4.0512820512821346E-3</v>
      </c>
      <c r="AD270" s="5">
        <f>(Table2[[#This Row],[Day High]]/Table2[[#This Row],[Close Price]])-1</f>
        <v>4.4435364421063328E-2</v>
      </c>
      <c r="AE270" s="5">
        <f>(Table2[[#This Row],[Close Price]]/Table2[[#This Row],[Current Week Low]])-1</f>
        <v>8.7722222222222257E-2</v>
      </c>
      <c r="AF270" s="5">
        <f>(Table2[[#This Row],[Current Week High]]/Table2[[#This Row],[Close Price]])-1</f>
        <v>5.1075131518463657E-2</v>
      </c>
      <c r="AG270" s="5">
        <f>(Table2[[#This Row],[Close Price]]/Table2[[#This Row],[Current Month Low]])-1</f>
        <v>0.19829854948283243</v>
      </c>
      <c r="AH270" s="5">
        <f>(Table2[[#This Row],[Current Month High]]/Table2[[#This Row],[Close Price]])-1</f>
        <v>5.1075131518463657E-2</v>
      </c>
      <c r="AI270">
        <v>5.1075131518463603</v>
      </c>
      <c r="AJ270">
        <v>108.73134328358201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0.56000000000000005</v>
      </c>
      <c r="AM270" t="s">
        <v>10116</v>
      </c>
      <c r="AN270">
        <v>5.27</v>
      </c>
      <c r="AO270" t="s">
        <v>10116</v>
      </c>
      <c r="AP270">
        <v>-3.7557233366929003E-2</v>
      </c>
      <c r="AQ270">
        <f>(Table2[[#This Row],[Sharpe Ratio]]-AVERAGE(Table2[Sharpe Ratio]))/_xlfn.STDEV.P(Table2[Sharpe Ratio])</f>
        <v>-1.0589673613323121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4.2898568236283943</v>
      </c>
      <c r="AS270">
        <f>_xlfn.RANK.AVG(Table2[[#This Row],[1Y Return vs Nifty Z-Score]],Table2[1Y Return vs Nifty Z-Score])</f>
        <v>215</v>
      </c>
      <c r="AT270">
        <f>_xlfn.RANK.AVG(Table2[[#This Row],[6M Return vs Nifty Z-Score]],Table2[6M Return vs Nifty Z-Score])</f>
        <v>50</v>
      </c>
      <c r="AU270">
        <f>_xlfn.RANK.AVG(Table2[[#This Row],[Sharpe Ratio Z-Score]],Table2[Sharpe Ratio Z-Score])</f>
        <v>613</v>
      </c>
      <c r="AV270">
        <f>(Table2[[#This Row],[Rank 1Y]]+Table2[[#This Row],[Rank 6M]]+Table2[[#This Row],[Rank Sharpe]])/3</f>
        <v>292.66666666666669</v>
      </c>
    </row>
    <row r="271" spans="1:48" x14ac:dyDescent="0.3">
      <c r="A271" t="s">
        <v>960</v>
      </c>
      <c r="B271" t="s">
        <v>961</v>
      </c>
      <c r="C271" t="s">
        <v>10082</v>
      </c>
      <c r="D271" t="s">
        <v>358</v>
      </c>
      <c r="E271">
        <v>14362.795182025</v>
      </c>
      <c r="F271">
        <v>4279.25</v>
      </c>
      <c r="G271">
        <v>61.7538311932067</v>
      </c>
      <c r="H271">
        <f>(Table2[[#This Row],[1Y Return vs Nifty]]-AVERAGE(Table2[1Y Return vs Nifty]))/_xlfn.STDEV.P(Table2[1Y Return vs Nifty])</f>
        <v>0.22656907251184105</v>
      </c>
      <c r="I271">
        <v>9.3157619373907199</v>
      </c>
      <c r="J271">
        <f>(Table2[[#This Row],[1M Return vs Nifty]]-AVERAGE(Table2[1M Return vs Nifty]))/_xlfn.STDEV.P(Table2[1M Return vs Nifty])</f>
        <v>0.67223993119383374</v>
      </c>
      <c r="K271">
        <v>25.668464750631902</v>
      </c>
      <c r="L271">
        <f>(Table2[[#This Row],[6M Return vs Nifty]]-AVERAGE(Table2[6M Return vs Nifty]))/_xlfn.STDEV.P(Table2[6M Return vs Nifty])</f>
        <v>0.41964894231253724</v>
      </c>
      <c r="M271">
        <v>4.7842703051879303</v>
      </c>
      <c r="N271">
        <f>(Table2[[#This Row],[1W Return vs Nifty]]-AVERAGE(Table2[1W Return vs Nifty]))/_xlfn.STDEV.P(Table2[1W Return vs Nifty])</f>
        <v>1.309094253920146</v>
      </c>
      <c r="O271">
        <v>3976.66</v>
      </c>
      <c r="P271">
        <v>3860.4582439279202</v>
      </c>
      <c r="Q271">
        <v>3478.9948587965901</v>
      </c>
      <c r="R271">
        <v>75.677404301221102</v>
      </c>
      <c r="S271" s="5">
        <f>(Table2[[#This Row],[Close Price]]-Table2[[#This Row],[20D EMA]])/Table2[[#This Row],[20D EMA]]</f>
        <v>7.6091493866712309E-2</v>
      </c>
      <c r="T271" s="5">
        <f>(Table2[[#This Row],[Close Price]]-Table2[[#This Row],[50D EMA]])/Table2[[#This Row],[50D EMA]]</f>
        <v>0.10848239499307979</v>
      </c>
      <c r="U271" s="5">
        <f>(Table2[[#This Row],[Close Price]]-Table2[[#This Row],[200D EMA]])/Table2[[#This Row],[200D EMA]]</f>
        <v>0.2300248128220069</v>
      </c>
      <c r="V271">
        <v>1.8989535836681599</v>
      </c>
      <c r="W271">
        <v>4217</v>
      </c>
      <c r="X271">
        <v>4425.3500000000004</v>
      </c>
      <c r="Y271">
        <v>3942.1</v>
      </c>
      <c r="Z271">
        <v>4425.3500000000004</v>
      </c>
      <c r="AA271">
        <v>3310</v>
      </c>
      <c r="AB271">
        <v>4425.3500000000004</v>
      </c>
      <c r="AC271" s="5">
        <f>(Table2[[#This Row],[Close Price]]/Table2[[#This Row],[Day Low]])-1</f>
        <v>1.4761678918662646E-2</v>
      </c>
      <c r="AD271" s="5">
        <f>(Table2[[#This Row],[Day High]]/Table2[[#This Row],[Close Price]])-1</f>
        <v>3.4141496757609469E-2</v>
      </c>
      <c r="AE271" s="5">
        <f>(Table2[[#This Row],[Close Price]]/Table2[[#This Row],[Current Week Low]])-1</f>
        <v>8.5525481342431764E-2</v>
      </c>
      <c r="AF271" s="5">
        <f>(Table2[[#This Row],[Current Week High]]/Table2[[#This Row],[Close Price]])-1</f>
        <v>3.4141496757609469E-2</v>
      </c>
      <c r="AG271" s="5">
        <f>(Table2[[#This Row],[Close Price]]/Table2[[#This Row],[Current Month Low]])-1</f>
        <v>0.29282477341389734</v>
      </c>
      <c r="AH271" s="5">
        <f>(Table2[[#This Row],[Current Month High]]/Table2[[#This Row],[Close Price]])-1</f>
        <v>3.4141496757609469E-2</v>
      </c>
      <c r="AI271">
        <v>7.8273061868317999</v>
      </c>
      <c r="AJ271">
        <v>97.109626900045996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0.04</v>
      </c>
      <c r="AM271" t="s">
        <v>10116</v>
      </c>
      <c r="AN271">
        <v>12.32</v>
      </c>
      <c r="AO271" t="s">
        <v>10116</v>
      </c>
      <c r="AP271">
        <v>1.7608254022368999E-2</v>
      </c>
      <c r="AQ271">
        <f>(Table2[[#This Row],[Sharpe Ratio]]-AVERAGE(Table2[Sharpe Ratio]))/_xlfn.STDEV.P(Table2[Sharpe Ratio])</f>
        <v>-0.4353541441615702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2.1921980557767879</v>
      </c>
      <c r="AS271">
        <f>_xlfn.RANK.AVG(Table2[[#This Row],[1Y Return vs Nifty Z-Score]],Table2[1Y Return vs Nifty Z-Score])</f>
        <v>217</v>
      </c>
      <c r="AT271">
        <f>_xlfn.RANK.AVG(Table2[[#This Row],[6M Return vs Nifty Z-Score]],Table2[6M Return vs Nifty Z-Score])</f>
        <v>200</v>
      </c>
      <c r="AU271">
        <f>_xlfn.RANK.AVG(Table2[[#This Row],[Sharpe Ratio Z-Score]],Table2[Sharpe Ratio Z-Score])</f>
        <v>462</v>
      </c>
      <c r="AV271">
        <f>(Table2[[#This Row],[Rank 1Y]]+Table2[[#This Row],[Rank 6M]]+Table2[[#This Row],[Rank Sharpe]])/3</f>
        <v>293</v>
      </c>
    </row>
    <row r="272" spans="1:48" x14ac:dyDescent="0.3">
      <c r="A272" t="s">
        <v>1043</v>
      </c>
      <c r="B272" t="s">
        <v>1044</v>
      </c>
      <c r="C272" t="s">
        <v>10070</v>
      </c>
      <c r="D272" t="s">
        <v>659</v>
      </c>
      <c r="E272">
        <v>11933.07641586</v>
      </c>
      <c r="F272">
        <v>699.6</v>
      </c>
      <c r="G272">
        <v>74.447741201133994</v>
      </c>
      <c r="H272">
        <f>(Table2[[#This Row],[1Y Return vs Nifty]]-AVERAGE(Table2[1Y Return vs Nifty]))/_xlfn.STDEV.P(Table2[1Y Return vs Nifty])</f>
        <v>0.37996598994334096</v>
      </c>
      <c r="I272">
        <v>-11.695992480995001</v>
      </c>
      <c r="J272">
        <f>(Table2[[#This Row],[1M Return vs Nifty]]-AVERAGE(Table2[1M Return vs Nifty]))/_xlfn.STDEV.P(Table2[1M Return vs Nifty])</f>
        <v>-1.2740082595791988</v>
      </c>
      <c r="K272">
        <v>28.0083376458876</v>
      </c>
      <c r="L272">
        <f>(Table2[[#This Row],[6M Return vs Nifty]]-AVERAGE(Table2[6M Return vs Nifty]))/_xlfn.STDEV.P(Table2[6M Return vs Nifty])</f>
        <v>0.49080430202984837</v>
      </c>
      <c r="M272">
        <v>-2.7387950286475502</v>
      </c>
      <c r="N272">
        <f>(Table2[[#This Row],[1W Return vs Nifty]]-AVERAGE(Table2[1W Return vs Nifty]))/_xlfn.STDEV.P(Table2[1W Return vs Nifty])</f>
        <v>-0.33396300632918691</v>
      </c>
      <c r="O272">
        <v>705.94</v>
      </c>
      <c r="P272">
        <v>701.24749015124496</v>
      </c>
      <c r="Q272">
        <v>594.29250737373002</v>
      </c>
      <c r="R272">
        <v>46.017252610930399</v>
      </c>
      <c r="S272" s="5">
        <f>(Table2[[#This Row],[Close Price]]-Table2[[#This Row],[20D EMA]])/Table2[[#This Row],[20D EMA]]</f>
        <v>-8.9809332237867686E-3</v>
      </c>
      <c r="T272" s="5">
        <f>(Table2[[#This Row],[Close Price]]-Table2[[#This Row],[50D EMA]])/Table2[[#This Row],[50D EMA]]</f>
        <v>-2.3493704781597257E-3</v>
      </c>
      <c r="U272" s="5">
        <f>(Table2[[#This Row],[Close Price]]-Table2[[#This Row],[200D EMA]])/Table2[[#This Row],[200D EMA]]</f>
        <v>0.1771980822905542</v>
      </c>
      <c r="V272">
        <v>0.463352472276432</v>
      </c>
      <c r="W272">
        <v>690.7</v>
      </c>
      <c r="X272">
        <v>707</v>
      </c>
      <c r="Y272">
        <v>682.25</v>
      </c>
      <c r="Z272">
        <v>707</v>
      </c>
      <c r="AA272">
        <v>621.75</v>
      </c>
      <c r="AB272">
        <v>746.85</v>
      </c>
      <c r="AC272" s="5">
        <f>(Table2[[#This Row],[Close Price]]/Table2[[#This Row],[Day Low]])-1</f>
        <v>1.2885478500072267E-2</v>
      </c>
      <c r="AD272" s="5">
        <f>(Table2[[#This Row],[Day High]]/Table2[[#This Row],[Close Price]])-1</f>
        <v>1.0577472841623692E-2</v>
      </c>
      <c r="AE272" s="5">
        <f>(Table2[[#This Row],[Close Price]]/Table2[[#This Row],[Current Week Low]])-1</f>
        <v>2.5430560644924993E-2</v>
      </c>
      <c r="AF272" s="5">
        <f>(Table2[[#This Row],[Current Week High]]/Table2[[#This Row],[Close Price]])-1</f>
        <v>1.0577472841623692E-2</v>
      </c>
      <c r="AG272" s="5">
        <f>(Table2[[#This Row],[Close Price]]/Table2[[#This Row],[Current Month Low]])-1</f>
        <v>0.12521109770808203</v>
      </c>
      <c r="AH272" s="5">
        <f>(Table2[[#This Row],[Current Month High]]/Table2[[#This Row],[Close Price]])-1</f>
        <v>6.7538593481989651E-2</v>
      </c>
      <c r="AI272">
        <v>17.495711835334401</v>
      </c>
      <c r="AJ272">
        <v>104.980955171403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-0.01</v>
      </c>
      <c r="AM272" t="s">
        <v>10117</v>
      </c>
      <c r="AN272">
        <v>-1.87</v>
      </c>
      <c r="AO272" t="s">
        <v>10117</v>
      </c>
      <c r="AQ272">
        <f>(Table2[[#This Row],[Sharpe Ratio]]-AVERAGE(Table2[Sharpe Ratio]))/_xlfn.STDEV.P(Table2[Sharpe Ratio])</f>
        <v>-0.63440504463053671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-1.3716060185657331</v>
      </c>
      <c r="AS272">
        <f>_xlfn.RANK.AVG(Table2[[#This Row],[1Y Return vs Nifty Z-Score]],Table2[1Y Return vs Nifty Z-Score])</f>
        <v>176</v>
      </c>
      <c r="AT272">
        <f>_xlfn.RANK.AVG(Table2[[#This Row],[6M Return vs Nifty Z-Score]],Table2[6M Return vs Nifty Z-Score])</f>
        <v>184</v>
      </c>
      <c r="AU272">
        <f>_xlfn.RANK.AVG(Table2[[#This Row],[Sharpe Ratio Z-Score]],Table2[Sharpe Ratio Z-Score])</f>
        <v>521.5</v>
      </c>
      <c r="AV272">
        <f>(Table2[[#This Row],[Rank 1Y]]+Table2[[#This Row],[Rank 6M]]+Table2[[#This Row],[Rank Sharpe]])/3</f>
        <v>293.83333333333331</v>
      </c>
    </row>
    <row r="273" spans="1:48" x14ac:dyDescent="0.3">
      <c r="A273" t="s">
        <v>806</v>
      </c>
      <c r="B273" t="s">
        <v>807</v>
      </c>
      <c r="C273" t="s">
        <v>10082</v>
      </c>
      <c r="D273" t="s">
        <v>214</v>
      </c>
      <c r="E273">
        <v>18884.6677686</v>
      </c>
      <c r="F273">
        <v>431.15</v>
      </c>
      <c r="G273">
        <v>24.956292346845199</v>
      </c>
      <c r="H273">
        <f>(Table2[[#This Row],[1Y Return vs Nifty]]-AVERAGE(Table2[1Y Return vs Nifty]))/_xlfn.STDEV.P(Table2[1Y Return vs Nifty])</f>
        <v>-0.21810313838083728</v>
      </c>
      <c r="I273">
        <v>11.9451643336897</v>
      </c>
      <c r="J273">
        <f>(Table2[[#This Row],[1M Return vs Nifty]]-AVERAGE(Table2[1M Return vs Nifty]))/_xlfn.STDEV.P(Table2[1M Return vs Nifty])</f>
        <v>0.91579263767955554</v>
      </c>
      <c r="K273">
        <v>38.669176099739403</v>
      </c>
      <c r="L273">
        <f>(Table2[[#This Row],[6M Return vs Nifty]]-AVERAGE(Table2[6M Return vs Nifty]))/_xlfn.STDEV.P(Table2[6M Return vs Nifty])</f>
        <v>0.8149996019583392</v>
      </c>
      <c r="M273">
        <v>3.6429615125360302</v>
      </c>
      <c r="N273">
        <f>(Table2[[#This Row],[1W Return vs Nifty]]-AVERAGE(Table2[1W Return vs Nifty]))/_xlfn.STDEV.P(Table2[1W Return vs Nifty])</f>
        <v>1.0598294111014734</v>
      </c>
      <c r="O273">
        <v>405.73</v>
      </c>
      <c r="P273">
        <v>377.95417057708198</v>
      </c>
      <c r="Q273">
        <v>329.92799535841903</v>
      </c>
      <c r="R273">
        <v>76.289055833913807</v>
      </c>
      <c r="S273" s="5">
        <f>(Table2[[#This Row],[Close Price]]-Table2[[#This Row],[20D EMA]])/Table2[[#This Row],[20D EMA]]</f>
        <v>6.2652502896014484E-2</v>
      </c>
      <c r="T273" s="5">
        <f>(Table2[[#This Row],[Close Price]]-Table2[[#This Row],[50D EMA]])/Table2[[#This Row],[50D EMA]]</f>
        <v>0.14074677186838702</v>
      </c>
      <c r="U273" s="5">
        <f>(Table2[[#This Row],[Close Price]]-Table2[[#This Row],[200D EMA]])/Table2[[#This Row],[200D EMA]]</f>
        <v>0.30680028995907999</v>
      </c>
      <c r="V273">
        <v>0.95457528346630705</v>
      </c>
      <c r="W273">
        <v>428</v>
      </c>
      <c r="X273">
        <v>440</v>
      </c>
      <c r="Y273">
        <v>415.75</v>
      </c>
      <c r="Z273">
        <v>440</v>
      </c>
      <c r="AA273">
        <v>345</v>
      </c>
      <c r="AB273">
        <v>440</v>
      </c>
      <c r="AC273" s="5">
        <f>(Table2[[#This Row],[Close Price]]/Table2[[#This Row],[Day Low]])-1</f>
        <v>7.3598130841121545E-3</v>
      </c>
      <c r="AD273" s="5">
        <f>(Table2[[#This Row],[Day High]]/Table2[[#This Row],[Close Price]])-1</f>
        <v>2.0526498898295387E-2</v>
      </c>
      <c r="AE273" s="5">
        <f>(Table2[[#This Row],[Close Price]]/Table2[[#This Row],[Current Week Low]])-1</f>
        <v>3.7041491280817684E-2</v>
      </c>
      <c r="AF273" s="5">
        <f>(Table2[[#This Row],[Current Week High]]/Table2[[#This Row],[Close Price]])-1</f>
        <v>2.0526498898295387E-2</v>
      </c>
      <c r="AG273" s="5">
        <f>(Table2[[#This Row],[Close Price]]/Table2[[#This Row],[Current Month Low]])-1</f>
        <v>0.24971014492753607</v>
      </c>
      <c r="AH273" s="5">
        <f>(Table2[[#This Row],[Current Month High]]/Table2[[#This Row],[Close Price]])-1</f>
        <v>2.0526498898295387E-2</v>
      </c>
      <c r="AI273">
        <v>2.0526498898295298</v>
      </c>
      <c r="AJ273">
        <v>56.497277676950901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0.16</v>
      </c>
      <c r="AM273" t="s">
        <v>10116</v>
      </c>
      <c r="AN273">
        <v>9.2200000000000006</v>
      </c>
      <c r="AO273" t="s">
        <v>10116</v>
      </c>
      <c r="AP273">
        <v>3.1911650639188001E-2</v>
      </c>
      <c r="AQ273">
        <f>(Table2[[#This Row],[Sharpe Ratio]]-AVERAGE(Table2[Sharpe Ratio]))/_xlfn.STDEV.P(Table2[Sharpe Ratio])</f>
        <v>-0.27366270259526176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2.2988558097632694</v>
      </c>
      <c r="AS273">
        <f>_xlfn.RANK.AVG(Table2[[#This Row],[1Y Return vs Nifty Z-Score]],Table2[1Y Return vs Nifty Z-Score])</f>
        <v>348</v>
      </c>
      <c r="AT273">
        <f>_xlfn.RANK.AVG(Table2[[#This Row],[6M Return vs Nifty Z-Score]],Table2[6M Return vs Nifty Z-Score])</f>
        <v>123</v>
      </c>
      <c r="AU273">
        <f>_xlfn.RANK.AVG(Table2[[#This Row],[Sharpe Ratio Z-Score]],Table2[Sharpe Ratio Z-Score])</f>
        <v>411</v>
      </c>
      <c r="AV273">
        <f>(Table2[[#This Row],[Rank 1Y]]+Table2[[#This Row],[Rank 6M]]+Table2[[#This Row],[Rank Sharpe]])/3</f>
        <v>294</v>
      </c>
    </row>
    <row r="274" spans="1:48" x14ac:dyDescent="0.3">
      <c r="A274" t="s">
        <v>1829</v>
      </c>
      <c r="B274" t="s">
        <v>1830</v>
      </c>
      <c r="C274" t="s">
        <v>10069</v>
      </c>
      <c r="D274" t="s">
        <v>306</v>
      </c>
      <c r="E274">
        <v>3695.6123710799998</v>
      </c>
      <c r="F274">
        <v>1355.05</v>
      </c>
      <c r="G274">
        <v>35.816094449027901</v>
      </c>
      <c r="H274">
        <f>(Table2[[#This Row],[1Y Return vs Nifty]]-AVERAGE(Table2[1Y Return vs Nifty]))/_xlfn.STDEV.P(Table2[1Y Return vs Nifty])</f>
        <v>-8.6870116770425179E-2</v>
      </c>
      <c r="I274">
        <v>-2.3195139208551501</v>
      </c>
      <c r="J274">
        <f>(Table2[[#This Row],[1M Return vs Nifty]]-AVERAGE(Table2[1M Return vs Nifty]))/_xlfn.STDEV.P(Table2[1M Return vs Nifty])</f>
        <v>-0.4054965651189732</v>
      </c>
      <c r="K274">
        <v>13.332173278748099</v>
      </c>
      <c r="L274">
        <f>(Table2[[#This Row],[6M Return vs Nifty]]-AVERAGE(Table2[6M Return vs Nifty]))/_xlfn.STDEV.P(Table2[6M Return vs Nifty])</f>
        <v>4.450324143310351E-2</v>
      </c>
      <c r="M274">
        <v>-1.15806328420562</v>
      </c>
      <c r="N274">
        <f>(Table2[[#This Row],[1W Return vs Nifty]]-AVERAGE(Table2[1W Return vs Nifty]))/_xlfn.STDEV.P(Table2[1W Return vs Nifty])</f>
        <v>1.1272965174434293E-2</v>
      </c>
      <c r="O274">
        <v>1340.01</v>
      </c>
      <c r="P274">
        <v>1308.3852465750399</v>
      </c>
      <c r="Q274">
        <v>1133.8550123796299</v>
      </c>
      <c r="R274">
        <v>64.8879316386505</v>
      </c>
      <c r="S274" s="5">
        <f>(Table2[[#This Row],[Close Price]]-Table2[[#This Row],[20D EMA]])/Table2[[#This Row],[20D EMA]]</f>
        <v>1.1223796837337008E-2</v>
      </c>
      <c r="T274" s="5">
        <f>(Table2[[#This Row],[Close Price]]-Table2[[#This Row],[50D EMA]])/Table2[[#This Row],[50D EMA]]</f>
        <v>3.5665912274014389E-2</v>
      </c>
      <c r="U274" s="5">
        <f>(Table2[[#This Row],[Close Price]]-Table2[[#This Row],[200D EMA]])/Table2[[#This Row],[200D EMA]]</f>
        <v>0.19508225055701478</v>
      </c>
      <c r="V274">
        <v>0.67684394769495104</v>
      </c>
      <c r="W274">
        <v>1351.25</v>
      </c>
      <c r="X274">
        <v>1375</v>
      </c>
      <c r="Y274">
        <v>1335.35</v>
      </c>
      <c r="Z274">
        <v>1375</v>
      </c>
      <c r="AA274">
        <v>1280</v>
      </c>
      <c r="AB274">
        <v>1375</v>
      </c>
      <c r="AC274" s="5">
        <f>(Table2[[#This Row],[Close Price]]/Table2[[#This Row],[Day Low]])-1</f>
        <v>2.8122109158186248E-3</v>
      </c>
      <c r="AD274" s="5">
        <f>(Table2[[#This Row],[Day High]]/Table2[[#This Row],[Close Price]])-1</f>
        <v>1.472270395926345E-2</v>
      </c>
      <c r="AE274" s="5">
        <f>(Table2[[#This Row],[Close Price]]/Table2[[#This Row],[Current Week Low]])-1</f>
        <v>1.475268656157569E-2</v>
      </c>
      <c r="AF274" s="5">
        <f>(Table2[[#This Row],[Current Week High]]/Table2[[#This Row],[Close Price]])-1</f>
        <v>1.472270395926345E-2</v>
      </c>
      <c r="AG274" s="5">
        <f>(Table2[[#This Row],[Close Price]]/Table2[[#This Row],[Current Month Low]])-1</f>
        <v>5.8632812499999964E-2</v>
      </c>
      <c r="AH274" s="5">
        <f>(Table2[[#This Row],[Current Month High]]/Table2[[#This Row],[Close Price]])-1</f>
        <v>1.472270395926345E-2</v>
      </c>
      <c r="AI274">
        <v>2.1364525294269501</v>
      </c>
      <c r="AJ274">
        <v>78.754699558076595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</v>
      </c>
      <c r="AM274" t="s">
        <v>10115</v>
      </c>
      <c r="AN274">
        <v>0.75</v>
      </c>
      <c r="AO274" t="s">
        <v>10116</v>
      </c>
      <c r="AP274">
        <v>6.5336548702770003E-2</v>
      </c>
      <c r="AQ274">
        <f>(Table2[[#This Row],[Sharpe Ratio]]-AVERAGE(Table2[Sharpe Ratio]))/_xlfn.STDEV.P(Table2[Sharpe Ratio])</f>
        <v>0.10418600683313003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-0.33240446844873056</v>
      </c>
      <c r="AS274">
        <f>_xlfn.RANK.AVG(Table2[[#This Row],[1Y Return vs Nifty Z-Score]],Table2[1Y Return vs Nifty Z-Score])</f>
        <v>304</v>
      </c>
      <c r="AT274">
        <f>_xlfn.RANK.AVG(Table2[[#This Row],[6M Return vs Nifty Z-Score]],Table2[6M Return vs Nifty Z-Score])</f>
        <v>284</v>
      </c>
      <c r="AU274">
        <f>_xlfn.RANK.AVG(Table2[[#This Row],[Sharpe Ratio Z-Score]],Table2[Sharpe Ratio Z-Score])</f>
        <v>299</v>
      </c>
      <c r="AV274">
        <f>(Table2[[#This Row],[Rank 1Y]]+Table2[[#This Row],[Rank 6M]]+Table2[[#This Row],[Rank Sharpe]])/3</f>
        <v>295.66666666666669</v>
      </c>
    </row>
    <row r="275" spans="1:48" x14ac:dyDescent="0.3">
      <c r="A275" t="s">
        <v>57</v>
      </c>
      <c r="B275" t="s">
        <v>58</v>
      </c>
      <c r="C275" t="s">
        <v>10075</v>
      </c>
      <c r="D275" t="s">
        <v>59</v>
      </c>
      <c r="E275">
        <v>364974.83896154998</v>
      </c>
      <c r="F275">
        <v>1516.25</v>
      </c>
      <c r="G275">
        <v>23.5745514165142</v>
      </c>
      <c r="H275">
        <f>(Table2[[#This Row],[1Y Return vs Nifty]]-AVERAGE(Table2[1Y Return vs Nifty]))/_xlfn.STDEV.P(Table2[1Y Return vs Nifty])</f>
        <v>-0.23480049949883347</v>
      </c>
      <c r="I275">
        <v>-2.36313791997918</v>
      </c>
      <c r="J275">
        <f>(Table2[[#This Row],[1M Return vs Nifty]]-AVERAGE(Table2[1M Return vs Nifty]))/_xlfn.STDEV.P(Table2[1M Return vs Nifty])</f>
        <v>-0.40953730953654244</v>
      </c>
      <c r="K275">
        <v>10.027032063162199</v>
      </c>
      <c r="L275">
        <f>(Table2[[#This Row],[6M Return vs Nifty]]-AVERAGE(Table2[6M Return vs Nifty]))/_xlfn.STDEV.P(Table2[6M Return vs Nifty])</f>
        <v>-5.6005855701348098E-2</v>
      </c>
      <c r="M275">
        <v>0.30484056512859498</v>
      </c>
      <c r="N275">
        <f>(Table2[[#This Row],[1W Return vs Nifty]]-AVERAGE(Table2[1W Return vs Nifty]))/_xlfn.STDEV.P(Table2[1W Return vs Nifty])</f>
        <v>0.33077501441023882</v>
      </c>
      <c r="O275">
        <v>1499.75</v>
      </c>
      <c r="P275">
        <v>1505.1092037685</v>
      </c>
      <c r="Q275">
        <v>1388.93109634184</v>
      </c>
      <c r="R275">
        <v>61.623170871721797</v>
      </c>
      <c r="S275" s="5">
        <f>(Table2[[#This Row],[Close Price]]-Table2[[#This Row],[20D EMA]])/Table2[[#This Row],[20D EMA]]</f>
        <v>1.1001833638939824E-2</v>
      </c>
      <c r="T275" s="5">
        <f>(Table2[[#This Row],[Close Price]]-Table2[[#This Row],[50D EMA]])/Table2[[#This Row],[50D EMA]]</f>
        <v>7.4019853201386186E-3</v>
      </c>
      <c r="U275" s="5">
        <f>(Table2[[#This Row],[Close Price]]-Table2[[#This Row],[200D EMA]])/Table2[[#This Row],[200D EMA]]</f>
        <v>9.166682493717071E-2</v>
      </c>
      <c r="V275">
        <v>0.94075151640930599</v>
      </c>
      <c r="W275">
        <v>1505</v>
      </c>
      <c r="X275">
        <v>1528.05</v>
      </c>
      <c r="Y275">
        <v>1475.05</v>
      </c>
      <c r="Z275">
        <v>1528.9</v>
      </c>
      <c r="AA275">
        <v>1377.2</v>
      </c>
      <c r="AB275">
        <v>1529.85</v>
      </c>
      <c r="AC275" s="5">
        <f>(Table2[[#This Row],[Close Price]]/Table2[[#This Row],[Day Low]])-1</f>
        <v>7.475083056478482E-3</v>
      </c>
      <c r="AD275" s="5">
        <f>(Table2[[#This Row],[Day High]]/Table2[[#This Row],[Close Price]])-1</f>
        <v>7.7823577906017682E-3</v>
      </c>
      <c r="AE275" s="5">
        <f>(Table2[[#This Row],[Close Price]]/Table2[[#This Row],[Current Week Low]])-1</f>
        <v>2.7931256567574003E-2</v>
      </c>
      <c r="AF275" s="5">
        <f>(Table2[[#This Row],[Current Week High]]/Table2[[#This Row],[Close Price]])-1</f>
        <v>8.3429513602639727E-3</v>
      </c>
      <c r="AG275" s="5">
        <f>(Table2[[#This Row],[Close Price]]/Table2[[#This Row],[Current Month Low]])-1</f>
        <v>0.10096572756317168</v>
      </c>
      <c r="AH275" s="5">
        <f>(Table2[[#This Row],[Current Month High]]/Table2[[#This Row],[Close Price]])-1</f>
        <v>8.96949711459194E-3</v>
      </c>
      <c r="AI275">
        <v>8.0857378400659403</v>
      </c>
      <c r="AJ275">
        <v>53.777890466531403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-7.0000000000000007E-2</v>
      </c>
      <c r="AM275" t="s">
        <v>10117</v>
      </c>
      <c r="AN275">
        <v>0.21</v>
      </c>
      <c r="AO275" t="s">
        <v>10116</v>
      </c>
      <c r="AP275">
        <v>0.10113746866647</v>
      </c>
      <c r="AQ275">
        <f>(Table2[[#This Row],[Sharpe Ratio]]-AVERAGE(Table2[Sharpe Ratio]))/_xlfn.STDEV.P(Table2[Sharpe Ratio])</f>
        <v>0.50889423896897767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357</v>
      </c>
      <c r="AT275">
        <f>_xlfn.RANK.AVG(Table2[[#This Row],[6M Return vs Nifty Z-Score]],Table2[6M Return vs Nifty Z-Score])</f>
        <v>320</v>
      </c>
      <c r="AU275">
        <f>_xlfn.RANK.AVG(Table2[[#This Row],[Sharpe Ratio Z-Score]],Table2[Sharpe Ratio Z-Score])</f>
        <v>213</v>
      </c>
      <c r="AV275">
        <f>(Table2[[#This Row],[Rank 1Y]]+Table2[[#This Row],[Rank 6M]]+Table2[[#This Row],[Rank Sharpe]])/3</f>
        <v>296.66666666666669</v>
      </c>
    </row>
    <row r="276" spans="1:48" x14ac:dyDescent="0.3">
      <c r="A276" t="s">
        <v>1657</v>
      </c>
      <c r="B276" t="s">
        <v>1658</v>
      </c>
      <c r="C276" t="s">
        <v>10072</v>
      </c>
      <c r="D276" t="s">
        <v>1659</v>
      </c>
      <c r="E276">
        <v>4783.8268565750004</v>
      </c>
      <c r="F276">
        <v>958.8</v>
      </c>
      <c r="G276">
        <v>62.667909164602598</v>
      </c>
      <c r="H276">
        <f>(Table2[[#This Row],[1Y Return vs Nifty]]-AVERAGE(Table2[1Y Return vs Nifty]))/_xlfn.STDEV.P(Table2[1Y Return vs Nifty])</f>
        <v>0.23761505779270445</v>
      </c>
      <c r="I276">
        <v>5.2719559826161699</v>
      </c>
      <c r="J276">
        <f>(Table2[[#This Row],[1M Return vs Nifty]]-AVERAGE(Table2[1M Return vs Nifty]))/_xlfn.STDEV.P(Table2[1M Return vs Nifty])</f>
        <v>0.29767577693023017</v>
      </c>
      <c r="K276">
        <v>45.5925923716227</v>
      </c>
      <c r="L276">
        <f>(Table2[[#This Row],[6M Return vs Nifty]]-AVERAGE(Table2[6M Return vs Nifty]))/_xlfn.STDEV.P(Table2[6M Return vs Nifty])</f>
        <v>1.0255401729002092</v>
      </c>
      <c r="M276">
        <v>-1.1346157158611301</v>
      </c>
      <c r="N276">
        <f>(Table2[[#This Row],[1W Return vs Nifty]]-AVERAGE(Table2[1W Return vs Nifty]))/_xlfn.STDEV.P(Table2[1W Return vs Nifty])</f>
        <v>1.6393975785672071E-2</v>
      </c>
      <c r="O276">
        <v>932.31</v>
      </c>
      <c r="P276">
        <v>868.09350385574203</v>
      </c>
      <c r="Q276">
        <v>721.21209860022498</v>
      </c>
      <c r="R276">
        <v>49.9252774206631</v>
      </c>
      <c r="S276" s="5">
        <f>(Table2[[#This Row],[Close Price]]-Table2[[#This Row],[20D EMA]])/Table2[[#This Row],[20D EMA]]</f>
        <v>2.8413296006693064E-2</v>
      </c>
      <c r="T276" s="5">
        <f>(Table2[[#This Row],[Close Price]]-Table2[[#This Row],[50D EMA]])/Table2[[#This Row],[50D EMA]]</f>
        <v>0.10448931565709693</v>
      </c>
      <c r="U276" s="5">
        <f>(Table2[[#This Row],[Close Price]]-Table2[[#This Row],[200D EMA]])/Table2[[#This Row],[200D EMA]]</f>
        <v>0.32942861310965377</v>
      </c>
      <c r="V276">
        <v>1.1183228423427301</v>
      </c>
      <c r="W276">
        <v>934</v>
      </c>
      <c r="X276">
        <v>978</v>
      </c>
      <c r="Y276">
        <v>934</v>
      </c>
      <c r="Z276">
        <v>1019</v>
      </c>
      <c r="AA276">
        <v>816.3</v>
      </c>
      <c r="AB276">
        <v>1039.55</v>
      </c>
      <c r="AC276" s="5">
        <f>(Table2[[#This Row],[Close Price]]/Table2[[#This Row],[Day Low]])-1</f>
        <v>2.6552462526766574E-2</v>
      </c>
      <c r="AD276" s="5">
        <f>(Table2[[#This Row],[Day High]]/Table2[[#This Row],[Close Price]])-1</f>
        <v>2.0025031289111483E-2</v>
      </c>
      <c r="AE276" s="5">
        <f>(Table2[[#This Row],[Close Price]]/Table2[[#This Row],[Current Week Low]])-1</f>
        <v>2.6552462526766574E-2</v>
      </c>
      <c r="AF276" s="5">
        <f>(Table2[[#This Row],[Current Week High]]/Table2[[#This Row],[Close Price]])-1</f>
        <v>6.2786816854401462E-2</v>
      </c>
      <c r="AG276" s="5">
        <f>(Table2[[#This Row],[Close Price]]/Table2[[#This Row],[Current Month Low]])-1</f>
        <v>0.17456817346563769</v>
      </c>
      <c r="AH276" s="5">
        <f>(Table2[[#This Row],[Current Month High]]/Table2[[#This Row],[Close Price]])-1</f>
        <v>8.4219858156028282E-2</v>
      </c>
      <c r="AI276">
        <v>8.4219858156028202</v>
      </c>
      <c r="AJ276">
        <v>92.144288577154299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0.36</v>
      </c>
      <c r="AM276" t="s">
        <v>10116</v>
      </c>
      <c r="AN276">
        <v>2.63</v>
      </c>
      <c r="AO276" t="s">
        <v>10116</v>
      </c>
      <c r="AP276">
        <v>-1.3094815831894001E-2</v>
      </c>
      <c r="AQ276">
        <f>(Table2[[#This Row],[Sharpe Ratio]]-AVERAGE(Table2[Sharpe Ratio]))/_xlfn.STDEV.P(Table2[Sharpe Ratio])</f>
        <v>-0.78243419502230838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0.79479078838650741</v>
      </c>
      <c r="AS276">
        <f>_xlfn.RANK.AVG(Table2[[#This Row],[1Y Return vs Nifty Z-Score]],Table2[1Y Return vs Nifty Z-Score])</f>
        <v>216</v>
      </c>
      <c r="AT276">
        <f>_xlfn.RANK.AVG(Table2[[#This Row],[6M Return vs Nifty Z-Score]],Table2[6M Return vs Nifty Z-Score])</f>
        <v>94</v>
      </c>
      <c r="AU276">
        <f>_xlfn.RANK.AVG(Table2[[#This Row],[Sharpe Ratio Z-Score]],Table2[Sharpe Ratio Z-Score])</f>
        <v>580</v>
      </c>
      <c r="AV276">
        <f>(Table2[[#This Row],[Rank 1Y]]+Table2[[#This Row],[Rank 6M]]+Table2[[#This Row],[Rank Sharpe]])/3</f>
        <v>296.66666666666669</v>
      </c>
    </row>
    <row r="277" spans="1:48" x14ac:dyDescent="0.3">
      <c r="A277" t="s">
        <v>983</v>
      </c>
      <c r="B277" t="s">
        <v>984</v>
      </c>
      <c r="C277" t="s">
        <v>10084</v>
      </c>
      <c r="D277" t="s">
        <v>985</v>
      </c>
      <c r="E277">
        <v>13517.96455465</v>
      </c>
      <c r="F277">
        <v>753.4</v>
      </c>
      <c r="G277">
        <v>32.571033602575199</v>
      </c>
      <c r="H277">
        <f>(Table2[[#This Row],[1Y Return vs Nifty]]-AVERAGE(Table2[1Y Return vs Nifty]))/_xlfn.STDEV.P(Table2[1Y Return vs Nifty])</f>
        <v>-0.12608438017804627</v>
      </c>
      <c r="I277">
        <v>14.667355334607899</v>
      </c>
      <c r="J277">
        <f>(Table2[[#This Row],[1M Return vs Nifty]]-AVERAGE(Table2[1M Return vs Nifty]))/_xlfn.STDEV.P(Table2[1M Return vs Nifty])</f>
        <v>1.1679400407464677</v>
      </c>
      <c r="K277">
        <v>22.250471556518601</v>
      </c>
      <c r="L277">
        <f>(Table2[[#This Row],[6M Return vs Nifty]]-AVERAGE(Table2[6M Return vs Nifty]))/_xlfn.STDEV.P(Table2[6M Return vs Nifty])</f>
        <v>0.31570802495263278</v>
      </c>
      <c r="M277">
        <v>-8.5676208165653591</v>
      </c>
      <c r="N277">
        <f>(Table2[[#This Row],[1W Return vs Nifty]]-AVERAGE(Table2[1W Return vs Nifty]))/_xlfn.STDEV.P(Table2[1W Return vs Nifty])</f>
        <v>-1.6069938926214118</v>
      </c>
      <c r="O277">
        <v>731.38</v>
      </c>
      <c r="P277">
        <v>682.12811171311796</v>
      </c>
      <c r="Q277">
        <v>600.75231004674504</v>
      </c>
      <c r="R277">
        <v>58.315350689888703</v>
      </c>
      <c r="S277" s="5">
        <f>(Table2[[#This Row],[Close Price]]-Table2[[#This Row],[20D EMA]])/Table2[[#This Row],[20D EMA]]</f>
        <v>3.0107468074051767E-2</v>
      </c>
      <c r="T277" s="5">
        <f>(Table2[[#This Row],[Close Price]]-Table2[[#This Row],[50D EMA]])/Table2[[#This Row],[50D EMA]]</f>
        <v>0.10448460789555727</v>
      </c>
      <c r="U277" s="5">
        <f>(Table2[[#This Row],[Close Price]]-Table2[[#This Row],[200D EMA]])/Table2[[#This Row],[200D EMA]]</f>
        <v>0.25409422053054992</v>
      </c>
      <c r="V277">
        <v>2.6856591447131701</v>
      </c>
      <c r="W277">
        <v>741.55</v>
      </c>
      <c r="X277">
        <v>767</v>
      </c>
      <c r="Y277">
        <v>741.55</v>
      </c>
      <c r="Z277">
        <v>794.75</v>
      </c>
      <c r="AA277">
        <v>638.20000000000005</v>
      </c>
      <c r="AB277">
        <v>833</v>
      </c>
      <c r="AC277" s="5">
        <f>(Table2[[#This Row],[Close Price]]/Table2[[#This Row],[Day Low]])-1</f>
        <v>1.5980041804328771E-2</v>
      </c>
      <c r="AD277" s="5">
        <f>(Table2[[#This Row],[Day High]]/Table2[[#This Row],[Close Price]])-1</f>
        <v>1.8051499867268506E-2</v>
      </c>
      <c r="AE277" s="5">
        <f>(Table2[[#This Row],[Close Price]]/Table2[[#This Row],[Current Week Low]])-1</f>
        <v>1.5980041804328771E-2</v>
      </c>
      <c r="AF277" s="5">
        <f>(Table2[[#This Row],[Current Week High]]/Table2[[#This Row],[Close Price]])-1</f>
        <v>5.4884523493496262E-2</v>
      </c>
      <c r="AG277" s="5">
        <f>(Table2[[#This Row],[Close Price]]/Table2[[#This Row],[Current Month Low]])-1</f>
        <v>0.18050767784393584</v>
      </c>
      <c r="AH277" s="5">
        <f>(Table2[[#This Row],[Current Month High]]/Table2[[#This Row],[Close Price]])-1</f>
        <v>0.10565436687018859</v>
      </c>
      <c r="AI277">
        <v>10.565436687018799</v>
      </c>
      <c r="AJ277">
        <v>66.552448325411703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0.21</v>
      </c>
      <c r="AM277" t="s">
        <v>10116</v>
      </c>
      <c r="AN277">
        <v>5.36</v>
      </c>
      <c r="AO277" t="s">
        <v>10116</v>
      </c>
      <c r="AP277">
        <v>5.1953152331724997E-2</v>
      </c>
      <c r="AQ277">
        <f>(Table2[[#This Row],[Sharpe Ratio]]-AVERAGE(Table2[Sharpe Ratio]))/_xlfn.STDEV.P(Table2[Sharpe Ratio])</f>
        <v>-4.7105375924375116E-2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-0.29653558302473271</v>
      </c>
      <c r="AS277">
        <f>_xlfn.RANK.AVG(Table2[[#This Row],[1Y Return vs Nifty Z-Score]],Table2[1Y Return vs Nifty Z-Score])</f>
        <v>316</v>
      </c>
      <c r="AT277">
        <f>_xlfn.RANK.AVG(Table2[[#This Row],[6M Return vs Nifty Z-Score]],Table2[6M Return vs Nifty Z-Score])</f>
        <v>221</v>
      </c>
      <c r="AU277">
        <f>_xlfn.RANK.AVG(Table2[[#This Row],[Sharpe Ratio Z-Score]],Table2[Sharpe Ratio Z-Score])</f>
        <v>354</v>
      </c>
      <c r="AV277">
        <f>(Table2[[#This Row],[Rank 1Y]]+Table2[[#This Row],[Rank 6M]]+Table2[[#This Row],[Rank Sharpe]])/3</f>
        <v>297</v>
      </c>
    </row>
    <row r="278" spans="1:48" x14ac:dyDescent="0.3">
      <c r="A278" t="s">
        <v>212</v>
      </c>
      <c r="B278" t="s">
        <v>213</v>
      </c>
      <c r="C278" t="s">
        <v>10082</v>
      </c>
      <c r="D278" t="s">
        <v>214</v>
      </c>
      <c r="E278">
        <v>120261.8851981</v>
      </c>
      <c r="F278">
        <v>1852.85</v>
      </c>
      <c r="G278">
        <v>16.311728626938901</v>
      </c>
      <c r="H278">
        <f>(Table2[[#This Row],[1Y Return vs Nifty]]-AVERAGE(Table2[1Y Return vs Nifty]))/_xlfn.STDEV.P(Table2[1Y Return vs Nifty])</f>
        <v>-0.32256657213337642</v>
      </c>
      <c r="I278">
        <v>-3.33577426675234</v>
      </c>
      <c r="J278">
        <f>(Table2[[#This Row],[1M Return vs Nifty]]-AVERAGE(Table2[1M Return vs Nifty]))/_xlfn.STDEV.P(Table2[1M Return vs Nifty])</f>
        <v>-0.49962934528444503</v>
      </c>
      <c r="K278">
        <v>25.048189984037901</v>
      </c>
      <c r="L278">
        <f>(Table2[[#This Row],[6M Return vs Nifty]]-AVERAGE(Table2[6M Return vs Nifty]))/_xlfn.STDEV.P(Table2[6M Return vs Nifty])</f>
        <v>0.400786433058271</v>
      </c>
      <c r="M278">
        <v>3.9426505971652901</v>
      </c>
      <c r="N278">
        <f>(Table2[[#This Row],[1W Return vs Nifty]]-AVERAGE(Table2[1W Return vs Nifty]))/_xlfn.STDEV.P(Table2[1W Return vs Nifty])</f>
        <v>1.1252822955929787</v>
      </c>
      <c r="O278">
        <v>1851.23</v>
      </c>
      <c r="P278">
        <v>1765.1671526172699</v>
      </c>
      <c r="Q278">
        <v>1532.04260828937</v>
      </c>
      <c r="R278">
        <v>72.852323022248001</v>
      </c>
      <c r="S278" s="5">
        <f>(Table2[[#This Row],[Close Price]]-Table2[[#This Row],[20D EMA]])/Table2[[#This Row],[20D EMA]]</f>
        <v>8.7509385651695943E-4</v>
      </c>
      <c r="T278" s="5">
        <f>(Table2[[#This Row],[Close Price]]-Table2[[#This Row],[50D EMA]])/Table2[[#This Row],[50D EMA]]</f>
        <v>4.9673962747788382E-2</v>
      </c>
      <c r="U278" s="5">
        <f>(Table2[[#This Row],[Close Price]]-Table2[[#This Row],[200D EMA]])/Table2[[#This Row],[200D EMA]]</f>
        <v>0.20939847885094603</v>
      </c>
      <c r="V278">
        <v>1.3986871971511401</v>
      </c>
      <c r="W278">
        <v>1844.4</v>
      </c>
      <c r="X278">
        <v>1918.3</v>
      </c>
      <c r="Y278">
        <v>1844.4</v>
      </c>
      <c r="Z278">
        <v>1968.95</v>
      </c>
      <c r="AA278">
        <v>1711.25</v>
      </c>
      <c r="AB278">
        <v>1985.4</v>
      </c>
      <c r="AC278" s="5">
        <f>(Table2[[#This Row],[Close Price]]/Table2[[#This Row],[Day Low]])-1</f>
        <v>4.5814356972455617E-3</v>
      </c>
      <c r="AD278" s="5">
        <f>(Table2[[#This Row],[Day High]]/Table2[[#This Row],[Close Price]])-1</f>
        <v>3.5323960385352349E-2</v>
      </c>
      <c r="AE278" s="5">
        <f>(Table2[[#This Row],[Close Price]]/Table2[[#This Row],[Current Week Low]])-1</f>
        <v>4.5814356972455617E-3</v>
      </c>
      <c r="AF278" s="5">
        <f>(Table2[[#This Row],[Current Week High]]/Table2[[#This Row],[Close Price]])-1</f>
        <v>6.266022613811173E-2</v>
      </c>
      <c r="AG278" s="5">
        <f>(Table2[[#This Row],[Close Price]]/Table2[[#This Row],[Current Month Low]])-1</f>
        <v>8.2746530314097733E-2</v>
      </c>
      <c r="AH278" s="5">
        <f>(Table2[[#This Row],[Current Month High]]/Table2[[#This Row],[Close Price]])-1</f>
        <v>7.1538440780419377E-2</v>
      </c>
      <c r="AI278">
        <v>7.1538440780419297</v>
      </c>
      <c r="AJ278">
        <v>50.289978505089799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</v>
      </c>
      <c r="AM278" t="s">
        <v>10116</v>
      </c>
      <c r="AN278">
        <v>-0.22</v>
      </c>
      <c r="AO278" t="s">
        <v>10117</v>
      </c>
      <c r="AP278">
        <v>6.7040364540688999E-2</v>
      </c>
      <c r="AQ278">
        <f>(Table2[[#This Row],[Sharpe Ratio]]-AVERAGE(Table2[Sharpe Ratio]))/_xlfn.STDEV.P(Table2[Sharpe Ratio])</f>
        <v>0.12344663746352767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0.82731944869695584</v>
      </c>
      <c r="AS278">
        <f>_xlfn.RANK.AVG(Table2[[#This Row],[1Y Return vs Nifty Z-Score]],Table2[1Y Return vs Nifty Z-Score])</f>
        <v>394</v>
      </c>
      <c r="AT278">
        <f>_xlfn.RANK.AVG(Table2[[#This Row],[6M Return vs Nifty Z-Score]],Table2[6M Return vs Nifty Z-Score])</f>
        <v>203</v>
      </c>
      <c r="AU278">
        <f>_xlfn.RANK.AVG(Table2[[#This Row],[Sharpe Ratio Z-Score]],Table2[Sharpe Ratio Z-Score])</f>
        <v>296</v>
      </c>
      <c r="AV278">
        <f>(Table2[[#This Row],[Rank 1Y]]+Table2[[#This Row],[Rank 6M]]+Table2[[#This Row],[Rank Sharpe]])/3</f>
        <v>297.66666666666669</v>
      </c>
    </row>
    <row r="279" spans="1:48" x14ac:dyDescent="0.3">
      <c r="A279" t="s">
        <v>276</v>
      </c>
      <c r="B279" t="s">
        <v>277</v>
      </c>
      <c r="C279" t="s">
        <v>10070</v>
      </c>
      <c r="D279" t="s">
        <v>278</v>
      </c>
      <c r="E279">
        <v>90954.569998324994</v>
      </c>
      <c r="F279">
        <v>83.22</v>
      </c>
      <c r="G279">
        <v>27.483180064053101</v>
      </c>
      <c r="H279">
        <f>(Table2[[#This Row],[1Y Return vs Nifty]]-AVERAGE(Table2[1Y Return vs Nifty]))/_xlfn.STDEV.P(Table2[1Y Return vs Nifty])</f>
        <v>-0.18756748890221747</v>
      </c>
      <c r="I279">
        <v>-8.17495629866972</v>
      </c>
      <c r="J279">
        <f>(Table2[[#This Row],[1M Return vs Nifty]]-AVERAGE(Table2[1M Return vs Nifty]))/_xlfn.STDEV.P(Table2[1M Return vs Nifty])</f>
        <v>-0.94786651229603947</v>
      </c>
      <c r="K279">
        <v>15.150819916604</v>
      </c>
      <c r="L279">
        <f>(Table2[[#This Row],[6M Return vs Nifty]]-AVERAGE(Table2[6M Return vs Nifty]))/_xlfn.STDEV.P(Table2[6M Return vs Nifty])</f>
        <v>9.9808149651707243E-2</v>
      </c>
      <c r="M279">
        <v>-4.6731632182601501</v>
      </c>
      <c r="N279">
        <f>(Table2[[#This Row],[1W Return vs Nifty]]-AVERAGE(Table2[1W Return vs Nifty]))/_xlfn.STDEV.P(Table2[1W Return vs Nifty])</f>
        <v>-0.75643410778883091</v>
      </c>
      <c r="O279">
        <v>85.54</v>
      </c>
      <c r="P279">
        <v>85.4997128291742</v>
      </c>
      <c r="Q279">
        <v>77.573747658339997</v>
      </c>
      <c r="R279">
        <v>40.946689639552901</v>
      </c>
      <c r="S279" s="5">
        <f>(Table2[[#This Row],[Close Price]]-Table2[[#This Row],[20D EMA]])/Table2[[#This Row],[20D EMA]]</f>
        <v>-2.7121814355856994E-2</v>
      </c>
      <c r="T279" s="5">
        <f>(Table2[[#This Row],[Close Price]]-Table2[[#This Row],[50D EMA]])/Table2[[#This Row],[50D EMA]]</f>
        <v>-2.6663397498527246E-2</v>
      </c>
      <c r="U279" s="5">
        <f>(Table2[[#This Row],[Close Price]]-Table2[[#This Row],[200D EMA]])/Table2[[#This Row],[200D EMA]]</f>
        <v>7.2785607400688346E-2</v>
      </c>
      <c r="V279">
        <v>0.59468856261583602</v>
      </c>
      <c r="W279">
        <v>83</v>
      </c>
      <c r="X279">
        <v>85.1</v>
      </c>
      <c r="Y279">
        <v>83</v>
      </c>
      <c r="Z279">
        <v>86.59</v>
      </c>
      <c r="AA279">
        <v>76.2</v>
      </c>
      <c r="AB279">
        <v>93.7</v>
      </c>
      <c r="AC279" s="5">
        <f>(Table2[[#This Row],[Close Price]]/Table2[[#This Row],[Day Low]])-1</f>
        <v>2.6506024096384362E-3</v>
      </c>
      <c r="AD279" s="5">
        <f>(Table2[[#This Row],[Day High]]/Table2[[#This Row],[Close Price]])-1</f>
        <v>2.2590723383801858E-2</v>
      </c>
      <c r="AE279" s="5">
        <f>(Table2[[#This Row],[Close Price]]/Table2[[#This Row],[Current Week Low]])-1</f>
        <v>2.6506024096384362E-3</v>
      </c>
      <c r="AF279" s="5">
        <f>(Table2[[#This Row],[Current Week High]]/Table2[[#This Row],[Close Price]])-1</f>
        <v>4.0495073299687601E-2</v>
      </c>
      <c r="AG279" s="5">
        <f>(Table2[[#This Row],[Close Price]]/Table2[[#This Row],[Current Month Low]])-1</f>
        <v>9.2125984251968385E-2</v>
      </c>
      <c r="AH279" s="5">
        <f>(Table2[[#This Row],[Current Month High]]/Table2[[#This Row],[Close Price]])-1</f>
        <v>0.12593126652247055</v>
      </c>
      <c r="AI279">
        <v>18.6012977649603</v>
      </c>
      <c r="AJ279">
        <v>55.8426966292134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-0.14000000000000001</v>
      </c>
      <c r="AM279" t="s">
        <v>10117</v>
      </c>
      <c r="AN279">
        <v>-4.5</v>
      </c>
      <c r="AO279" t="s">
        <v>10117</v>
      </c>
      <c r="AP279">
        <v>7.1163968869148997E-2</v>
      </c>
      <c r="AQ279">
        <f>(Table2[[#This Row],[Sharpe Ratio]]-AVERAGE(Table2[Sharpe Ratio]))/_xlfn.STDEV.P(Table2[Sharpe Ratio])</f>
        <v>0.17006154622818781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-1.6219984131071927</v>
      </c>
      <c r="AS279">
        <f>_xlfn.RANK.AVG(Table2[[#This Row],[1Y Return vs Nifty Z-Score]],Table2[1Y Return vs Nifty Z-Score])</f>
        <v>338</v>
      </c>
      <c r="AT279">
        <f>_xlfn.RANK.AVG(Table2[[#This Row],[6M Return vs Nifty Z-Score]],Table2[6M Return vs Nifty Z-Score])</f>
        <v>272</v>
      </c>
      <c r="AU279">
        <f>_xlfn.RANK.AVG(Table2[[#This Row],[Sharpe Ratio Z-Score]],Table2[Sharpe Ratio Z-Score])</f>
        <v>286</v>
      </c>
      <c r="AV279">
        <f>(Table2[[#This Row],[Rank 1Y]]+Table2[[#This Row],[Rank 6M]]+Table2[[#This Row],[Rank Sharpe]])/3</f>
        <v>298.66666666666669</v>
      </c>
    </row>
    <row r="280" spans="1:48" x14ac:dyDescent="0.3">
      <c r="A280" t="s">
        <v>1624</v>
      </c>
      <c r="B280" t="s">
        <v>1625</v>
      </c>
      <c r="C280" t="s">
        <v>10081</v>
      </c>
      <c r="D280" t="s">
        <v>1482</v>
      </c>
      <c r="E280">
        <v>5149.0206287849996</v>
      </c>
      <c r="F280">
        <v>910.25</v>
      </c>
      <c r="G280">
        <v>28.632022122877402</v>
      </c>
      <c r="H280">
        <f>(Table2[[#This Row],[1Y Return vs Nifty]]-AVERAGE(Table2[1Y Return vs Nifty]))/_xlfn.STDEV.P(Table2[1Y Return vs Nifty])</f>
        <v>-0.17368454579570014</v>
      </c>
      <c r="I280">
        <v>1.6135021676504799</v>
      </c>
      <c r="J280">
        <f>(Table2[[#This Row],[1M Return vs Nifty]]-AVERAGE(Table2[1M Return vs Nifty]))/_xlfn.STDEV.P(Table2[1M Return vs Nifty])</f>
        <v>-4.1194503800506876E-2</v>
      </c>
      <c r="K280">
        <v>-2.9556565145775302</v>
      </c>
      <c r="L280">
        <f>(Table2[[#This Row],[6M Return vs Nifty]]-AVERAGE(Table2[6M Return vs Nifty]))/_xlfn.STDEV.P(Table2[6M Return vs Nifty])</f>
        <v>-0.45080844421799726</v>
      </c>
      <c r="M280">
        <v>-2.39285964535912</v>
      </c>
      <c r="N280">
        <f>(Table2[[#This Row],[1W Return vs Nifty]]-AVERAGE(Table2[1W Return vs Nifty]))/_xlfn.STDEV.P(Table2[1W Return vs Nifty])</f>
        <v>-0.25840980854785006</v>
      </c>
      <c r="O280">
        <v>898.42</v>
      </c>
      <c r="P280">
        <v>908.86477824685403</v>
      </c>
      <c r="Q280">
        <v>845.83523775854599</v>
      </c>
      <c r="R280">
        <v>61.565328220006599</v>
      </c>
      <c r="S280" s="5">
        <f>(Table2[[#This Row],[Close Price]]-Table2[[#This Row],[20D EMA]])/Table2[[#This Row],[20D EMA]]</f>
        <v>1.3167560829010976E-2</v>
      </c>
      <c r="T280" s="5">
        <f>(Table2[[#This Row],[Close Price]]-Table2[[#This Row],[50D EMA]])/Table2[[#This Row],[50D EMA]]</f>
        <v>1.5241230448141915E-3</v>
      </c>
      <c r="U280" s="5">
        <f>(Table2[[#This Row],[Close Price]]-Table2[[#This Row],[200D EMA]])/Table2[[#This Row],[200D EMA]]</f>
        <v>7.6155212464489447E-2</v>
      </c>
      <c r="V280">
        <v>0.40136280134472102</v>
      </c>
      <c r="W280">
        <v>902</v>
      </c>
      <c r="X280">
        <v>916.25</v>
      </c>
      <c r="Y280">
        <v>902</v>
      </c>
      <c r="Z280">
        <v>924.95</v>
      </c>
      <c r="AA280">
        <v>795.1</v>
      </c>
      <c r="AB280">
        <v>924.95</v>
      </c>
      <c r="AC280" s="5">
        <f>(Table2[[#This Row],[Close Price]]/Table2[[#This Row],[Day Low]])-1</f>
        <v>9.1463414634145312E-3</v>
      </c>
      <c r="AD280" s="5">
        <f>(Table2[[#This Row],[Day High]]/Table2[[#This Row],[Close Price]])-1</f>
        <v>6.5915957154627502E-3</v>
      </c>
      <c r="AE280" s="5">
        <f>(Table2[[#This Row],[Close Price]]/Table2[[#This Row],[Current Week Low]])-1</f>
        <v>9.1463414634145312E-3</v>
      </c>
      <c r="AF280" s="5">
        <f>(Table2[[#This Row],[Current Week High]]/Table2[[#This Row],[Close Price]])-1</f>
        <v>1.6149409502883794E-2</v>
      </c>
      <c r="AG280" s="5">
        <f>(Table2[[#This Row],[Close Price]]/Table2[[#This Row],[Current Month Low]])-1</f>
        <v>0.14482455037102238</v>
      </c>
      <c r="AH280" s="5">
        <f>(Table2[[#This Row],[Current Month High]]/Table2[[#This Row],[Close Price]])-1</f>
        <v>1.6149409502883794E-2</v>
      </c>
      <c r="AI280">
        <v>21.494095028838199</v>
      </c>
      <c r="AJ280">
        <v>67.125677040301099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-0.18</v>
      </c>
      <c r="AM280" t="s">
        <v>10117</v>
      </c>
      <c r="AN280">
        <v>2.87</v>
      </c>
      <c r="AO280" t="s">
        <v>10116</v>
      </c>
      <c r="AP280">
        <v>0.15302763107001999</v>
      </c>
      <c r="AQ280">
        <f>(Table2[[#This Row],[Sharpe Ratio]]-AVERAGE(Table2[Sharpe Ratio]))/_xlfn.STDEV.P(Table2[Sharpe Ratio])</f>
        <v>1.0954818437812528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335</v>
      </c>
      <c r="AT280">
        <f>_xlfn.RANK.AVG(Table2[[#This Row],[6M Return vs Nifty Z-Score]],Table2[6M Return vs Nifty Z-Score])</f>
        <v>456</v>
      </c>
      <c r="AU280">
        <f>_xlfn.RANK.AVG(Table2[[#This Row],[Sharpe Ratio Z-Score]],Table2[Sharpe Ratio Z-Score])</f>
        <v>106</v>
      </c>
      <c r="AV280">
        <f>(Table2[[#This Row],[Rank 1Y]]+Table2[[#This Row],[Rank 6M]]+Table2[[#This Row],[Rank Sharpe]])/3</f>
        <v>299</v>
      </c>
    </row>
    <row r="281" spans="1:48" x14ac:dyDescent="0.3">
      <c r="A281" t="s">
        <v>1769</v>
      </c>
      <c r="B281" t="s">
        <v>1770</v>
      </c>
      <c r="C281" t="s">
        <v>10082</v>
      </c>
      <c r="D281" t="s">
        <v>900</v>
      </c>
      <c r="E281">
        <v>3977.594816025</v>
      </c>
      <c r="F281">
        <v>312.45</v>
      </c>
      <c r="G281">
        <v>43.521328139465503</v>
      </c>
      <c r="H281">
        <f>(Table2[[#This Row],[1Y Return vs Nifty]]-AVERAGE(Table2[1Y Return vs Nifty]))/_xlfn.STDEV.P(Table2[1Y Return vs Nifty])</f>
        <v>6.2421784533742463E-3</v>
      </c>
      <c r="I281">
        <v>19.334648270992702</v>
      </c>
      <c r="J281">
        <f>(Table2[[#This Row],[1M Return vs Nifty]]-AVERAGE(Table2[1M Return vs Nifty]))/_xlfn.STDEV.P(Table2[1M Return vs Nifty])</f>
        <v>1.6002556985621827</v>
      </c>
      <c r="K281">
        <v>21.5550215449618</v>
      </c>
      <c r="L281">
        <f>(Table2[[#This Row],[6M Return vs Nifty]]-AVERAGE(Table2[6M Return vs Nifty]))/_xlfn.STDEV.P(Table2[6M Return vs Nifty])</f>
        <v>0.29455944212231427</v>
      </c>
      <c r="M281">
        <v>2.4594785281512301</v>
      </c>
      <c r="N281">
        <f>(Table2[[#This Row],[1W Return vs Nifty]]-AVERAGE(Table2[1W Return vs Nifty]))/_xlfn.STDEV.P(Table2[1W Return vs Nifty])</f>
        <v>0.80135361385838144</v>
      </c>
      <c r="O281">
        <v>294.25</v>
      </c>
      <c r="P281">
        <v>274.40281172997101</v>
      </c>
      <c r="Q281">
        <v>235.41760624082599</v>
      </c>
      <c r="R281">
        <v>69.124974375377107</v>
      </c>
      <c r="S281" s="5">
        <f>(Table2[[#This Row],[Close Price]]-Table2[[#This Row],[20D EMA]])/Table2[[#This Row],[20D EMA]]</f>
        <v>6.185216652506368E-2</v>
      </c>
      <c r="T281" s="5">
        <f>(Table2[[#This Row],[Close Price]]-Table2[[#This Row],[50D EMA]])/Table2[[#This Row],[50D EMA]]</f>
        <v>0.13865451315954344</v>
      </c>
      <c r="U281" s="5">
        <f>(Table2[[#This Row],[Close Price]]-Table2[[#This Row],[200D EMA]])/Table2[[#This Row],[200D EMA]]</f>
        <v>0.32721594187128</v>
      </c>
      <c r="V281">
        <v>1.91522973970364</v>
      </c>
      <c r="W281">
        <v>308.10000000000002</v>
      </c>
      <c r="X281">
        <v>329.4</v>
      </c>
      <c r="Y281">
        <v>297.10000000000002</v>
      </c>
      <c r="Z281">
        <v>338.4</v>
      </c>
      <c r="AA281">
        <v>231</v>
      </c>
      <c r="AB281">
        <v>338.4</v>
      </c>
      <c r="AC281" s="5">
        <f>(Table2[[#This Row],[Close Price]]/Table2[[#This Row],[Day Low]])-1</f>
        <v>1.4118792599805197E-2</v>
      </c>
      <c r="AD281" s="5">
        <f>(Table2[[#This Row],[Day High]]/Table2[[#This Row],[Close Price]])-1</f>
        <v>5.4248679788766241E-2</v>
      </c>
      <c r="AE281" s="5">
        <f>(Table2[[#This Row],[Close Price]]/Table2[[#This Row],[Current Week Low]])-1</f>
        <v>5.1666105688320307E-2</v>
      </c>
      <c r="AF281" s="5">
        <f>(Table2[[#This Row],[Current Week High]]/Table2[[#This Row],[Close Price]])-1</f>
        <v>8.3053288526164115E-2</v>
      </c>
      <c r="AG281" s="5">
        <f>(Table2[[#This Row],[Close Price]]/Table2[[#This Row],[Current Month Low]])-1</f>
        <v>0.35259740259740258</v>
      </c>
      <c r="AH281" s="5">
        <f>(Table2[[#This Row],[Current Month High]]/Table2[[#This Row],[Close Price]])-1</f>
        <v>8.3053288526164115E-2</v>
      </c>
      <c r="AI281">
        <v>8.3053288526164106</v>
      </c>
      <c r="AJ281">
        <v>109.90930466912999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7.0000000000000007E-2</v>
      </c>
      <c r="AM281" t="s">
        <v>10116</v>
      </c>
      <c r="AN281">
        <v>10.39</v>
      </c>
      <c r="AO281" t="s">
        <v>10116</v>
      </c>
      <c r="AP281">
        <v>3.2988665448936E-2</v>
      </c>
      <c r="AQ281">
        <f>(Table2[[#This Row],[Sharpe Ratio]]-AVERAGE(Table2[Sharpe Ratio]))/_xlfn.STDEV.P(Table2[Sharpe Ratio])</f>
        <v>-0.26148768697892583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2.4409232460173271</v>
      </c>
      <c r="AS281">
        <f>_xlfn.RANK.AVG(Table2[[#This Row],[1Y Return vs Nifty Z-Score]],Table2[1Y Return vs Nifty Z-Score])</f>
        <v>269</v>
      </c>
      <c r="AT281">
        <f>_xlfn.RANK.AVG(Table2[[#This Row],[6M Return vs Nifty Z-Score]],Table2[6M Return vs Nifty Z-Score])</f>
        <v>224</v>
      </c>
      <c r="AU281">
        <f>_xlfn.RANK.AVG(Table2[[#This Row],[Sharpe Ratio Z-Score]],Table2[Sharpe Ratio Z-Score])</f>
        <v>405</v>
      </c>
      <c r="AV281">
        <f>(Table2[[#This Row],[Rank 1Y]]+Table2[[#This Row],[Rank 6M]]+Table2[[#This Row],[Rank Sharpe]])/3</f>
        <v>299.33333333333331</v>
      </c>
    </row>
    <row r="282" spans="1:48" x14ac:dyDescent="0.3">
      <c r="A282" t="s">
        <v>1489</v>
      </c>
      <c r="B282" t="s">
        <v>1490</v>
      </c>
      <c r="C282" t="s">
        <v>10084</v>
      </c>
      <c r="D282" t="s">
        <v>162</v>
      </c>
      <c r="E282">
        <v>6264.0277162499997</v>
      </c>
      <c r="F282">
        <v>901</v>
      </c>
      <c r="G282">
        <v>54.481518753935298</v>
      </c>
      <c r="H282">
        <f>(Table2[[#This Row],[1Y Return vs Nifty]]-AVERAGE(Table2[1Y Return vs Nifty]))/_xlfn.STDEV.P(Table2[1Y Return vs Nifty])</f>
        <v>0.13868832417769275</v>
      </c>
      <c r="I282">
        <v>4.5973863511207602</v>
      </c>
      <c r="J282">
        <f>(Table2[[#This Row],[1M Return vs Nifty]]-AVERAGE(Table2[1M Return vs Nifty]))/_xlfn.STDEV.P(Table2[1M Return vs Nifty])</f>
        <v>0.23519265920924748</v>
      </c>
      <c r="K282">
        <v>53.605703750620101</v>
      </c>
      <c r="L282">
        <f>(Table2[[#This Row],[6M Return vs Nifty]]-AVERAGE(Table2[6M Return vs Nifty]))/_xlfn.STDEV.P(Table2[6M Return vs Nifty])</f>
        <v>1.2692182905379326</v>
      </c>
      <c r="M282">
        <v>0.91470362160158103</v>
      </c>
      <c r="N282">
        <f>(Table2[[#This Row],[1W Return vs Nifty]]-AVERAGE(Table2[1W Return vs Nifty]))/_xlfn.STDEV.P(Table2[1W Return vs Nifty])</f>
        <v>0.46397071034405563</v>
      </c>
      <c r="O282">
        <v>838.62</v>
      </c>
      <c r="P282">
        <v>776.46133994849799</v>
      </c>
      <c r="Q282">
        <v>626.63293758179702</v>
      </c>
      <c r="R282">
        <v>78.636180051575295</v>
      </c>
      <c r="S282" s="5">
        <f>(Table2[[#This Row],[Close Price]]-Table2[[#This Row],[20D EMA]])/Table2[[#This Row],[20D EMA]]</f>
        <v>7.438410722377238E-2</v>
      </c>
      <c r="T282" s="5">
        <f>(Table2[[#This Row],[Close Price]]-Table2[[#This Row],[50D EMA]])/Table2[[#This Row],[50D EMA]]</f>
        <v>0.16039260893499546</v>
      </c>
      <c r="U282" s="5">
        <f>(Table2[[#This Row],[Close Price]]-Table2[[#This Row],[200D EMA]])/Table2[[#This Row],[200D EMA]]</f>
        <v>0.43784334650042028</v>
      </c>
      <c r="V282">
        <v>0.84968549615425903</v>
      </c>
      <c r="W282">
        <v>894.35</v>
      </c>
      <c r="X282">
        <v>949.7</v>
      </c>
      <c r="Y282">
        <v>871.05</v>
      </c>
      <c r="Z282">
        <v>949.7</v>
      </c>
      <c r="AA282">
        <v>680</v>
      </c>
      <c r="AB282">
        <v>949.7</v>
      </c>
      <c r="AC282" s="5">
        <f>(Table2[[#This Row],[Close Price]]/Table2[[#This Row],[Day Low]])-1</f>
        <v>7.4355677307540446E-3</v>
      </c>
      <c r="AD282" s="5">
        <f>(Table2[[#This Row],[Day High]]/Table2[[#This Row],[Close Price]])-1</f>
        <v>5.4051054384017805E-2</v>
      </c>
      <c r="AE282" s="5">
        <f>(Table2[[#This Row],[Close Price]]/Table2[[#This Row],[Current Week Low]])-1</f>
        <v>3.4383789679123034E-2</v>
      </c>
      <c r="AF282" s="5">
        <f>(Table2[[#This Row],[Current Week High]]/Table2[[#This Row],[Close Price]])-1</f>
        <v>5.4051054384017805E-2</v>
      </c>
      <c r="AG282" s="5">
        <f>(Table2[[#This Row],[Close Price]]/Table2[[#This Row],[Current Month Low]])-1</f>
        <v>0.32499999999999996</v>
      </c>
      <c r="AH282" s="5">
        <f>(Table2[[#This Row],[Current Month High]]/Table2[[#This Row],[Close Price]])-1</f>
        <v>5.4051054384017805E-2</v>
      </c>
      <c r="AI282">
        <v>5.4051054384017796</v>
      </c>
      <c r="AJ282">
        <v>106.131320064058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0.24</v>
      </c>
      <c r="AM282" t="s">
        <v>10116</v>
      </c>
      <c r="AN282">
        <v>14.17</v>
      </c>
      <c r="AO282" t="s">
        <v>10116</v>
      </c>
      <c r="AP282">
        <v>-1.2537052464512999E-2</v>
      </c>
      <c r="AQ282">
        <f>(Table2[[#This Row],[Sharpe Ratio]]-AVERAGE(Table2[Sharpe Ratio]))/_xlfn.STDEV.P(Table2[Sharpe Ratio])</f>
        <v>-0.77612900994349554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1.3309409743254328</v>
      </c>
      <c r="AS282">
        <f>_xlfn.RANK.AVG(Table2[[#This Row],[1Y Return vs Nifty Z-Score]],Table2[1Y Return vs Nifty Z-Score])</f>
        <v>246</v>
      </c>
      <c r="AT282">
        <f>_xlfn.RANK.AVG(Table2[[#This Row],[6M Return vs Nifty Z-Score]],Table2[6M Return vs Nifty Z-Score])</f>
        <v>73</v>
      </c>
      <c r="AU282">
        <f>_xlfn.RANK.AVG(Table2[[#This Row],[Sharpe Ratio Z-Score]],Table2[Sharpe Ratio Z-Score])</f>
        <v>579</v>
      </c>
      <c r="AV282">
        <f>(Table2[[#This Row],[Rank 1Y]]+Table2[[#This Row],[Rank 6M]]+Table2[[#This Row],[Rank Sharpe]])/3</f>
        <v>299.33333333333331</v>
      </c>
    </row>
    <row r="283" spans="1:48" x14ac:dyDescent="0.3">
      <c r="A283" t="s">
        <v>1112</v>
      </c>
      <c r="B283" t="s">
        <v>1113</v>
      </c>
      <c r="C283" t="s">
        <v>10084</v>
      </c>
      <c r="D283" t="s">
        <v>373</v>
      </c>
      <c r="E283">
        <v>10549.3798482</v>
      </c>
      <c r="F283">
        <v>185.32</v>
      </c>
      <c r="G283">
        <v>40.6947133069296</v>
      </c>
      <c r="H283">
        <f>(Table2[[#This Row],[1Y Return vs Nifty]]-AVERAGE(Table2[1Y Return vs Nifty]))/_xlfn.STDEV.P(Table2[1Y Return vs Nifty])</f>
        <v>-2.7915461060879845E-2</v>
      </c>
      <c r="I283">
        <v>12.824604140890701</v>
      </c>
      <c r="J283">
        <f>(Table2[[#This Row],[1M Return vs Nifty]]-AVERAGE(Table2[1M Return vs Nifty]))/_xlfn.STDEV.P(Table2[1M Return vs Nifty])</f>
        <v>0.99725219120265596</v>
      </c>
      <c r="K283">
        <v>8.0645720580371005</v>
      </c>
      <c r="L283">
        <f>(Table2[[#This Row],[6M Return vs Nifty]]-AVERAGE(Table2[6M Return vs Nifty]))/_xlfn.STDEV.P(Table2[6M Return vs Nifty])</f>
        <v>-0.11568411766106573</v>
      </c>
      <c r="M283">
        <v>0.78031336874826196</v>
      </c>
      <c r="N283">
        <f>(Table2[[#This Row],[1W Return vs Nifty]]-AVERAGE(Table2[1W Return vs Nifty]))/_xlfn.STDEV.P(Table2[1W Return vs Nifty])</f>
        <v>0.43461952557309824</v>
      </c>
      <c r="O283">
        <v>177.12</v>
      </c>
      <c r="P283">
        <v>163.15212541627599</v>
      </c>
      <c r="Q283">
        <v>145.96696418013099</v>
      </c>
      <c r="R283">
        <v>57.819258845033197</v>
      </c>
      <c r="S283" s="5">
        <f>(Table2[[#This Row],[Close Price]]-Table2[[#This Row],[20D EMA]])/Table2[[#This Row],[20D EMA]]</f>
        <v>4.6296296296296231E-2</v>
      </c>
      <c r="T283" s="5">
        <f>(Table2[[#This Row],[Close Price]]-Table2[[#This Row],[50D EMA]])/Table2[[#This Row],[50D EMA]]</f>
        <v>0.13587242291305474</v>
      </c>
      <c r="U283" s="5">
        <f>(Table2[[#This Row],[Close Price]]-Table2[[#This Row],[200D EMA]])/Table2[[#This Row],[200D EMA]]</f>
        <v>0.26960234489295309</v>
      </c>
      <c r="V283">
        <v>3.7715766885369</v>
      </c>
      <c r="W283">
        <v>182.75</v>
      </c>
      <c r="X283">
        <v>191.75</v>
      </c>
      <c r="Y283">
        <v>182.75</v>
      </c>
      <c r="Z283">
        <v>204.4</v>
      </c>
      <c r="AA283">
        <v>133</v>
      </c>
      <c r="AB283">
        <v>227.7</v>
      </c>
      <c r="AC283" s="5">
        <f>(Table2[[#This Row],[Close Price]]/Table2[[#This Row],[Day Low]])-1</f>
        <v>1.4062927496580002E-2</v>
      </c>
      <c r="AD283" s="5">
        <f>(Table2[[#This Row],[Day High]]/Table2[[#This Row],[Close Price]])-1</f>
        <v>3.4696740772717449E-2</v>
      </c>
      <c r="AE283" s="5">
        <f>(Table2[[#This Row],[Close Price]]/Table2[[#This Row],[Current Week Low]])-1</f>
        <v>1.4062927496580002E-2</v>
      </c>
      <c r="AF283" s="5">
        <f>(Table2[[#This Row],[Current Week High]]/Table2[[#This Row],[Close Price]])-1</f>
        <v>0.10295704726958776</v>
      </c>
      <c r="AG283" s="5">
        <f>(Table2[[#This Row],[Close Price]]/Table2[[#This Row],[Current Month Low]])-1</f>
        <v>0.3933834586466165</v>
      </c>
      <c r="AH283" s="5">
        <f>(Table2[[#This Row],[Current Month High]]/Table2[[#This Row],[Close Price]])-1</f>
        <v>0.22868551694366501</v>
      </c>
      <c r="AI283">
        <v>22.868551694366499</v>
      </c>
      <c r="AJ283">
        <v>76.076009501187599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0.18</v>
      </c>
      <c r="AM283" t="s">
        <v>10116</v>
      </c>
      <c r="AN283">
        <v>10.24</v>
      </c>
      <c r="AO283" t="s">
        <v>10116</v>
      </c>
      <c r="AP283">
        <v>7.6690125240201995E-2</v>
      </c>
      <c r="AQ283">
        <f>(Table2[[#This Row],[Sharpe Ratio]]-AVERAGE(Table2[Sharpe Ratio]))/_xlfn.STDEV.P(Table2[Sharpe Ratio])</f>
        <v>0.23253147654569836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1.520803614599507</v>
      </c>
      <c r="AS283">
        <f>_xlfn.RANK.AVG(Table2[[#This Row],[1Y Return vs Nifty Z-Score]],Table2[1Y Return vs Nifty Z-Score])</f>
        <v>284</v>
      </c>
      <c r="AT283">
        <f>_xlfn.RANK.AVG(Table2[[#This Row],[6M Return vs Nifty Z-Score]],Table2[6M Return vs Nifty Z-Score])</f>
        <v>344</v>
      </c>
      <c r="AU283">
        <f>_xlfn.RANK.AVG(Table2[[#This Row],[Sharpe Ratio Z-Score]],Table2[Sharpe Ratio Z-Score])</f>
        <v>272</v>
      </c>
      <c r="AV283">
        <f>(Table2[[#This Row],[Rank 1Y]]+Table2[[#This Row],[Rank 6M]]+Table2[[#This Row],[Rank Sharpe]])/3</f>
        <v>300</v>
      </c>
    </row>
    <row r="284" spans="1:48" x14ac:dyDescent="0.3">
      <c r="A284" t="s">
        <v>874</v>
      </c>
      <c r="B284" t="s">
        <v>875</v>
      </c>
      <c r="C284" t="s">
        <v>10071</v>
      </c>
      <c r="D284" t="s">
        <v>619</v>
      </c>
      <c r="E284">
        <v>16617.656742312</v>
      </c>
      <c r="F284">
        <v>111.08</v>
      </c>
      <c r="G284">
        <v>41.809772293744302</v>
      </c>
      <c r="H284">
        <f>(Table2[[#This Row],[1Y Return vs Nifty]]-AVERAGE(Table2[1Y Return vs Nifty]))/_xlfn.STDEV.P(Table2[1Y Return vs Nifty])</f>
        <v>-1.4440762467235418E-2</v>
      </c>
      <c r="I284">
        <v>4.76559393568935</v>
      </c>
      <c r="J284">
        <f>(Table2[[#This Row],[1M Return vs Nifty]]-AVERAGE(Table2[1M Return vs Nifty]))/_xlfn.STDEV.P(Table2[1M Return vs Nifty])</f>
        <v>0.25077316241817804</v>
      </c>
      <c r="K284">
        <v>21.0451711122906</v>
      </c>
      <c r="L284">
        <f>(Table2[[#This Row],[6M Return vs Nifty]]-AVERAGE(Table2[6M Return vs Nifty]))/_xlfn.STDEV.P(Table2[6M Return vs Nifty])</f>
        <v>0.27905492860266795</v>
      </c>
      <c r="M284">
        <v>-11.291666072227001</v>
      </c>
      <c r="N284">
        <f>(Table2[[#This Row],[1W Return vs Nifty]]-AVERAGE(Table2[1W Return vs Nifty]))/_xlfn.STDEV.P(Table2[1W Return vs Nifty])</f>
        <v>-2.201932542752838</v>
      </c>
      <c r="O284">
        <v>111.35</v>
      </c>
      <c r="P284">
        <v>105.09450046893799</v>
      </c>
      <c r="Q284">
        <v>91.812869461335794</v>
      </c>
      <c r="R284">
        <v>53.290021665206901</v>
      </c>
      <c r="S284" s="5">
        <f>(Table2[[#This Row],[Close Price]]-Table2[[#This Row],[20D EMA]])/Table2[[#This Row],[20D EMA]]</f>
        <v>-2.4247867085765247E-3</v>
      </c>
      <c r="T284" s="5">
        <f>(Table2[[#This Row],[Close Price]]-Table2[[#This Row],[50D EMA]])/Table2[[#This Row],[50D EMA]]</f>
        <v>5.6953499035195414E-2</v>
      </c>
      <c r="U284" s="5">
        <f>(Table2[[#This Row],[Close Price]]-Table2[[#This Row],[200D EMA]])/Table2[[#This Row],[200D EMA]]</f>
        <v>0.20985217706084192</v>
      </c>
      <c r="V284">
        <v>2.1914419374782099</v>
      </c>
      <c r="W284">
        <v>110</v>
      </c>
      <c r="X284">
        <v>117.05</v>
      </c>
      <c r="Y284">
        <v>110</v>
      </c>
      <c r="Z284">
        <v>120.3</v>
      </c>
      <c r="AA284">
        <v>82.85</v>
      </c>
      <c r="AB284">
        <v>130.5</v>
      </c>
      <c r="AC284" s="5">
        <f>(Table2[[#This Row],[Close Price]]/Table2[[#This Row],[Day Low]])-1</f>
        <v>9.818181818181726E-3</v>
      </c>
      <c r="AD284" s="5">
        <f>(Table2[[#This Row],[Day High]]/Table2[[#This Row],[Close Price]])-1</f>
        <v>5.3745048613611734E-2</v>
      </c>
      <c r="AE284" s="5">
        <f>(Table2[[#This Row],[Close Price]]/Table2[[#This Row],[Current Week Low]])-1</f>
        <v>9.818181818181726E-3</v>
      </c>
      <c r="AF284" s="5">
        <f>(Table2[[#This Row],[Current Week High]]/Table2[[#This Row],[Close Price]])-1</f>
        <v>8.3003240907454146E-2</v>
      </c>
      <c r="AG284" s="5">
        <f>(Table2[[#This Row],[Close Price]]/Table2[[#This Row],[Current Month Low]])-1</f>
        <v>0.34073627036813536</v>
      </c>
      <c r="AH284" s="5">
        <f>(Table2[[#This Row],[Current Month High]]/Table2[[#This Row],[Close Price]])-1</f>
        <v>0.17482895210658977</v>
      </c>
      <c r="AI284">
        <v>17.482895210658899</v>
      </c>
      <c r="AJ284">
        <v>80.617886178861696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0.04</v>
      </c>
      <c r="AM284" t="s">
        <v>10116</v>
      </c>
      <c r="AN284">
        <v>12.92</v>
      </c>
      <c r="AO284" t="s">
        <v>10116</v>
      </c>
      <c r="AP284">
        <v>3.7432715835147998E-2</v>
      </c>
      <c r="AQ284">
        <f>(Table2[[#This Row],[Sharpe Ratio]]-AVERAGE(Table2[Sharpe Ratio]))/_xlfn.STDEV.P(Table2[Sharpe Ratio])</f>
        <v>-0.21125032500191226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-1.8977955392011396</v>
      </c>
      <c r="AS284">
        <f>_xlfn.RANK.AVG(Table2[[#This Row],[1Y Return vs Nifty Z-Score]],Table2[1Y Return vs Nifty Z-Score])</f>
        <v>276</v>
      </c>
      <c r="AT284">
        <f>_xlfn.RANK.AVG(Table2[[#This Row],[6M Return vs Nifty Z-Score]],Table2[6M Return vs Nifty Z-Score])</f>
        <v>228</v>
      </c>
      <c r="AU284">
        <f>_xlfn.RANK.AVG(Table2[[#This Row],[Sharpe Ratio Z-Score]],Table2[Sharpe Ratio Z-Score])</f>
        <v>397</v>
      </c>
      <c r="AV284">
        <f>(Table2[[#This Row],[Rank 1Y]]+Table2[[#This Row],[Rank 6M]]+Table2[[#This Row],[Rank Sharpe]])/3</f>
        <v>300.33333333333331</v>
      </c>
    </row>
    <row r="285" spans="1:48" x14ac:dyDescent="0.3">
      <c r="A285" t="s">
        <v>1595</v>
      </c>
      <c r="B285" t="s">
        <v>1596</v>
      </c>
      <c r="C285" t="s">
        <v>10074</v>
      </c>
      <c r="D285" t="s">
        <v>193</v>
      </c>
      <c r="E285">
        <v>5355.4012524629998</v>
      </c>
      <c r="F285">
        <v>209.47</v>
      </c>
      <c r="G285">
        <v>17.535895156644202</v>
      </c>
      <c r="H285">
        <f>(Table2[[#This Row],[1Y Return vs Nifty]]-AVERAGE(Table2[1Y Return vs Nifty]))/_xlfn.STDEV.P(Table2[1Y Return vs Nifty])</f>
        <v>-0.30777338611249394</v>
      </c>
      <c r="I285">
        <v>23.220079969410001</v>
      </c>
      <c r="J285">
        <f>(Table2[[#This Row],[1M Return vs Nifty]]-AVERAGE(Table2[1M Return vs Nifty]))/_xlfn.STDEV.P(Table2[1M Return vs Nifty])</f>
        <v>1.9601501777590242</v>
      </c>
      <c r="K285">
        <v>28.517945901353201</v>
      </c>
      <c r="L285">
        <f>(Table2[[#This Row],[6M Return vs Nifty]]-AVERAGE(Table2[6M Return vs Nifty]))/_xlfn.STDEV.P(Table2[6M Return vs Nifty])</f>
        <v>0.50630145095878776</v>
      </c>
      <c r="M285">
        <v>6.9288539958864197</v>
      </c>
      <c r="N285">
        <f>(Table2[[#This Row],[1W Return vs Nifty]]-AVERAGE(Table2[1W Return vs Nifty]))/_xlfn.STDEV.P(Table2[1W Return vs Nifty])</f>
        <v>1.7774769738423708</v>
      </c>
      <c r="O285">
        <v>190.27</v>
      </c>
      <c r="P285">
        <v>178.584136533688</v>
      </c>
      <c r="Q285">
        <v>159.493388389122</v>
      </c>
      <c r="R285">
        <v>82.746205339667995</v>
      </c>
      <c r="S285" s="5">
        <f>(Table2[[#This Row],[Close Price]]-Table2[[#This Row],[20D EMA]])/Table2[[#This Row],[20D EMA]]</f>
        <v>0.1009092342460713</v>
      </c>
      <c r="T285" s="5">
        <f>(Table2[[#This Row],[Close Price]]-Table2[[#This Row],[50D EMA]])/Table2[[#This Row],[50D EMA]]</f>
        <v>0.17294852760052243</v>
      </c>
      <c r="U285" s="5">
        <f>(Table2[[#This Row],[Close Price]]-Table2[[#This Row],[200D EMA]])/Table2[[#This Row],[200D EMA]]</f>
        <v>0.31334597700657146</v>
      </c>
      <c r="V285">
        <v>2.6283359252685301</v>
      </c>
      <c r="W285">
        <v>204.99</v>
      </c>
      <c r="X285">
        <v>213.8</v>
      </c>
      <c r="Y285">
        <v>202.15</v>
      </c>
      <c r="Z285">
        <v>221.25</v>
      </c>
      <c r="AA285">
        <v>148.80000000000001</v>
      </c>
      <c r="AB285">
        <v>221.25</v>
      </c>
      <c r="AC285" s="5">
        <f>(Table2[[#This Row],[Close Price]]/Table2[[#This Row],[Day Low]])-1</f>
        <v>2.1854724620713251E-2</v>
      </c>
      <c r="AD285" s="5">
        <f>(Table2[[#This Row],[Day High]]/Table2[[#This Row],[Close Price]])-1</f>
        <v>2.067121783548953E-2</v>
      </c>
      <c r="AE285" s="5">
        <f>(Table2[[#This Row],[Close Price]]/Table2[[#This Row],[Current Week Low]])-1</f>
        <v>3.6210734603017602E-2</v>
      </c>
      <c r="AF285" s="5">
        <f>(Table2[[#This Row],[Current Week High]]/Table2[[#This Row],[Close Price]])-1</f>
        <v>5.6237170000477343E-2</v>
      </c>
      <c r="AG285" s="5">
        <f>(Table2[[#This Row],[Close Price]]/Table2[[#This Row],[Current Month Low]])-1</f>
        <v>0.4077284946236559</v>
      </c>
      <c r="AH285" s="5">
        <f>(Table2[[#This Row],[Current Month High]]/Table2[[#This Row],[Close Price]])-1</f>
        <v>5.6237170000477343E-2</v>
      </c>
      <c r="AI285">
        <v>5.6237170000477299</v>
      </c>
      <c r="AJ285">
        <v>66.1800872669575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-0.01</v>
      </c>
      <c r="AM285" t="s">
        <v>10117</v>
      </c>
      <c r="AN285">
        <v>19.059999999999999</v>
      </c>
      <c r="AO285" t="s">
        <v>10116</v>
      </c>
      <c r="AP285">
        <v>5.6394545376998999E-2</v>
      </c>
      <c r="AQ285">
        <f>(Table2[[#This Row],[Sharpe Ratio]]-AVERAGE(Table2[Sharpe Ratio]))/_xlfn.STDEV.P(Table2[Sharpe Ratio])</f>
        <v>3.1019463845436486E-3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3.9392571628322326</v>
      </c>
      <c r="AS285">
        <f>_xlfn.RANK.AVG(Table2[[#This Row],[1Y Return vs Nifty Z-Score]],Table2[1Y Return vs Nifty Z-Score])</f>
        <v>389</v>
      </c>
      <c r="AT285">
        <f>_xlfn.RANK.AVG(Table2[[#This Row],[6M Return vs Nifty Z-Score]],Table2[6M Return vs Nifty Z-Score])</f>
        <v>180</v>
      </c>
      <c r="AU285">
        <f>_xlfn.RANK.AVG(Table2[[#This Row],[Sharpe Ratio Z-Score]],Table2[Sharpe Ratio Z-Score])</f>
        <v>336</v>
      </c>
      <c r="AV285">
        <f>(Table2[[#This Row],[Rank 1Y]]+Table2[[#This Row],[Rank 6M]]+Table2[[#This Row],[Rank Sharpe]])/3</f>
        <v>301.66666666666669</v>
      </c>
    </row>
    <row r="286" spans="1:48" x14ac:dyDescent="0.3">
      <c r="A286" t="s">
        <v>1095</v>
      </c>
      <c r="B286" t="s">
        <v>1096</v>
      </c>
      <c r="C286" t="s">
        <v>10082</v>
      </c>
      <c r="D286" t="s">
        <v>143</v>
      </c>
      <c r="E286">
        <v>10746.579744000001</v>
      </c>
      <c r="F286">
        <v>784.4</v>
      </c>
      <c r="G286">
        <v>31.0556399777075</v>
      </c>
      <c r="H286">
        <f>(Table2[[#This Row],[1Y Return vs Nifty]]-AVERAGE(Table2[1Y Return vs Nifty]))/_xlfn.STDEV.P(Table2[1Y Return vs Nifty])</f>
        <v>-0.14439683950735327</v>
      </c>
      <c r="I286">
        <v>3.8072241366987201</v>
      </c>
      <c r="J286">
        <f>(Table2[[#This Row],[1M Return vs Nifty]]-AVERAGE(Table2[1M Return vs Nifty]))/_xlfn.STDEV.P(Table2[1M Return vs Nifty])</f>
        <v>0.16200258904116782</v>
      </c>
      <c r="K286">
        <v>57.6706274953495</v>
      </c>
      <c r="L286">
        <f>(Table2[[#This Row],[6M Return vs Nifty]]-AVERAGE(Table2[6M Return vs Nifty]))/_xlfn.STDEV.P(Table2[6M Return vs Nifty])</f>
        <v>1.3928323175503063</v>
      </c>
      <c r="M286">
        <v>-4.5810375302500497E-2</v>
      </c>
      <c r="N286">
        <f>(Table2[[#This Row],[1W Return vs Nifty]]-AVERAGE(Table2[1W Return vs Nifty]))/_xlfn.STDEV.P(Table2[1W Return vs Nifty])</f>
        <v>0.25419192654346967</v>
      </c>
      <c r="O286">
        <v>763.8</v>
      </c>
      <c r="P286">
        <v>734.32728557154201</v>
      </c>
      <c r="Q286">
        <v>596.824217015165</v>
      </c>
      <c r="R286">
        <v>57.354445931573501</v>
      </c>
      <c r="S286" s="5">
        <f>(Table2[[#This Row],[Close Price]]-Table2[[#This Row],[20D EMA]])/Table2[[#This Row],[20D EMA]]</f>
        <v>2.6970411102382855E-2</v>
      </c>
      <c r="T286" s="5">
        <f>(Table2[[#This Row],[Close Price]]-Table2[[#This Row],[50D EMA]])/Table2[[#This Row],[50D EMA]]</f>
        <v>6.818855217872688E-2</v>
      </c>
      <c r="U286" s="5">
        <f>(Table2[[#This Row],[Close Price]]-Table2[[#This Row],[200D EMA]])/Table2[[#This Row],[200D EMA]]</f>
        <v>0.31428983214343792</v>
      </c>
      <c r="V286">
        <v>1.3740541191553799</v>
      </c>
      <c r="W286">
        <v>776.6</v>
      </c>
      <c r="X286">
        <v>792</v>
      </c>
      <c r="Y286">
        <v>765.5</v>
      </c>
      <c r="Z286">
        <v>794.95</v>
      </c>
      <c r="AA286">
        <v>652</v>
      </c>
      <c r="AB286">
        <v>810.05</v>
      </c>
      <c r="AC286" s="5">
        <f>(Table2[[#This Row],[Close Price]]/Table2[[#This Row],[Day Low]])-1</f>
        <v>1.0043780582024153E-2</v>
      </c>
      <c r="AD286" s="5">
        <f>(Table2[[#This Row],[Day High]]/Table2[[#This Row],[Close Price]])-1</f>
        <v>9.6889342172361559E-3</v>
      </c>
      <c r="AE286" s="5">
        <f>(Table2[[#This Row],[Close Price]]/Table2[[#This Row],[Current Week Low]])-1</f>
        <v>2.4689745264532936E-2</v>
      </c>
      <c r="AF286" s="5">
        <f>(Table2[[#This Row],[Current Week High]]/Table2[[#This Row],[Close Price]])-1</f>
        <v>1.3449770525242322E-2</v>
      </c>
      <c r="AG286" s="5">
        <f>(Table2[[#This Row],[Close Price]]/Table2[[#This Row],[Current Month Low]])-1</f>
        <v>0.20306748466257662</v>
      </c>
      <c r="AH286" s="5">
        <f>(Table2[[#This Row],[Current Month High]]/Table2[[#This Row],[Close Price]])-1</f>
        <v>3.270015298317186E-2</v>
      </c>
      <c r="AI286">
        <v>3.2700152983171802</v>
      </c>
      <c r="AJ286">
        <v>90.828366378786001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</v>
      </c>
      <c r="AM286" t="s">
        <v>10115</v>
      </c>
      <c r="AN286">
        <v>1.02</v>
      </c>
      <c r="AO286" t="s">
        <v>10116</v>
      </c>
      <c r="AQ286">
        <f>(Table2[[#This Row],[Sharpe Ratio]]-AVERAGE(Table2[Sharpe Ratio]))/_xlfn.STDEV.P(Table2[Sharpe Ratio])</f>
        <v>-0.63440504463053671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1.0302249489970539</v>
      </c>
      <c r="AS286">
        <f>_xlfn.RANK.AVG(Table2[[#This Row],[1Y Return vs Nifty Z-Score]],Table2[1Y Return vs Nifty Z-Score])</f>
        <v>321</v>
      </c>
      <c r="AT286">
        <f>_xlfn.RANK.AVG(Table2[[#This Row],[6M Return vs Nifty Z-Score]],Table2[6M Return vs Nifty Z-Score])</f>
        <v>66</v>
      </c>
      <c r="AU286">
        <f>_xlfn.RANK.AVG(Table2[[#This Row],[Sharpe Ratio Z-Score]],Table2[Sharpe Ratio Z-Score])</f>
        <v>521.5</v>
      </c>
      <c r="AV286">
        <f>(Table2[[#This Row],[Rank 1Y]]+Table2[[#This Row],[Rank 6M]]+Table2[[#This Row],[Rank Sharpe]])/3</f>
        <v>302.83333333333331</v>
      </c>
    </row>
    <row r="287" spans="1:48" x14ac:dyDescent="0.3">
      <c r="A287" t="s">
        <v>1972</v>
      </c>
      <c r="B287" t="s">
        <v>1973</v>
      </c>
      <c r="C287" t="s">
        <v>10084</v>
      </c>
      <c r="D287" t="s">
        <v>281</v>
      </c>
      <c r="E287">
        <v>3083.4182338000001</v>
      </c>
      <c r="F287">
        <v>293.45</v>
      </c>
      <c r="G287">
        <v>26.657883470099801</v>
      </c>
      <c r="H287">
        <f>(Table2[[#This Row],[1Y Return vs Nifty]]-AVERAGE(Table2[1Y Return vs Nifty]))/_xlfn.STDEV.P(Table2[1Y Return vs Nifty])</f>
        <v>-0.19754061407799803</v>
      </c>
      <c r="I287">
        <v>11.0222470212885</v>
      </c>
      <c r="J287">
        <f>(Table2[[#This Row],[1M Return vs Nifty]]-AVERAGE(Table2[1M Return vs Nifty]))/_xlfn.STDEV.P(Table2[1M Return vs Nifty])</f>
        <v>0.83030590897868084</v>
      </c>
      <c r="K287">
        <v>19.764404135051301</v>
      </c>
      <c r="L287">
        <f>(Table2[[#This Row],[6M Return vs Nifty]]-AVERAGE(Table2[6M Return vs Nifty]))/_xlfn.STDEV.P(Table2[6M Return vs Nifty])</f>
        <v>0.24010690062888498</v>
      </c>
      <c r="M287">
        <v>-6.0879413661683399</v>
      </c>
      <c r="N287">
        <f>(Table2[[#This Row],[1W Return vs Nifty]]-AVERAGE(Table2[1W Return vs Nifty]))/_xlfn.STDEV.P(Table2[1W Return vs Nifty])</f>
        <v>-1.0654253772262752</v>
      </c>
      <c r="O287">
        <v>291.27999999999997</v>
      </c>
      <c r="P287">
        <v>275.36371841353599</v>
      </c>
      <c r="Q287">
        <v>243.44071190931501</v>
      </c>
      <c r="R287">
        <v>53.972379981113598</v>
      </c>
      <c r="S287" s="5">
        <f>(Table2[[#This Row],[Close Price]]-Table2[[#This Row],[20D EMA]])/Table2[[#This Row],[20D EMA]]</f>
        <v>7.4498764075803907E-3</v>
      </c>
      <c r="T287" s="5">
        <f>(Table2[[#This Row],[Close Price]]-Table2[[#This Row],[50D EMA]])/Table2[[#This Row],[50D EMA]]</f>
        <v>6.5681425609245891E-2</v>
      </c>
      <c r="U287" s="5">
        <f>(Table2[[#This Row],[Close Price]]-Table2[[#This Row],[200D EMA]])/Table2[[#This Row],[200D EMA]]</f>
        <v>0.20542697110298511</v>
      </c>
      <c r="V287">
        <v>1.6271749108739799</v>
      </c>
      <c r="W287">
        <v>290.10000000000002</v>
      </c>
      <c r="X287">
        <v>303.5</v>
      </c>
      <c r="Y287">
        <v>290.10000000000002</v>
      </c>
      <c r="Z287">
        <v>312.39999999999998</v>
      </c>
      <c r="AA287">
        <v>221</v>
      </c>
      <c r="AB287">
        <v>331</v>
      </c>
      <c r="AC287" s="5">
        <f>(Table2[[#This Row],[Close Price]]/Table2[[#This Row],[Day Low]])-1</f>
        <v>1.1547742157876462E-2</v>
      </c>
      <c r="AD287" s="5">
        <f>(Table2[[#This Row],[Day High]]/Table2[[#This Row],[Close Price]])-1</f>
        <v>3.4247742375191681E-2</v>
      </c>
      <c r="AE287" s="5">
        <f>(Table2[[#This Row],[Close Price]]/Table2[[#This Row],[Current Week Low]])-1</f>
        <v>1.1547742157876462E-2</v>
      </c>
      <c r="AF287" s="5">
        <f>(Table2[[#This Row],[Current Week High]]/Table2[[#This Row],[Close Price]])-1</f>
        <v>6.4576588856704698E-2</v>
      </c>
      <c r="AG287" s="5">
        <f>(Table2[[#This Row],[Close Price]]/Table2[[#This Row],[Current Month Low]])-1</f>
        <v>0.32782805429864248</v>
      </c>
      <c r="AH287" s="5">
        <f>(Table2[[#This Row],[Current Month High]]/Table2[[#This Row],[Close Price]])-1</f>
        <v>0.12796047026750723</v>
      </c>
      <c r="AI287">
        <v>12.796047026750699</v>
      </c>
      <c r="AJ287">
        <v>58.79329004329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10116</v>
      </c>
      <c r="AN287">
        <v>2.5299999999999998</v>
      </c>
      <c r="AO287" t="s">
        <v>10116</v>
      </c>
      <c r="AP287">
        <v>5.7808628228176E-2</v>
      </c>
      <c r="AQ287">
        <f>(Table2[[#This Row],[Sharpe Ratio]]-AVERAGE(Table2[Sharpe Ratio]))/_xlfn.STDEV.P(Table2[Sharpe Ratio])</f>
        <v>1.9087316910600859E-2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-0.17346586478610648</v>
      </c>
      <c r="AS287">
        <f>_xlfn.RANK.AVG(Table2[[#This Row],[1Y Return vs Nifty Z-Score]],Table2[1Y Return vs Nifty Z-Score])</f>
        <v>342</v>
      </c>
      <c r="AT287">
        <f>_xlfn.RANK.AVG(Table2[[#This Row],[6M Return vs Nifty Z-Score]],Table2[6M Return vs Nifty Z-Score])</f>
        <v>237</v>
      </c>
      <c r="AU287">
        <f>_xlfn.RANK.AVG(Table2[[#This Row],[Sharpe Ratio Z-Score]],Table2[Sharpe Ratio Z-Score])</f>
        <v>330</v>
      </c>
      <c r="AV287">
        <f>(Table2[[#This Row],[Rank 1Y]]+Table2[[#This Row],[Rank 6M]]+Table2[[#This Row],[Rank Sharpe]])/3</f>
        <v>303</v>
      </c>
    </row>
    <row r="288" spans="1:48" x14ac:dyDescent="0.3">
      <c r="A288" t="s">
        <v>1146</v>
      </c>
      <c r="B288" t="s">
        <v>1147</v>
      </c>
      <c r="C288" t="s">
        <v>10074</v>
      </c>
      <c r="D288" t="s">
        <v>193</v>
      </c>
      <c r="E288">
        <v>10050.289392000001</v>
      </c>
      <c r="F288">
        <v>649.9</v>
      </c>
      <c r="G288">
        <v>69.759523571739905</v>
      </c>
      <c r="H288">
        <f>(Table2[[#This Row],[1Y Return vs Nifty]]-AVERAGE(Table2[1Y Return vs Nifty]))/_xlfn.STDEV.P(Table2[1Y Return vs Nifty])</f>
        <v>0.32331219831034874</v>
      </c>
      <c r="I288">
        <v>10.2815884762368</v>
      </c>
      <c r="J288">
        <f>(Table2[[#This Row],[1M Return vs Nifty]]-AVERAGE(Table2[1M Return vs Nifty]))/_xlfn.STDEV.P(Table2[1M Return vs Nifty])</f>
        <v>0.76170119732137587</v>
      </c>
      <c r="K288">
        <v>7.0313510500326499</v>
      </c>
      <c r="L288">
        <f>(Table2[[#This Row],[6M Return vs Nifty]]-AVERAGE(Table2[6M Return vs Nifty]))/_xlfn.STDEV.P(Table2[6M Return vs Nifty])</f>
        <v>-0.1471042912273762</v>
      </c>
      <c r="M288">
        <v>-5.65930554564925</v>
      </c>
      <c r="N288">
        <f>(Table2[[#This Row],[1W Return vs Nifty]]-AVERAGE(Table2[1W Return vs Nifty]))/_xlfn.STDEV.P(Table2[1W Return vs Nifty])</f>
        <v>-0.97181018638919647</v>
      </c>
      <c r="O288">
        <v>636.94000000000005</v>
      </c>
      <c r="P288">
        <v>584.98098895943303</v>
      </c>
      <c r="Q288">
        <v>513.24050500712201</v>
      </c>
      <c r="R288">
        <v>54.108303142373302</v>
      </c>
      <c r="S288" s="5">
        <f>(Table2[[#This Row],[Close Price]]-Table2[[#This Row],[20D EMA]])/Table2[[#This Row],[20D EMA]]</f>
        <v>2.0347285458598804E-2</v>
      </c>
      <c r="T288" s="5">
        <f>(Table2[[#This Row],[Close Price]]-Table2[[#This Row],[50D EMA]])/Table2[[#This Row],[50D EMA]]</f>
        <v>0.11097627489748887</v>
      </c>
      <c r="U288" s="5">
        <f>(Table2[[#This Row],[Close Price]]-Table2[[#This Row],[200D EMA]])/Table2[[#This Row],[200D EMA]]</f>
        <v>0.26626794584535296</v>
      </c>
      <c r="V288">
        <v>0.84391240164054804</v>
      </c>
      <c r="W288">
        <v>641.04999999999995</v>
      </c>
      <c r="X288">
        <v>667.15</v>
      </c>
      <c r="Y288">
        <v>641.04999999999995</v>
      </c>
      <c r="Z288">
        <v>703.65</v>
      </c>
      <c r="AA288">
        <v>503.05</v>
      </c>
      <c r="AB288">
        <v>716.9</v>
      </c>
      <c r="AC288" s="5">
        <f>(Table2[[#This Row],[Close Price]]/Table2[[#This Row],[Day Low]])-1</f>
        <v>1.3805475391935218E-2</v>
      </c>
      <c r="AD288" s="5">
        <f>(Table2[[#This Row],[Day High]]/Table2[[#This Row],[Close Price]])-1</f>
        <v>2.6542545006924101E-2</v>
      </c>
      <c r="AE288" s="5">
        <f>(Table2[[#This Row],[Close Price]]/Table2[[#This Row],[Current Week Low]])-1</f>
        <v>1.3805475391935218E-2</v>
      </c>
      <c r="AF288" s="5">
        <f>(Table2[[#This Row],[Current Week High]]/Table2[[#This Row],[Close Price]])-1</f>
        <v>8.2705031543314433E-2</v>
      </c>
      <c r="AG288" s="5">
        <f>(Table2[[#This Row],[Close Price]]/Table2[[#This Row],[Current Month Low]])-1</f>
        <v>0.29191929231686697</v>
      </c>
      <c r="AH288" s="5">
        <f>(Table2[[#This Row],[Current Month High]]/Table2[[#This Row],[Close Price]])-1</f>
        <v>0.10309278350515472</v>
      </c>
      <c r="AI288">
        <v>8.9090629327588804</v>
      </c>
      <c r="AJ288">
        <v>103.09374999999901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0.04</v>
      </c>
      <c r="AM288" t="s">
        <v>10116</v>
      </c>
      <c r="AN288">
        <v>4.68</v>
      </c>
      <c r="AO288" t="s">
        <v>10116</v>
      </c>
      <c r="AP288">
        <v>4.7659046359643999E-2</v>
      </c>
      <c r="AQ288">
        <f>(Table2[[#This Row],[Sharpe Ratio]]-AVERAGE(Table2[Sharpe Ratio]))/_xlfn.STDEV.P(Table2[Sharpe Ratio])</f>
        <v>-9.5647704957455087E-2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-0.12954878694230321</v>
      </c>
      <c r="AS288">
        <f>_xlfn.RANK.AVG(Table2[[#This Row],[1Y Return vs Nifty Z-Score]],Table2[1Y Return vs Nifty Z-Score])</f>
        <v>190</v>
      </c>
      <c r="AT288">
        <f>_xlfn.RANK.AVG(Table2[[#This Row],[6M Return vs Nifty Z-Score]],Table2[6M Return vs Nifty Z-Score])</f>
        <v>355</v>
      </c>
      <c r="AU288">
        <f>_xlfn.RANK.AVG(Table2[[#This Row],[Sharpe Ratio Z-Score]],Table2[Sharpe Ratio Z-Score])</f>
        <v>369</v>
      </c>
      <c r="AV288">
        <f>(Table2[[#This Row],[Rank 1Y]]+Table2[[#This Row],[Rank 6M]]+Table2[[#This Row],[Rank Sharpe]])/3</f>
        <v>304.66666666666669</v>
      </c>
    </row>
    <row r="289" spans="1:48" x14ac:dyDescent="0.3">
      <c r="A289" t="s">
        <v>392</v>
      </c>
      <c r="B289" t="s">
        <v>393</v>
      </c>
      <c r="C289" t="s">
        <v>10069</v>
      </c>
      <c r="D289" t="s">
        <v>306</v>
      </c>
      <c r="E289">
        <v>60183.452051580003</v>
      </c>
      <c r="F289">
        <v>4031.6</v>
      </c>
      <c r="G289">
        <v>37.049558143198901</v>
      </c>
      <c r="H289">
        <f>(Table2[[#This Row],[1Y Return vs Nifty]]-AVERAGE(Table2[1Y Return vs Nifty]))/_xlfn.STDEV.P(Table2[1Y Return vs Nifty])</f>
        <v>-7.1964581097701694E-2</v>
      </c>
      <c r="I289">
        <v>5.5110931825752898</v>
      </c>
      <c r="J289">
        <f>(Table2[[#This Row],[1M Return vs Nifty]]-AVERAGE(Table2[1M Return vs Nifty]))/_xlfn.STDEV.P(Table2[1M Return vs Nifty])</f>
        <v>0.31982625201667575</v>
      </c>
      <c r="K289">
        <v>-2.0116443396390302</v>
      </c>
      <c r="L289">
        <f>(Table2[[#This Row],[6M Return vs Nifty]]-AVERAGE(Table2[6M Return vs Nifty]))/_xlfn.STDEV.P(Table2[6M Return vs Nifty])</f>
        <v>-0.422101104592214</v>
      </c>
      <c r="M289">
        <v>0.45489411431725202</v>
      </c>
      <c r="N289">
        <f>(Table2[[#This Row],[1W Return vs Nifty]]-AVERAGE(Table2[1W Return vs Nifty]))/_xlfn.STDEV.P(Table2[1W Return vs Nifty])</f>
        <v>0.36354710430712484</v>
      </c>
      <c r="O289">
        <v>3810.7</v>
      </c>
      <c r="P289">
        <v>3740.5105770939299</v>
      </c>
      <c r="Q289">
        <v>3521.62419724864</v>
      </c>
      <c r="R289">
        <v>70.662365072803695</v>
      </c>
      <c r="S289" s="5">
        <f>(Table2[[#This Row],[Close Price]]-Table2[[#This Row],[20D EMA]])/Table2[[#This Row],[20D EMA]]</f>
        <v>5.7968352271236284E-2</v>
      </c>
      <c r="T289" s="5">
        <f>(Table2[[#This Row],[Close Price]]-Table2[[#This Row],[50D EMA]])/Table2[[#This Row],[50D EMA]]</f>
        <v>7.782077256742384E-2</v>
      </c>
      <c r="U289" s="5">
        <f>(Table2[[#This Row],[Close Price]]-Table2[[#This Row],[200D EMA]])/Table2[[#This Row],[200D EMA]]</f>
        <v>0.14481267000317402</v>
      </c>
      <c r="V289">
        <v>0.85726727609569697</v>
      </c>
      <c r="W289">
        <v>3902.85</v>
      </c>
      <c r="X289">
        <v>4057</v>
      </c>
      <c r="Y289">
        <v>3892.95</v>
      </c>
      <c r="Z289">
        <v>4057</v>
      </c>
      <c r="AA289">
        <v>3232.05</v>
      </c>
      <c r="AB289">
        <v>4102.3</v>
      </c>
      <c r="AC289" s="5">
        <f>(Table2[[#This Row],[Close Price]]/Table2[[#This Row],[Day Low]])-1</f>
        <v>3.2988713376122636E-2</v>
      </c>
      <c r="AD289" s="5">
        <f>(Table2[[#This Row],[Day High]]/Table2[[#This Row],[Close Price]])-1</f>
        <v>6.3002281972417418E-3</v>
      </c>
      <c r="AE289" s="5">
        <f>(Table2[[#This Row],[Close Price]]/Table2[[#This Row],[Current Week Low]])-1</f>
        <v>3.5615664213514142E-2</v>
      </c>
      <c r="AF289" s="5">
        <f>(Table2[[#This Row],[Current Week High]]/Table2[[#This Row],[Close Price]])-1</f>
        <v>6.3002281972417418E-3</v>
      </c>
      <c r="AG289" s="5">
        <f>(Table2[[#This Row],[Close Price]]/Table2[[#This Row],[Current Month Low]])-1</f>
        <v>0.2473816927337138</v>
      </c>
      <c r="AH289" s="5">
        <f>(Table2[[#This Row],[Current Month High]]/Table2[[#This Row],[Close Price]])-1</f>
        <v>1.7536461950590443E-2</v>
      </c>
      <c r="AI289">
        <v>10.3780136918345</v>
      </c>
      <c r="AJ289">
        <v>73.987722118527898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-0.02</v>
      </c>
      <c r="AM289" t="s">
        <v>10117</v>
      </c>
      <c r="AN289">
        <v>7.64</v>
      </c>
      <c r="AO289" t="s">
        <v>10116</v>
      </c>
      <c r="AP289">
        <v>0.112629283173382</v>
      </c>
      <c r="AQ289">
        <f>(Table2[[#This Row],[Sharpe Ratio]]-AVERAGE(Table2[Sharpe Ratio]))/_xlfn.STDEV.P(Table2[Sharpe Ratio])</f>
        <v>0.63880240719038406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0.82811007782426904</v>
      </c>
      <c r="AS289">
        <f>_xlfn.RANK.AVG(Table2[[#This Row],[1Y Return vs Nifty Z-Score]],Table2[1Y Return vs Nifty Z-Score])</f>
        <v>299</v>
      </c>
      <c r="AT289">
        <f>_xlfn.RANK.AVG(Table2[[#This Row],[6M Return vs Nifty Z-Score]],Table2[6M Return vs Nifty Z-Score])</f>
        <v>442</v>
      </c>
      <c r="AU289">
        <f>_xlfn.RANK.AVG(Table2[[#This Row],[Sharpe Ratio Z-Score]],Table2[Sharpe Ratio Z-Score])</f>
        <v>179</v>
      </c>
      <c r="AV289">
        <f>(Table2[[#This Row],[Rank 1Y]]+Table2[[#This Row],[Rank 6M]]+Table2[[#This Row],[Rank Sharpe]])/3</f>
        <v>306.66666666666669</v>
      </c>
    </row>
    <row r="290" spans="1:48" x14ac:dyDescent="0.3">
      <c r="A290" t="s">
        <v>158</v>
      </c>
      <c r="B290" t="s">
        <v>159</v>
      </c>
      <c r="C290" t="s">
        <v>10079</v>
      </c>
      <c r="D290" t="s">
        <v>80</v>
      </c>
      <c r="E290">
        <v>161839.52812198899</v>
      </c>
      <c r="F290">
        <v>660.65</v>
      </c>
      <c r="G290">
        <v>24.498118337994001</v>
      </c>
      <c r="H290">
        <f>(Table2[[#This Row],[1Y Return vs Nifty]]-AVERAGE(Table2[1Y Return vs Nifty]))/_xlfn.STDEV.P(Table2[1Y Return vs Nifty])</f>
        <v>-0.22363984697268294</v>
      </c>
      <c r="I290">
        <v>-1.4744780104381401</v>
      </c>
      <c r="J290">
        <f>(Table2[[#This Row],[1M Return vs Nifty]]-AVERAGE(Table2[1M Return vs Nifty]))/_xlfn.STDEV.P(Table2[1M Return vs Nifty])</f>
        <v>-0.32722372892266566</v>
      </c>
      <c r="K290">
        <v>16.7496147952047</v>
      </c>
      <c r="L290">
        <f>(Table2[[#This Row],[6M Return vs Nifty]]-AVERAGE(Table2[6M Return vs Nifty]))/_xlfn.STDEV.P(Table2[6M Return vs Nifty])</f>
        <v>0.14842738231673436</v>
      </c>
      <c r="M290">
        <v>-2.9385194837870001</v>
      </c>
      <c r="N290">
        <f>(Table2[[#This Row],[1W Return vs Nifty]]-AVERAGE(Table2[1W Return vs Nifty]))/_xlfn.STDEV.P(Table2[1W Return vs Nifty])</f>
        <v>-0.37758335275769656</v>
      </c>
      <c r="O290">
        <v>648.23</v>
      </c>
      <c r="P290">
        <v>631.36497530627605</v>
      </c>
      <c r="Q290">
        <v>561.04062651572497</v>
      </c>
      <c r="R290">
        <v>54.083693567037301</v>
      </c>
      <c r="S290" s="5">
        <f>(Table2[[#This Row],[Close Price]]-Table2[[#This Row],[20D EMA]])/Table2[[#This Row],[20D EMA]]</f>
        <v>1.9159866096909985E-2</v>
      </c>
      <c r="T290" s="5">
        <f>(Table2[[#This Row],[Close Price]]-Table2[[#This Row],[50D EMA]])/Table2[[#This Row],[50D EMA]]</f>
        <v>4.6383670046818357E-2</v>
      </c>
      <c r="U290" s="5">
        <f>(Table2[[#This Row],[Close Price]]-Table2[[#This Row],[200D EMA]])/Table2[[#This Row],[200D EMA]]</f>
        <v>0.17754395809602416</v>
      </c>
      <c r="V290">
        <v>1.3200575189891599</v>
      </c>
      <c r="W290">
        <v>652.45000000000005</v>
      </c>
      <c r="X290">
        <v>678.15</v>
      </c>
      <c r="Y290">
        <v>643.25</v>
      </c>
      <c r="Z290">
        <v>678.15</v>
      </c>
      <c r="AA290">
        <v>518.35</v>
      </c>
      <c r="AB290">
        <v>689</v>
      </c>
      <c r="AC290" s="5">
        <f>(Table2[[#This Row],[Close Price]]/Table2[[#This Row],[Day Low]])-1</f>
        <v>1.2568012874549561E-2</v>
      </c>
      <c r="AD290" s="5">
        <f>(Table2[[#This Row],[Day High]]/Table2[[#This Row],[Close Price]])-1</f>
        <v>2.6489063800802182E-2</v>
      </c>
      <c r="AE290" s="5">
        <f>(Table2[[#This Row],[Close Price]]/Table2[[#This Row],[Current Week Low]])-1</f>
        <v>2.7050136027982896E-2</v>
      </c>
      <c r="AF290" s="5">
        <f>(Table2[[#This Row],[Current Week High]]/Table2[[#This Row],[Close Price]])-1</f>
        <v>2.6489063800802182E-2</v>
      </c>
      <c r="AG290" s="5">
        <f>(Table2[[#This Row],[Close Price]]/Table2[[#This Row],[Current Month Low]])-1</f>
        <v>0.27452493488955332</v>
      </c>
      <c r="AH290" s="5">
        <f>(Table2[[#This Row],[Current Month High]]/Table2[[#This Row],[Close Price]])-1</f>
        <v>4.2912283357299685E-2</v>
      </c>
      <c r="AI290">
        <v>4.2912283357299597</v>
      </c>
      <c r="AJ290">
        <v>63.506991708946799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-0.03</v>
      </c>
      <c r="AM290" t="s">
        <v>10117</v>
      </c>
      <c r="AN290">
        <v>3.17</v>
      </c>
      <c r="AO290" t="s">
        <v>10116</v>
      </c>
      <c r="AP290">
        <v>6.1689157410407001E-2</v>
      </c>
      <c r="AQ290">
        <f>(Table2[[#This Row],[Sharpe Ratio]]-AVERAGE(Table2[Sharpe Ratio]))/_xlfn.STDEV.P(Table2[Sharpe Ratio])</f>
        <v>6.2954404870481526E-2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-0.71706514146582934</v>
      </c>
      <c r="AS290">
        <f>_xlfn.RANK.AVG(Table2[[#This Row],[1Y Return vs Nifty Z-Score]],Table2[1Y Return vs Nifty Z-Score])</f>
        <v>350</v>
      </c>
      <c r="AT290">
        <f>_xlfn.RANK.AVG(Table2[[#This Row],[6M Return vs Nifty Z-Score]],Table2[6M Return vs Nifty Z-Score])</f>
        <v>257</v>
      </c>
      <c r="AU290">
        <f>_xlfn.RANK.AVG(Table2[[#This Row],[Sharpe Ratio Z-Score]],Table2[Sharpe Ratio Z-Score])</f>
        <v>313</v>
      </c>
      <c r="AV290">
        <f>(Table2[[#This Row],[Rank 1Y]]+Table2[[#This Row],[Rank 6M]]+Table2[[#This Row],[Rank Sharpe]])/3</f>
        <v>306.66666666666669</v>
      </c>
    </row>
    <row r="291" spans="1:48" x14ac:dyDescent="0.3">
      <c r="A291" t="s">
        <v>1569</v>
      </c>
      <c r="B291" t="s">
        <v>1570</v>
      </c>
      <c r="C291" t="s">
        <v>10084</v>
      </c>
      <c r="D291" t="s">
        <v>281</v>
      </c>
      <c r="E291">
        <v>5609.2713299999996</v>
      </c>
      <c r="F291">
        <v>1314.25</v>
      </c>
      <c r="G291">
        <v>-9.8869124229199503</v>
      </c>
      <c r="H291">
        <f>(Table2[[#This Row],[1Y Return vs Nifty]]-AVERAGE(Table2[1Y Return vs Nifty]))/_xlfn.STDEV.P(Table2[1Y Return vs Nifty])</f>
        <v>-0.63915860527627599</v>
      </c>
      <c r="I291">
        <v>0.96671660124741798</v>
      </c>
      <c r="J291">
        <f>(Table2[[#This Row],[1M Return vs Nifty]]-AVERAGE(Table2[1M Return vs Nifty]))/_xlfn.STDEV.P(Table2[1M Return vs Nifty])</f>
        <v>-0.10110407695488326</v>
      </c>
      <c r="K291">
        <v>27.583658939688299</v>
      </c>
      <c r="L291">
        <f>(Table2[[#This Row],[6M Return vs Nifty]]-AVERAGE(Table2[6M Return vs Nifty]))/_xlfn.STDEV.P(Table2[6M Return vs Nifty])</f>
        <v>0.47788985434118814</v>
      </c>
      <c r="M291">
        <v>-1.01981599657724</v>
      </c>
      <c r="N291">
        <f>(Table2[[#This Row],[1W Return vs Nifty]]-AVERAGE(Table2[1W Return vs Nifty]))/_xlfn.STDEV.P(Table2[1W Return vs Nifty])</f>
        <v>4.1466536487177456E-2</v>
      </c>
      <c r="O291">
        <v>1322.87</v>
      </c>
      <c r="P291">
        <v>1284.7789290601399</v>
      </c>
      <c r="Q291">
        <v>1149.7708981379999</v>
      </c>
      <c r="R291">
        <v>54.011135417583901</v>
      </c>
      <c r="S291" s="5">
        <f>(Table2[[#This Row],[Close Price]]-Table2[[#This Row],[20D EMA]])/Table2[[#This Row],[20D EMA]]</f>
        <v>-6.516135372334312E-3</v>
      </c>
      <c r="T291" s="5">
        <f>(Table2[[#This Row],[Close Price]]-Table2[[#This Row],[50D EMA]])/Table2[[#This Row],[50D EMA]]</f>
        <v>2.2938631910331186E-2</v>
      </c>
      <c r="U291" s="5">
        <f>(Table2[[#This Row],[Close Price]]-Table2[[#This Row],[200D EMA]])/Table2[[#This Row],[200D EMA]]</f>
        <v>0.14305380500442855</v>
      </c>
      <c r="V291">
        <v>0.88704312289758103</v>
      </c>
      <c r="W291">
        <v>1301.8499999999999</v>
      </c>
      <c r="X291">
        <v>1359.95</v>
      </c>
      <c r="Y291">
        <v>1301.8499999999999</v>
      </c>
      <c r="Z291">
        <v>1399.45</v>
      </c>
      <c r="AA291">
        <v>1110.05</v>
      </c>
      <c r="AB291">
        <v>1436</v>
      </c>
      <c r="AC291" s="5">
        <f>(Table2[[#This Row],[Close Price]]/Table2[[#This Row],[Day Low]])-1</f>
        <v>9.5249068633098677E-3</v>
      </c>
      <c r="AD291" s="5">
        <f>(Table2[[#This Row],[Day High]]/Table2[[#This Row],[Close Price]])-1</f>
        <v>3.4772684040327295E-2</v>
      </c>
      <c r="AE291" s="5">
        <f>(Table2[[#This Row],[Close Price]]/Table2[[#This Row],[Current Week Low]])-1</f>
        <v>9.5249068633098677E-3</v>
      </c>
      <c r="AF291" s="5">
        <f>(Table2[[#This Row],[Current Week High]]/Table2[[#This Row],[Close Price]])-1</f>
        <v>6.4827848582841963E-2</v>
      </c>
      <c r="AG291" s="5">
        <f>(Table2[[#This Row],[Close Price]]/Table2[[#This Row],[Current Month Low]])-1</f>
        <v>0.18395567767217691</v>
      </c>
      <c r="AH291" s="5">
        <f>(Table2[[#This Row],[Current Month High]]/Table2[[#This Row],[Close Price]])-1</f>
        <v>9.2638386912687887E-2</v>
      </c>
      <c r="AI291">
        <v>9.8154841164162097</v>
      </c>
      <c r="AJ291">
        <v>52.456354039788799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-0.09</v>
      </c>
      <c r="AM291" t="s">
        <v>10117</v>
      </c>
      <c r="AN291">
        <v>-1.1200000000000001</v>
      </c>
      <c r="AO291" t="s">
        <v>10117</v>
      </c>
      <c r="AP291">
        <v>0.11010932020010999</v>
      </c>
      <c r="AQ291">
        <f>(Table2[[#This Row],[Sharpe Ratio]]-AVERAGE(Table2[Sharpe Ratio]))/_xlfn.STDEV.P(Table2[Sharpe Ratio])</f>
        <v>0.61031571575913668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0.38940942435634301</v>
      </c>
      <c r="AS291">
        <f>_xlfn.RANK.AVG(Table2[[#This Row],[1Y Return vs Nifty Z-Score]],Table2[1Y Return vs Nifty Z-Score])</f>
        <v>550</v>
      </c>
      <c r="AT291">
        <f>_xlfn.RANK.AVG(Table2[[#This Row],[6M Return vs Nifty Z-Score]],Table2[6M Return vs Nifty Z-Score])</f>
        <v>187</v>
      </c>
      <c r="AU291">
        <f>_xlfn.RANK.AVG(Table2[[#This Row],[Sharpe Ratio Z-Score]],Table2[Sharpe Ratio Z-Score])</f>
        <v>184</v>
      </c>
      <c r="AV291">
        <f>(Table2[[#This Row],[Rank 1Y]]+Table2[[#This Row],[Rank 6M]]+Table2[[#This Row],[Rank Sharpe]])/3</f>
        <v>307</v>
      </c>
    </row>
    <row r="292" spans="1:48" x14ac:dyDescent="0.3">
      <c r="A292" t="s">
        <v>1123</v>
      </c>
      <c r="B292" t="s">
        <v>1124</v>
      </c>
      <c r="C292" t="s">
        <v>10074</v>
      </c>
      <c r="D292" t="s">
        <v>387</v>
      </c>
      <c r="E292">
        <v>10353.33530759</v>
      </c>
      <c r="F292">
        <v>393.8</v>
      </c>
      <c r="G292">
        <v>60.328028546741201</v>
      </c>
      <c r="H292">
        <f>(Table2[[#This Row],[1Y Return vs Nifty]]-AVERAGE(Table2[1Y Return vs Nifty]))/_xlfn.STDEV.P(Table2[1Y Return vs Nifty])</f>
        <v>0.20933925674216125</v>
      </c>
      <c r="I292">
        <v>-10.972173455035801</v>
      </c>
      <c r="J292">
        <f>(Table2[[#This Row],[1M Return vs Nifty]]-AVERAGE(Table2[1M Return vs Nifty]))/_xlfn.STDEV.P(Table2[1M Return vs Nifty])</f>
        <v>-1.2069633359774115</v>
      </c>
      <c r="K292">
        <v>-6.46850497950759</v>
      </c>
      <c r="L292">
        <f>(Table2[[#This Row],[6M Return vs Nifty]]-AVERAGE(Table2[6M Return vs Nifty]))/_xlfn.STDEV.P(Table2[6M Return vs Nifty])</f>
        <v>-0.55763390326806561</v>
      </c>
      <c r="M292">
        <v>-0.82838085373700898</v>
      </c>
      <c r="N292">
        <f>(Table2[[#This Row],[1W Return vs Nifty]]-AVERAGE(Table2[1W Return vs Nifty]))/_xlfn.STDEV.P(Table2[1W Return vs Nifty])</f>
        <v>8.3276475302390227E-2</v>
      </c>
      <c r="O292">
        <v>399.71</v>
      </c>
      <c r="P292">
        <v>407.490495396065</v>
      </c>
      <c r="Q292">
        <v>382.24681201505098</v>
      </c>
      <c r="R292">
        <v>47.043441935605102</v>
      </c>
      <c r="S292" s="5">
        <f>(Table2[[#This Row],[Close Price]]-Table2[[#This Row],[20D EMA]])/Table2[[#This Row],[20D EMA]]</f>
        <v>-1.4785719646743811E-2</v>
      </c>
      <c r="T292" s="5">
        <f>(Table2[[#This Row],[Close Price]]-Table2[[#This Row],[50D EMA]])/Table2[[#This Row],[50D EMA]]</f>
        <v>-3.3597091345059123E-2</v>
      </c>
      <c r="U292" s="5">
        <f>(Table2[[#This Row],[Close Price]]-Table2[[#This Row],[200D EMA]])/Table2[[#This Row],[200D EMA]]</f>
        <v>3.0224419463553635E-2</v>
      </c>
      <c r="V292">
        <v>1.4145476498663301</v>
      </c>
      <c r="W292">
        <v>392</v>
      </c>
      <c r="X292">
        <v>403.8</v>
      </c>
      <c r="Y292">
        <v>390</v>
      </c>
      <c r="Z292">
        <v>404</v>
      </c>
      <c r="AA292">
        <v>358.6</v>
      </c>
      <c r="AB292">
        <v>425.25</v>
      </c>
      <c r="AC292" s="5">
        <f>(Table2[[#This Row],[Close Price]]/Table2[[#This Row],[Day Low]])-1</f>
        <v>4.5918367346939881E-3</v>
      </c>
      <c r="AD292" s="5">
        <f>(Table2[[#This Row],[Day High]]/Table2[[#This Row],[Close Price]])-1</f>
        <v>2.5393600812595229E-2</v>
      </c>
      <c r="AE292" s="5">
        <f>(Table2[[#This Row],[Close Price]]/Table2[[#This Row],[Current Week Low]])-1</f>
        <v>9.7435897435897978E-3</v>
      </c>
      <c r="AF292" s="5">
        <f>(Table2[[#This Row],[Current Week High]]/Table2[[#This Row],[Close Price]])-1</f>
        <v>2.5901472828847139E-2</v>
      </c>
      <c r="AG292" s="5">
        <f>(Table2[[#This Row],[Close Price]]/Table2[[#This Row],[Current Month Low]])-1</f>
        <v>9.8159509202453865E-2</v>
      </c>
      <c r="AH292" s="5">
        <f>(Table2[[#This Row],[Current Month High]]/Table2[[#This Row],[Close Price]])-1</f>
        <v>7.9862874555612029E-2</v>
      </c>
      <c r="AI292">
        <v>40.667851701371198</v>
      </c>
      <c r="AJ292">
        <v>95.725646123260404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-0.21</v>
      </c>
      <c r="AM292" t="s">
        <v>10117</v>
      </c>
      <c r="AN292">
        <v>-3.75</v>
      </c>
      <c r="AO292" t="s">
        <v>10117</v>
      </c>
      <c r="AP292">
        <v>9.7528445267165004E-2</v>
      </c>
      <c r="AQ292">
        <f>(Table2[[#This Row],[Sharpe Ratio]]-AVERAGE(Table2[Sharpe Ratio]))/_xlfn.STDEV.P(Table2[Sharpe Ratio])</f>
        <v>0.46809636335151883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220</v>
      </c>
      <c r="AT292">
        <f>_xlfn.RANK.AVG(Table2[[#This Row],[6M Return vs Nifty Z-Score]],Table2[6M Return vs Nifty Z-Score])</f>
        <v>493</v>
      </c>
      <c r="AU292">
        <f>_xlfn.RANK.AVG(Table2[[#This Row],[Sharpe Ratio Z-Score]],Table2[Sharpe Ratio Z-Score])</f>
        <v>221</v>
      </c>
      <c r="AV292">
        <f>(Table2[[#This Row],[Rank 1Y]]+Table2[[#This Row],[Rank 6M]]+Table2[[#This Row],[Rank Sharpe]])/3</f>
        <v>311.33333333333331</v>
      </c>
    </row>
    <row r="293" spans="1:48" x14ac:dyDescent="0.3">
      <c r="A293" t="s">
        <v>1378</v>
      </c>
      <c r="B293" t="s">
        <v>1379</v>
      </c>
      <c r="C293" t="s">
        <v>10073</v>
      </c>
      <c r="D293" t="s">
        <v>46</v>
      </c>
      <c r="E293">
        <v>7506.3119386949902</v>
      </c>
      <c r="F293">
        <v>198.97</v>
      </c>
      <c r="G293">
        <v>44.044093115376803</v>
      </c>
      <c r="H293">
        <f>(Table2[[#This Row],[1Y Return vs Nifty]]-AVERAGE(Table2[1Y Return vs Nifty]))/_xlfn.STDEV.P(Table2[1Y Return vs Nifty])</f>
        <v>1.2559423163307369E-2</v>
      </c>
      <c r="I293">
        <v>-4.9776687849979098</v>
      </c>
      <c r="J293">
        <f>(Table2[[#This Row],[1M Return vs Nifty]]-AVERAGE(Table2[1M Return vs Nifty]))/_xlfn.STDEV.P(Table2[1M Return vs Nifty])</f>
        <v>-0.65171251606334213</v>
      </c>
      <c r="K293">
        <v>-16.333162403089801</v>
      </c>
      <c r="L293">
        <f>(Table2[[#This Row],[6M Return vs Nifty]]-AVERAGE(Table2[6M Return vs Nifty]))/_xlfn.STDEV.P(Table2[6M Return vs Nifty])</f>
        <v>-0.85761739762207401</v>
      </c>
      <c r="M293">
        <v>0.60837952234249804</v>
      </c>
      <c r="N293">
        <f>(Table2[[#This Row],[1W Return vs Nifty]]-AVERAGE(Table2[1W Return vs Nifty]))/_xlfn.STDEV.P(Table2[1W Return vs Nifty])</f>
        <v>0.39706872120230075</v>
      </c>
      <c r="O293">
        <v>199.31</v>
      </c>
      <c r="P293">
        <v>200.63216433475901</v>
      </c>
      <c r="Q293">
        <v>187.34787687123799</v>
      </c>
      <c r="R293">
        <v>55.160754470479503</v>
      </c>
      <c r="S293" s="5">
        <f>(Table2[[#This Row],[Close Price]]-Table2[[#This Row],[20D EMA]])/Table2[[#This Row],[20D EMA]]</f>
        <v>-1.7058853042998515E-3</v>
      </c>
      <c r="T293" s="5">
        <f>(Table2[[#This Row],[Close Price]]-Table2[[#This Row],[50D EMA]])/Table2[[#This Row],[50D EMA]]</f>
        <v>-8.2846354186044465E-3</v>
      </c>
      <c r="U293" s="5">
        <f>(Table2[[#This Row],[Close Price]]-Table2[[#This Row],[200D EMA]])/Table2[[#This Row],[200D EMA]]</f>
        <v>6.2034987120509311E-2</v>
      </c>
      <c r="V293">
        <v>1.21226463813102</v>
      </c>
      <c r="W293">
        <v>197.1</v>
      </c>
      <c r="X293">
        <v>204.09</v>
      </c>
      <c r="Y293">
        <v>197.1</v>
      </c>
      <c r="Z293">
        <v>210.4</v>
      </c>
      <c r="AA293">
        <v>170.5</v>
      </c>
      <c r="AB293">
        <v>210.4</v>
      </c>
      <c r="AC293" s="5">
        <f>(Table2[[#This Row],[Close Price]]/Table2[[#This Row],[Day Low]])-1</f>
        <v>9.4875697615424137E-3</v>
      </c>
      <c r="AD293" s="5">
        <f>(Table2[[#This Row],[Day High]]/Table2[[#This Row],[Close Price]])-1</f>
        <v>2.5732522490827803E-2</v>
      </c>
      <c r="AE293" s="5">
        <f>(Table2[[#This Row],[Close Price]]/Table2[[#This Row],[Current Week Low]])-1</f>
        <v>9.4875697615424137E-3</v>
      </c>
      <c r="AF293" s="5">
        <f>(Table2[[#This Row],[Current Week High]]/Table2[[#This Row],[Close Price]])-1</f>
        <v>5.7445846107453402E-2</v>
      </c>
      <c r="AG293" s="5">
        <f>(Table2[[#This Row],[Close Price]]/Table2[[#This Row],[Current Month Low]])-1</f>
        <v>0.16697947214076247</v>
      </c>
      <c r="AH293" s="5">
        <f>(Table2[[#This Row],[Current Month High]]/Table2[[#This Row],[Close Price]])-1</f>
        <v>5.7445846107453402E-2</v>
      </c>
      <c r="AI293">
        <v>25.295270643815599</v>
      </c>
      <c r="AJ293">
        <v>83.975959315765095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10117</v>
      </c>
      <c r="AN293">
        <v>-0.72</v>
      </c>
      <c r="AO293" t="s">
        <v>10117</v>
      </c>
      <c r="AP293">
        <v>0.17173898808122301</v>
      </c>
      <c r="AQ293">
        <f>(Table2[[#This Row],[Sharpe Ratio]]-AVERAGE(Table2[Sharpe Ratio]))/_xlfn.STDEV.P(Table2[Sharpe Ratio])</f>
        <v>1.3070026713059333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268</v>
      </c>
      <c r="AT293">
        <f>_xlfn.RANK.AVG(Table2[[#This Row],[6M Return vs Nifty Z-Score]],Table2[6M Return vs Nifty Z-Score])</f>
        <v>598</v>
      </c>
      <c r="AU293">
        <f>_xlfn.RANK.AVG(Table2[[#This Row],[Sharpe Ratio Z-Score]],Table2[Sharpe Ratio Z-Score])</f>
        <v>70</v>
      </c>
      <c r="AV293">
        <f>(Table2[[#This Row],[Rank 1Y]]+Table2[[#This Row],[Rank 6M]]+Table2[[#This Row],[Rank Sharpe]])/3</f>
        <v>312</v>
      </c>
    </row>
    <row r="294" spans="1:48" x14ac:dyDescent="0.3">
      <c r="A294" t="s">
        <v>536</v>
      </c>
      <c r="B294" t="s">
        <v>537</v>
      </c>
      <c r="C294" t="s">
        <v>10075</v>
      </c>
      <c r="D294" t="s">
        <v>284</v>
      </c>
      <c r="E294">
        <v>35054.981257009997</v>
      </c>
      <c r="F294">
        <v>1275.9000000000001</v>
      </c>
      <c r="G294">
        <v>65.540167852384201</v>
      </c>
      <c r="H294">
        <f>(Table2[[#This Row],[1Y Return vs Nifty]]-AVERAGE(Table2[1Y Return vs Nifty]))/_xlfn.STDEV.P(Table2[1Y Return vs Nifty])</f>
        <v>0.27232427098992995</v>
      </c>
      <c r="I294">
        <v>4.4978830760348796</v>
      </c>
      <c r="J294">
        <f>(Table2[[#This Row],[1M Return vs Nifty]]-AVERAGE(Table2[1M Return vs Nifty]))/_xlfn.STDEV.P(Table2[1M Return vs Nifty])</f>
        <v>0.22597600527089612</v>
      </c>
      <c r="K294">
        <v>22.335976515832598</v>
      </c>
      <c r="L294">
        <f>(Table2[[#This Row],[6M Return vs Nifty]]-AVERAGE(Table2[6M Return vs Nifty]))/_xlfn.STDEV.P(Table2[6M Return vs Nifty])</f>
        <v>0.31830822436942058</v>
      </c>
      <c r="M294">
        <v>-4.5570277883708696</v>
      </c>
      <c r="N294">
        <f>(Table2[[#This Row],[1W Return vs Nifty]]-AVERAGE(Table2[1W Return vs Nifty]))/_xlfn.STDEV.P(Table2[1W Return vs Nifty])</f>
        <v>-0.73106982437718127</v>
      </c>
      <c r="O294">
        <v>1284.3599999999999</v>
      </c>
      <c r="P294">
        <v>1291.21032437451</v>
      </c>
      <c r="Q294">
        <v>1117.5587814504099</v>
      </c>
      <c r="R294">
        <v>54.178729284312901</v>
      </c>
      <c r="S294" s="5">
        <f>(Table2[[#This Row],[Close Price]]-Table2[[#This Row],[20D EMA]])/Table2[[#This Row],[20D EMA]]</f>
        <v>-6.5869382416143523E-3</v>
      </c>
      <c r="T294" s="5">
        <f>(Table2[[#This Row],[Close Price]]-Table2[[#This Row],[50D EMA]])/Table2[[#This Row],[50D EMA]]</f>
        <v>-1.1857343521417856E-2</v>
      </c>
      <c r="U294" s="5">
        <f>(Table2[[#This Row],[Close Price]]-Table2[[#This Row],[200D EMA]])/Table2[[#This Row],[200D EMA]]</f>
        <v>0.14168491284555876</v>
      </c>
      <c r="V294">
        <v>1.07645296549652</v>
      </c>
      <c r="W294">
        <v>1270.05</v>
      </c>
      <c r="X294">
        <v>1313</v>
      </c>
      <c r="Y294">
        <v>1261.0999999999999</v>
      </c>
      <c r="Z294">
        <v>1324.7</v>
      </c>
      <c r="AA294">
        <v>1026.05</v>
      </c>
      <c r="AB294">
        <v>1388.95</v>
      </c>
      <c r="AC294" s="5">
        <f>(Table2[[#This Row],[Close Price]]/Table2[[#This Row],[Day Low]])-1</f>
        <v>4.6061178693752591E-3</v>
      </c>
      <c r="AD294" s="5">
        <f>(Table2[[#This Row],[Day High]]/Table2[[#This Row],[Close Price]])-1</f>
        <v>2.9077513911748509E-2</v>
      </c>
      <c r="AE294" s="5">
        <f>(Table2[[#This Row],[Close Price]]/Table2[[#This Row],[Current Week Low]])-1</f>
        <v>1.1735786218380895E-2</v>
      </c>
      <c r="AF294" s="5">
        <f>(Table2[[#This Row],[Current Week High]]/Table2[[#This Row],[Close Price]])-1</f>
        <v>3.8247511560467018E-2</v>
      </c>
      <c r="AG294" s="5">
        <f>(Table2[[#This Row],[Close Price]]/Table2[[#This Row],[Current Month Low]])-1</f>
        <v>0.24350665172262564</v>
      </c>
      <c r="AH294" s="5">
        <f>(Table2[[#This Row],[Current Month High]]/Table2[[#This Row],[Close Price]])-1</f>
        <v>8.8604122580139499E-2</v>
      </c>
      <c r="AI294">
        <v>18.6534994905556</v>
      </c>
      <c r="AJ294">
        <v>97.248202829094794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-0.08</v>
      </c>
      <c r="AM294" t="s">
        <v>10117</v>
      </c>
      <c r="AN294">
        <v>5.22</v>
      </c>
      <c r="AO294" t="s">
        <v>10116</v>
      </c>
      <c r="AQ294">
        <f>(Table2[[#This Row],[Sharpe Ratio]]-AVERAGE(Table2[Sharpe Ratio]))/_xlfn.STDEV.P(Table2[Sharpe Ratio])</f>
        <v>-0.63440504463053671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202</v>
      </c>
      <c r="AT294">
        <f>_xlfn.RANK.AVG(Table2[[#This Row],[6M Return vs Nifty Z-Score]],Table2[6M Return vs Nifty Z-Score])</f>
        <v>220</v>
      </c>
      <c r="AU294">
        <f>_xlfn.RANK.AVG(Table2[[#This Row],[Sharpe Ratio Z-Score]],Table2[Sharpe Ratio Z-Score])</f>
        <v>521.5</v>
      </c>
      <c r="AV294">
        <f>(Table2[[#This Row],[Rank 1Y]]+Table2[[#This Row],[Rank 6M]]+Table2[[#This Row],[Rank Sharpe]])/3</f>
        <v>314.5</v>
      </c>
    </row>
    <row r="295" spans="1:48" x14ac:dyDescent="0.3">
      <c r="A295" t="s">
        <v>484</v>
      </c>
      <c r="B295" t="s">
        <v>485</v>
      </c>
      <c r="C295" t="s">
        <v>10069</v>
      </c>
      <c r="D295" t="s">
        <v>21</v>
      </c>
      <c r="E295">
        <v>43195.357030259998</v>
      </c>
      <c r="F295">
        <v>1561.1</v>
      </c>
      <c r="G295">
        <v>16.481099835431401</v>
      </c>
      <c r="H295">
        <f>(Table2[[#This Row],[1Y Return vs Nifty]]-AVERAGE(Table2[1Y Return vs Nifty]))/_xlfn.STDEV.P(Table2[1Y Return vs Nifty])</f>
        <v>-0.320519840963219</v>
      </c>
      <c r="I295">
        <v>-3.8888616643025</v>
      </c>
      <c r="J295">
        <f>(Table2[[#This Row],[1M Return vs Nifty]]-AVERAGE(Table2[1M Return vs Nifty]))/_xlfn.STDEV.P(Table2[1M Return vs Nifty])</f>
        <v>-0.55085997197973191</v>
      </c>
      <c r="K295">
        <v>-8.1862598376061104</v>
      </c>
      <c r="L295">
        <f>(Table2[[#This Row],[6M Return vs Nifty]]-AVERAGE(Table2[6M Return vs Nifty]))/_xlfn.STDEV.P(Table2[6M Return vs Nifty])</f>
        <v>-0.60987070001116472</v>
      </c>
      <c r="M295">
        <v>2.27314138911288</v>
      </c>
      <c r="N295">
        <f>(Table2[[#This Row],[1W Return vs Nifty]]-AVERAGE(Table2[1W Return vs Nifty]))/_xlfn.STDEV.P(Table2[1W Return vs Nifty])</f>
        <v>0.76065709248509705</v>
      </c>
      <c r="O295">
        <v>1528.92</v>
      </c>
      <c r="P295">
        <v>1504.62524634341</v>
      </c>
      <c r="Q295">
        <v>1401.1335389461401</v>
      </c>
      <c r="R295">
        <v>68.025545459558899</v>
      </c>
      <c r="S295" s="5">
        <f>(Table2[[#This Row],[Close Price]]-Table2[[#This Row],[20D EMA]])/Table2[[#This Row],[20D EMA]]</f>
        <v>2.1047536823378486E-2</v>
      </c>
      <c r="T295" s="5">
        <f>(Table2[[#This Row],[Close Price]]-Table2[[#This Row],[50D EMA]])/Table2[[#This Row],[50D EMA]]</f>
        <v>3.753409946685176E-2</v>
      </c>
      <c r="U295" s="5">
        <f>(Table2[[#This Row],[Close Price]]-Table2[[#This Row],[200D EMA]])/Table2[[#This Row],[200D EMA]]</f>
        <v>0.11416931834647129</v>
      </c>
      <c r="V295">
        <v>0.94496412879732905</v>
      </c>
      <c r="W295">
        <v>1550</v>
      </c>
      <c r="X295">
        <v>1613.2</v>
      </c>
      <c r="Y295">
        <v>1550</v>
      </c>
      <c r="Z295">
        <v>1631</v>
      </c>
      <c r="AA295">
        <v>1293.05</v>
      </c>
      <c r="AB295">
        <v>1638.65</v>
      </c>
      <c r="AC295" s="5">
        <f>(Table2[[#This Row],[Close Price]]/Table2[[#This Row],[Day Low]])-1</f>
        <v>7.1612903225806157E-3</v>
      </c>
      <c r="AD295" s="5">
        <f>(Table2[[#This Row],[Day High]]/Table2[[#This Row],[Close Price]])-1</f>
        <v>3.3373903017103412E-2</v>
      </c>
      <c r="AE295" s="5">
        <f>(Table2[[#This Row],[Close Price]]/Table2[[#This Row],[Current Week Low]])-1</f>
        <v>7.1612903225806157E-3</v>
      </c>
      <c r="AF295" s="5">
        <f>(Table2[[#This Row],[Current Week High]]/Table2[[#This Row],[Close Price]])-1</f>
        <v>4.4776119402985204E-2</v>
      </c>
      <c r="AG295" s="5">
        <f>(Table2[[#This Row],[Close Price]]/Table2[[#This Row],[Current Month Low]])-1</f>
        <v>0.20730056842349476</v>
      </c>
      <c r="AH295" s="5">
        <f>(Table2[[#This Row],[Current Month High]]/Table2[[#This Row],[Close Price]])-1</f>
        <v>4.9676510153097375E-2</v>
      </c>
      <c r="AI295">
        <v>12.997245531996599</v>
      </c>
      <c r="AJ295">
        <v>62.445369406867798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0.01</v>
      </c>
      <c r="AM295" t="s">
        <v>10116</v>
      </c>
      <c r="AN295">
        <v>5.33</v>
      </c>
      <c r="AO295" t="s">
        <v>10116</v>
      </c>
      <c r="AP295">
        <v>0.19717063509277599</v>
      </c>
      <c r="AQ295">
        <f>(Table2[[#This Row],[Sharpe Ratio]]-AVERAGE(Table2[Sharpe Ratio]))/_xlfn.STDEV.P(Table2[Sharpe Ratio])</f>
        <v>1.5944924037704731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0.87389898330145444</v>
      </c>
      <c r="AS295">
        <f>_xlfn.RANK.AVG(Table2[[#This Row],[1Y Return vs Nifty Z-Score]],Table2[1Y Return vs Nifty Z-Score])</f>
        <v>393</v>
      </c>
      <c r="AT295">
        <f>_xlfn.RANK.AVG(Table2[[#This Row],[6M Return vs Nifty Z-Score]],Table2[6M Return vs Nifty Z-Score])</f>
        <v>512</v>
      </c>
      <c r="AU295">
        <f>_xlfn.RANK.AVG(Table2[[#This Row],[Sharpe Ratio Z-Score]],Table2[Sharpe Ratio Z-Score])</f>
        <v>39</v>
      </c>
      <c r="AV295">
        <f>(Table2[[#This Row],[Rank 1Y]]+Table2[[#This Row],[Rank 6M]]+Table2[[#This Row],[Rank Sharpe]])/3</f>
        <v>314.66666666666669</v>
      </c>
    </row>
    <row r="296" spans="1:48" x14ac:dyDescent="0.3">
      <c r="A296" t="s">
        <v>576</v>
      </c>
      <c r="B296" t="s">
        <v>577</v>
      </c>
      <c r="C296" t="s">
        <v>10081</v>
      </c>
      <c r="D296" t="s">
        <v>143</v>
      </c>
      <c r="E296">
        <v>32546.60719354</v>
      </c>
      <c r="F296">
        <v>318.45</v>
      </c>
      <c r="G296">
        <v>23.217718608882301</v>
      </c>
      <c r="H296">
        <f>(Table2[[#This Row],[1Y Return vs Nifty]]-AVERAGE(Table2[1Y Return vs Nifty]))/_xlfn.STDEV.P(Table2[1Y Return vs Nifty])</f>
        <v>-0.23911257140536013</v>
      </c>
      <c r="I296">
        <v>5.8915626839880799</v>
      </c>
      <c r="J296">
        <f>(Table2[[#This Row],[1M Return vs Nifty]]-AVERAGE(Table2[1M Return vs Nifty]))/_xlfn.STDEV.P(Table2[1M Return vs Nifty])</f>
        <v>0.35506786316557715</v>
      </c>
      <c r="K296">
        <v>33.6814247364129</v>
      </c>
      <c r="L296">
        <f>(Table2[[#This Row],[6M Return vs Nifty]]-AVERAGE(Table2[6M Return vs Nifty]))/_xlfn.STDEV.P(Table2[6M Return vs Nifty])</f>
        <v>0.66332245609387441</v>
      </c>
      <c r="M296">
        <v>-2.4299276524481699</v>
      </c>
      <c r="N296">
        <f>(Table2[[#This Row],[1W Return vs Nifty]]-AVERAGE(Table2[1W Return vs Nifty]))/_xlfn.STDEV.P(Table2[1W Return vs Nifty])</f>
        <v>-0.26650555881293331</v>
      </c>
      <c r="O296">
        <v>311.72000000000003</v>
      </c>
      <c r="P296">
        <v>288.48706061608999</v>
      </c>
      <c r="Q296">
        <v>251.315557527751</v>
      </c>
      <c r="R296">
        <v>57.964544842093503</v>
      </c>
      <c r="S296" s="5">
        <f>(Table2[[#This Row],[Close Price]]-Table2[[#This Row],[20D EMA]])/Table2[[#This Row],[20D EMA]]</f>
        <v>2.1589888361349802E-2</v>
      </c>
      <c r="T296" s="5">
        <f>(Table2[[#This Row],[Close Price]]-Table2[[#This Row],[50D EMA]])/Table2[[#This Row],[50D EMA]]</f>
        <v>0.10386233379036638</v>
      </c>
      <c r="U296" s="5">
        <f>(Table2[[#This Row],[Close Price]]-Table2[[#This Row],[200D EMA]])/Table2[[#This Row],[200D EMA]]</f>
        <v>0.267132059521766</v>
      </c>
      <c r="V296">
        <v>0.48642134735763998</v>
      </c>
      <c r="W296">
        <v>313.55</v>
      </c>
      <c r="X296">
        <v>321</v>
      </c>
      <c r="Y296">
        <v>307.05</v>
      </c>
      <c r="Z296">
        <v>323.3</v>
      </c>
      <c r="AA296">
        <v>248.9</v>
      </c>
      <c r="AB296">
        <v>335.25</v>
      </c>
      <c r="AC296" s="5">
        <f>(Table2[[#This Row],[Close Price]]/Table2[[#This Row],[Day Low]])-1</f>
        <v>1.5627491628129375E-2</v>
      </c>
      <c r="AD296" s="5">
        <f>(Table2[[#This Row],[Day High]]/Table2[[#This Row],[Close Price]])-1</f>
        <v>8.0075365049459002E-3</v>
      </c>
      <c r="AE296" s="5">
        <f>(Table2[[#This Row],[Close Price]]/Table2[[#This Row],[Current Week Low]])-1</f>
        <v>3.7127503663898276E-2</v>
      </c>
      <c r="AF296" s="5">
        <f>(Table2[[#This Row],[Current Week High]]/Table2[[#This Row],[Close Price]])-1</f>
        <v>1.5230020411367562E-2</v>
      </c>
      <c r="AG296" s="5">
        <f>(Table2[[#This Row],[Close Price]]/Table2[[#This Row],[Current Month Low]])-1</f>
        <v>0.27942948975492166</v>
      </c>
      <c r="AH296" s="5">
        <f>(Table2[[#This Row],[Current Month High]]/Table2[[#This Row],[Close Price]])-1</f>
        <v>5.2755534620819722E-2</v>
      </c>
      <c r="AI296">
        <v>5.2755534620819704</v>
      </c>
      <c r="AJ296">
        <v>65.042757190982101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0.22</v>
      </c>
      <c r="AM296" t="s">
        <v>10116</v>
      </c>
      <c r="AN296">
        <v>-1.7</v>
      </c>
      <c r="AO296" t="s">
        <v>10117</v>
      </c>
      <c r="AP296">
        <v>2.1695825758387001E-2</v>
      </c>
      <c r="AQ296">
        <f>(Table2[[#This Row],[Sharpe Ratio]]-AVERAGE(Table2[Sharpe Ratio]))/_xlfn.STDEV.P(Table2[Sharpe Ratio])</f>
        <v>-0.38914656254943175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0.12362562649172643</v>
      </c>
      <c r="AS296">
        <f>_xlfn.RANK.AVG(Table2[[#This Row],[1Y Return vs Nifty Z-Score]],Table2[1Y Return vs Nifty Z-Score])</f>
        <v>360</v>
      </c>
      <c r="AT296">
        <f>_xlfn.RANK.AVG(Table2[[#This Row],[6M Return vs Nifty Z-Score]],Table2[6M Return vs Nifty Z-Score])</f>
        <v>146</v>
      </c>
      <c r="AU296">
        <f>_xlfn.RANK.AVG(Table2[[#This Row],[Sharpe Ratio Z-Score]],Table2[Sharpe Ratio Z-Score])</f>
        <v>442</v>
      </c>
      <c r="AV296">
        <f>(Table2[[#This Row],[Rank 1Y]]+Table2[[#This Row],[Rank 6M]]+Table2[[#This Row],[Rank Sharpe]])/3</f>
        <v>316</v>
      </c>
    </row>
    <row r="297" spans="1:48" x14ac:dyDescent="0.3">
      <c r="A297" t="s">
        <v>1331</v>
      </c>
      <c r="B297" t="s">
        <v>1332</v>
      </c>
      <c r="C297" t="s">
        <v>10073</v>
      </c>
      <c r="D297" t="s">
        <v>46</v>
      </c>
      <c r="E297">
        <v>7932.8932516049999</v>
      </c>
      <c r="F297">
        <v>519.5</v>
      </c>
      <c r="G297">
        <v>89.358872136605697</v>
      </c>
      <c r="H297">
        <f>(Table2[[#This Row],[1Y Return vs Nifty]]-AVERAGE(Table2[1Y Return vs Nifty]))/_xlfn.STDEV.P(Table2[1Y Return vs Nifty])</f>
        <v>0.56015645288899085</v>
      </c>
      <c r="I297">
        <v>22.048196883080099</v>
      </c>
      <c r="J297">
        <f>(Table2[[#This Row],[1M Return vs Nifty]]-AVERAGE(Table2[1M Return vs Nifty]))/_xlfn.STDEV.P(Table2[1M Return vs Nifty])</f>
        <v>1.8516025861989702</v>
      </c>
      <c r="K297">
        <v>23.236736803050601</v>
      </c>
      <c r="L297">
        <f>(Table2[[#This Row],[6M Return vs Nifty]]-AVERAGE(Table2[6M Return vs Nifty]))/_xlfn.STDEV.P(Table2[6M Return vs Nifty])</f>
        <v>0.34570027732495573</v>
      </c>
      <c r="M297">
        <v>1.5238188128161001</v>
      </c>
      <c r="N297">
        <f>(Table2[[#This Row],[1W Return vs Nifty]]-AVERAGE(Table2[1W Return vs Nifty]))/_xlfn.STDEV.P(Table2[1W Return vs Nifty])</f>
        <v>0.59700307053797319</v>
      </c>
      <c r="O297">
        <v>493.06</v>
      </c>
      <c r="P297">
        <v>465.29068663885801</v>
      </c>
      <c r="Q297">
        <v>404.36232908290998</v>
      </c>
      <c r="R297">
        <v>71.731576089901395</v>
      </c>
      <c r="S297" s="5">
        <f>(Table2[[#This Row],[Close Price]]-Table2[[#This Row],[20D EMA]])/Table2[[#This Row],[20D EMA]]</f>
        <v>5.362430535837423E-2</v>
      </c>
      <c r="T297" s="5">
        <f>(Table2[[#This Row],[Close Price]]-Table2[[#This Row],[50D EMA]])/Table2[[#This Row],[50D EMA]]</f>
        <v>0.11650633661450724</v>
      </c>
      <c r="U297" s="5">
        <f>(Table2[[#This Row],[Close Price]]-Table2[[#This Row],[200D EMA]])/Table2[[#This Row],[200D EMA]]</f>
        <v>0.28473886570547063</v>
      </c>
      <c r="V297">
        <v>2.4670139640338902</v>
      </c>
      <c r="W297">
        <v>515.25</v>
      </c>
      <c r="X297">
        <v>553.45000000000005</v>
      </c>
      <c r="Y297">
        <v>515.25</v>
      </c>
      <c r="Z297">
        <v>559.5</v>
      </c>
      <c r="AA297">
        <v>341.15</v>
      </c>
      <c r="AB297">
        <v>564</v>
      </c>
      <c r="AC297" s="5">
        <f>(Table2[[#This Row],[Close Price]]/Table2[[#This Row],[Day Low]])-1</f>
        <v>8.2484230955846005E-3</v>
      </c>
      <c r="AD297" s="5">
        <f>(Table2[[#This Row],[Day High]]/Table2[[#This Row],[Close Price]])-1</f>
        <v>6.5351299326275258E-2</v>
      </c>
      <c r="AE297" s="5">
        <f>(Table2[[#This Row],[Close Price]]/Table2[[#This Row],[Current Week Low]])-1</f>
        <v>8.2484230955846005E-3</v>
      </c>
      <c r="AF297" s="5">
        <f>(Table2[[#This Row],[Current Week High]]/Table2[[#This Row],[Close Price]])-1</f>
        <v>7.699711260827713E-2</v>
      </c>
      <c r="AG297" s="5">
        <f>(Table2[[#This Row],[Close Price]]/Table2[[#This Row],[Current Month Low]])-1</f>
        <v>0.52279056133665547</v>
      </c>
      <c r="AH297" s="5">
        <f>(Table2[[#This Row],[Current Month High]]/Table2[[#This Row],[Close Price]])-1</f>
        <v>8.5659287776708393E-2</v>
      </c>
      <c r="AI297">
        <v>8.5659287776708393</v>
      </c>
      <c r="AJ297">
        <v>120.96980008507001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0.02</v>
      </c>
      <c r="AM297" t="s">
        <v>10116</v>
      </c>
      <c r="AN297">
        <v>14.3</v>
      </c>
      <c r="AO297" t="s">
        <v>10116</v>
      </c>
      <c r="AP297">
        <v>-2.0748333113815E-2</v>
      </c>
      <c r="AQ297">
        <f>(Table2[[#This Row],[Sharpe Ratio]]-AVERAGE(Table2[Sharpe Ratio]))/_xlfn.STDEV.P(Table2[Sharpe Ratio])</f>
        <v>-0.86895268258989145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2.4855097043609984</v>
      </c>
      <c r="AS297">
        <f>_xlfn.RANK.AVG(Table2[[#This Row],[1Y Return vs Nifty Z-Score]],Table2[1Y Return vs Nifty Z-Score])</f>
        <v>142</v>
      </c>
      <c r="AT297">
        <f>_xlfn.RANK.AVG(Table2[[#This Row],[6M Return vs Nifty Z-Score]],Table2[6M Return vs Nifty Z-Score])</f>
        <v>215</v>
      </c>
      <c r="AU297">
        <f>_xlfn.RANK.AVG(Table2[[#This Row],[Sharpe Ratio Z-Score]],Table2[Sharpe Ratio Z-Score])</f>
        <v>591</v>
      </c>
      <c r="AV297">
        <f>(Table2[[#This Row],[Rank 1Y]]+Table2[[#This Row],[Rank 6M]]+Table2[[#This Row],[Rank Sharpe]])/3</f>
        <v>316</v>
      </c>
    </row>
    <row r="298" spans="1:48" x14ac:dyDescent="0.3">
      <c r="A298" t="s">
        <v>382</v>
      </c>
      <c r="B298" t="s">
        <v>383</v>
      </c>
      <c r="C298" t="s">
        <v>10070</v>
      </c>
      <c r="D298" t="s">
        <v>384</v>
      </c>
      <c r="E298">
        <v>61825.378008239997</v>
      </c>
      <c r="F298">
        <v>235.35</v>
      </c>
      <c r="G298">
        <v>-5.39111848997858</v>
      </c>
      <c r="H298">
        <f>(Table2[[#This Row],[1Y Return vs Nifty]]-AVERAGE(Table2[1Y Return vs Nifty]))/_xlfn.STDEV.P(Table2[1Y Return vs Nifty])</f>
        <v>-0.58483011781340855</v>
      </c>
      <c r="I298">
        <v>-2.5236606176065899</v>
      </c>
      <c r="J298">
        <f>(Table2[[#This Row],[1M Return vs Nifty]]-AVERAGE(Table2[1M Return vs Nifty]))/_xlfn.STDEV.P(Table2[1M Return vs Nifty])</f>
        <v>-0.42440598749719777</v>
      </c>
      <c r="K298">
        <v>34.466633381209498</v>
      </c>
      <c r="L298">
        <f>(Table2[[#This Row],[6M Return vs Nifty]]-AVERAGE(Table2[6M Return vs Nifty]))/_xlfn.STDEV.P(Table2[6M Return vs Nifty])</f>
        <v>0.68720059224688057</v>
      </c>
      <c r="M298">
        <v>-2.54531426157248</v>
      </c>
      <c r="N298">
        <f>(Table2[[#This Row],[1W Return vs Nifty]]-AVERAGE(Table2[1W Return vs Nifty]))/_xlfn.STDEV.P(Table2[1W Return vs Nifty])</f>
        <v>-0.2917062977995496</v>
      </c>
      <c r="O298">
        <v>233.75</v>
      </c>
      <c r="P298">
        <v>223.80510702685399</v>
      </c>
      <c r="Q298">
        <v>195.78321696165801</v>
      </c>
      <c r="R298">
        <v>55.119982693372897</v>
      </c>
      <c r="S298" s="5">
        <f>(Table2[[#This Row],[Close Price]]-Table2[[#This Row],[20D EMA]])/Table2[[#This Row],[20D EMA]]</f>
        <v>6.844919786096232E-3</v>
      </c>
      <c r="T298" s="5">
        <f>(Table2[[#This Row],[Close Price]]-Table2[[#This Row],[50D EMA]])/Table2[[#This Row],[50D EMA]]</f>
        <v>5.1584582347179206E-2</v>
      </c>
      <c r="U298" s="5">
        <f>(Table2[[#This Row],[Close Price]]-Table2[[#This Row],[200D EMA]])/Table2[[#This Row],[200D EMA]]</f>
        <v>0.20209486621159514</v>
      </c>
      <c r="V298">
        <v>0.73456859349319403</v>
      </c>
      <c r="W298">
        <v>232.76</v>
      </c>
      <c r="X298">
        <v>238.4</v>
      </c>
      <c r="Y298">
        <v>232.76</v>
      </c>
      <c r="Z298">
        <v>241</v>
      </c>
      <c r="AA298">
        <v>195.5</v>
      </c>
      <c r="AB298">
        <v>246.9</v>
      </c>
      <c r="AC298" s="5">
        <f>(Table2[[#This Row],[Close Price]]/Table2[[#This Row],[Day Low]])-1</f>
        <v>1.1127341467606078E-2</v>
      </c>
      <c r="AD298" s="5">
        <f>(Table2[[#This Row],[Day High]]/Table2[[#This Row],[Close Price]])-1</f>
        <v>1.2959422137242438E-2</v>
      </c>
      <c r="AE298" s="5">
        <f>(Table2[[#This Row],[Close Price]]/Table2[[#This Row],[Current Week Low]])-1</f>
        <v>1.1127341467606078E-2</v>
      </c>
      <c r="AF298" s="5">
        <f>(Table2[[#This Row],[Current Week High]]/Table2[[#This Row],[Close Price]])-1</f>
        <v>2.4006798385383554E-2</v>
      </c>
      <c r="AG298" s="5">
        <f>(Table2[[#This Row],[Close Price]]/Table2[[#This Row],[Current Month Low]])-1</f>
        <v>0.20383631713554995</v>
      </c>
      <c r="AH298" s="5">
        <f>(Table2[[#This Row],[Current Month High]]/Table2[[#This Row],[Close Price]])-1</f>
        <v>4.9075844486934361E-2</v>
      </c>
      <c r="AI298">
        <v>4.9075844486934299</v>
      </c>
      <c r="AJ298">
        <v>51.838709677419303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0.05</v>
      </c>
      <c r="AM298" t="s">
        <v>10116</v>
      </c>
      <c r="AN298">
        <v>1.04</v>
      </c>
      <c r="AO298" t="s">
        <v>10116</v>
      </c>
      <c r="AP298">
        <v>7.1932857187405996E-2</v>
      </c>
      <c r="AQ298">
        <f>(Table2[[#This Row],[Sharpe Ratio]]-AVERAGE(Table2[Sharpe Ratio]))/_xlfn.STDEV.P(Table2[Sharpe Ratio])</f>
        <v>0.17875337404454586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-0.43498843681872956</v>
      </c>
      <c r="AS298">
        <f>_xlfn.RANK.AVG(Table2[[#This Row],[1Y Return vs Nifty Z-Score]],Table2[1Y Return vs Nifty Z-Score])</f>
        <v>526</v>
      </c>
      <c r="AT298">
        <f>_xlfn.RANK.AVG(Table2[[#This Row],[6M Return vs Nifty Z-Score]],Table2[6M Return vs Nifty Z-Score])</f>
        <v>140</v>
      </c>
      <c r="AU298">
        <f>_xlfn.RANK.AVG(Table2[[#This Row],[Sharpe Ratio Z-Score]],Table2[Sharpe Ratio Z-Score])</f>
        <v>284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307</v>
      </c>
      <c r="B299" t="s">
        <v>308</v>
      </c>
      <c r="C299" t="s">
        <v>10074</v>
      </c>
      <c r="D299" t="s">
        <v>309</v>
      </c>
      <c r="E299">
        <v>81868.104913899995</v>
      </c>
      <c r="F299">
        <v>4203.8</v>
      </c>
      <c r="G299">
        <v>7.2723976224864897</v>
      </c>
      <c r="H299">
        <f>(Table2[[#This Row],[1Y Return vs Nifty]]-AVERAGE(Table2[1Y Return vs Nifty]))/_xlfn.STDEV.P(Table2[1Y Return vs Nifty])</f>
        <v>-0.43180048909513641</v>
      </c>
      <c r="I299">
        <v>6.11695232698872</v>
      </c>
      <c r="J299">
        <f>(Table2[[#This Row],[1M Return vs Nifty]]-AVERAGE(Table2[1M Return vs Nifty]))/_xlfn.STDEV.P(Table2[1M Return vs Nifty])</f>
        <v>0.37594494825682179</v>
      </c>
      <c r="K299">
        <v>4.1164111906745697</v>
      </c>
      <c r="L299">
        <f>(Table2[[#This Row],[6M Return vs Nifty]]-AVERAGE(Table2[6M Return vs Nifty]))/_xlfn.STDEV.P(Table2[6M Return vs Nifty])</f>
        <v>-0.23574739430682207</v>
      </c>
      <c r="M299">
        <v>-3.7637647647232599</v>
      </c>
      <c r="N299">
        <f>(Table2[[#This Row],[1W Return vs Nifty]]-AVERAGE(Table2[1W Return vs Nifty]))/_xlfn.STDEV.P(Table2[1W Return vs Nifty])</f>
        <v>-0.55781909313209677</v>
      </c>
      <c r="O299">
        <v>4090.42</v>
      </c>
      <c r="P299">
        <v>3927.0507760680098</v>
      </c>
      <c r="Q299">
        <v>3577.7535701607198</v>
      </c>
      <c r="R299">
        <v>57.038656861154998</v>
      </c>
      <c r="S299" s="5">
        <f>(Table2[[#This Row],[Close Price]]-Table2[[#This Row],[20D EMA]])/Table2[[#This Row],[20D EMA]]</f>
        <v>2.7718425002811475E-2</v>
      </c>
      <c r="T299" s="5">
        <f>(Table2[[#This Row],[Close Price]]-Table2[[#This Row],[50D EMA]])/Table2[[#This Row],[50D EMA]]</f>
        <v>7.0472535170295836E-2</v>
      </c>
      <c r="U299" s="5">
        <f>(Table2[[#This Row],[Close Price]]-Table2[[#This Row],[200D EMA]])/Table2[[#This Row],[200D EMA]]</f>
        <v>0.17498310533756439</v>
      </c>
      <c r="V299">
        <v>1.59782101476834</v>
      </c>
      <c r="W299">
        <v>4142</v>
      </c>
      <c r="X299">
        <v>4257.45</v>
      </c>
      <c r="Y299">
        <v>3955</v>
      </c>
      <c r="Z299">
        <v>4358.3500000000004</v>
      </c>
      <c r="AA299">
        <v>3515.05</v>
      </c>
      <c r="AB299">
        <v>4400</v>
      </c>
      <c r="AC299" s="5">
        <f>(Table2[[#This Row],[Close Price]]/Table2[[#This Row],[Day Low]])-1</f>
        <v>1.4920328343795308E-2</v>
      </c>
      <c r="AD299" s="5">
        <f>(Table2[[#This Row],[Day High]]/Table2[[#This Row],[Close Price]])-1</f>
        <v>1.2762262714686612E-2</v>
      </c>
      <c r="AE299" s="5">
        <f>(Table2[[#This Row],[Close Price]]/Table2[[#This Row],[Current Week Low]])-1</f>
        <v>6.2907711757269391E-2</v>
      </c>
      <c r="AF299" s="5">
        <f>(Table2[[#This Row],[Current Week High]]/Table2[[#This Row],[Close Price]])-1</f>
        <v>3.6764356058804015E-2</v>
      </c>
      <c r="AG299" s="5">
        <f>(Table2[[#This Row],[Close Price]]/Table2[[#This Row],[Current Month Low]])-1</f>
        <v>0.19594315870329004</v>
      </c>
      <c r="AH299" s="5">
        <f>(Table2[[#This Row],[Current Month High]]/Table2[[#This Row],[Close Price]])-1</f>
        <v>4.6672058613635325E-2</v>
      </c>
      <c r="AI299">
        <v>4.6672058613635299</v>
      </c>
      <c r="AJ299">
        <v>52.422044960115997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</v>
      </c>
      <c r="AM299" t="s">
        <v>10115</v>
      </c>
      <c r="AN299">
        <v>6.17</v>
      </c>
      <c r="AO299" t="s">
        <v>10116</v>
      </c>
      <c r="AP299">
        <v>0.14002119604330299</v>
      </c>
      <c r="AQ299">
        <f>(Table2[[#This Row],[Sharpe Ratio]]-AVERAGE(Table2[Sharpe Ratio]))/_xlfn.STDEV.P(Table2[Sharpe Ratio])</f>
        <v>0.94845178613498016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9.9029757857746814E-2</v>
      </c>
      <c r="AS299">
        <f>_xlfn.RANK.AVG(Table2[[#This Row],[1Y Return vs Nifty Z-Score]],Table2[1Y Return vs Nifty Z-Score])</f>
        <v>441</v>
      </c>
      <c r="AT299">
        <f>_xlfn.RANK.AVG(Table2[[#This Row],[6M Return vs Nifty Z-Score]],Table2[6M Return vs Nifty Z-Score])</f>
        <v>381</v>
      </c>
      <c r="AU299">
        <f>_xlfn.RANK.AVG(Table2[[#This Row],[Sharpe Ratio Z-Score]],Table2[Sharpe Ratio Z-Score])</f>
        <v>130</v>
      </c>
      <c r="AV299">
        <f>(Table2[[#This Row],[Rank 1Y]]+Table2[[#This Row],[Rank 6M]]+Table2[[#This Row],[Rank Sharpe]])/3</f>
        <v>317.33333333333331</v>
      </c>
    </row>
    <row r="300" spans="1:48" x14ac:dyDescent="0.3">
      <c r="A300" t="s">
        <v>312</v>
      </c>
      <c r="B300" t="s">
        <v>313</v>
      </c>
      <c r="C300" t="s">
        <v>10081</v>
      </c>
      <c r="D300" t="s">
        <v>151</v>
      </c>
      <c r="E300">
        <v>79236</v>
      </c>
      <c r="F300">
        <v>991.25</v>
      </c>
      <c r="G300">
        <v>29.413549624433902</v>
      </c>
      <c r="H300">
        <f>(Table2[[#This Row],[1Y Return vs Nifty]]-AVERAGE(Table2[1Y Return vs Nifty]))/_xlfn.STDEV.P(Table2[1Y Return vs Nifty])</f>
        <v>-0.16424033912085828</v>
      </c>
      <c r="I300">
        <v>-16.202504341783801</v>
      </c>
      <c r="J300">
        <f>(Table2[[#This Row],[1M Return vs Nifty]]-AVERAGE(Table2[1M Return vs Nifty]))/_xlfn.STDEV.P(Table2[1M Return vs Nifty])</f>
        <v>-1.6914313067514419</v>
      </c>
      <c r="K300">
        <v>3.2294446716254699</v>
      </c>
      <c r="L300">
        <f>(Table2[[#This Row],[6M Return vs Nifty]]-AVERAGE(Table2[6M Return vs Nifty]))/_xlfn.STDEV.P(Table2[6M Return vs Nifty])</f>
        <v>-0.26271997980414374</v>
      </c>
      <c r="M300">
        <v>-4.6415455495971596</v>
      </c>
      <c r="N300">
        <f>(Table2[[#This Row],[1W Return vs Nifty]]-AVERAGE(Table2[1W Return vs Nifty]))/_xlfn.STDEV.P(Table2[1W Return vs Nifty])</f>
        <v>-0.74952872577450258</v>
      </c>
      <c r="O300">
        <v>1010.57</v>
      </c>
      <c r="P300">
        <v>1010.60480900339</v>
      </c>
      <c r="Q300">
        <v>902.85879873181705</v>
      </c>
      <c r="R300">
        <v>38.469514000355403</v>
      </c>
      <c r="S300" s="5">
        <f>(Table2[[#This Row],[Close Price]]-Table2[[#This Row],[20D EMA]])/Table2[[#This Row],[20D EMA]]</f>
        <v>-1.9117923548096667E-2</v>
      </c>
      <c r="T300" s="5">
        <f>(Table2[[#This Row],[Close Price]]-Table2[[#This Row],[50D EMA]])/Table2[[#This Row],[50D EMA]]</f>
        <v>-1.9151708789587836E-2</v>
      </c>
      <c r="U300" s="5">
        <f>(Table2[[#This Row],[Close Price]]-Table2[[#This Row],[200D EMA]])/Table2[[#This Row],[200D EMA]]</f>
        <v>9.7901467419202123E-2</v>
      </c>
      <c r="V300">
        <v>0.82269355953080703</v>
      </c>
      <c r="W300">
        <v>983.35</v>
      </c>
      <c r="X300">
        <v>1002.35</v>
      </c>
      <c r="Y300">
        <v>983.35</v>
      </c>
      <c r="Z300">
        <v>1037.95</v>
      </c>
      <c r="AA300">
        <v>845.3</v>
      </c>
      <c r="AB300">
        <v>1084.95</v>
      </c>
      <c r="AC300" s="5">
        <f>(Table2[[#This Row],[Close Price]]/Table2[[#This Row],[Day Low]])-1</f>
        <v>8.0337621396247005E-3</v>
      </c>
      <c r="AD300" s="5">
        <f>(Table2[[#This Row],[Day High]]/Table2[[#This Row],[Close Price]])-1</f>
        <v>1.1197982345523272E-2</v>
      </c>
      <c r="AE300" s="5">
        <f>(Table2[[#This Row],[Close Price]]/Table2[[#This Row],[Current Week Low]])-1</f>
        <v>8.0337621396247005E-3</v>
      </c>
      <c r="AF300" s="5">
        <f>(Table2[[#This Row],[Current Week High]]/Table2[[#This Row],[Close Price]])-1</f>
        <v>4.7112232030264822E-2</v>
      </c>
      <c r="AG300" s="5">
        <f>(Table2[[#This Row],[Close Price]]/Table2[[#This Row],[Current Month Low]])-1</f>
        <v>0.17266059387199828</v>
      </c>
      <c r="AH300" s="5">
        <f>(Table2[[#This Row],[Current Month High]]/Table2[[#This Row],[Close Price]])-1</f>
        <v>9.4527112232030364E-2</v>
      </c>
      <c r="AI300">
        <v>14.8953341740227</v>
      </c>
      <c r="AJ300">
        <v>61.349393668104497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-0.09</v>
      </c>
      <c r="AM300" t="s">
        <v>10117</v>
      </c>
      <c r="AN300">
        <v>1.37</v>
      </c>
      <c r="AO300" t="s">
        <v>10116</v>
      </c>
      <c r="AP300">
        <v>9.2722761933547004E-2</v>
      </c>
      <c r="AQ300">
        <f>(Table2[[#This Row],[Sharpe Ratio]]-AVERAGE(Table2[Sharpe Ratio]))/_xlfn.STDEV.P(Table2[Sharpe Ratio])</f>
        <v>0.41377095472723602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329</v>
      </c>
      <c r="AT300">
        <f>_xlfn.RANK.AVG(Table2[[#This Row],[6M Return vs Nifty Z-Score]],Table2[6M Return vs Nifty Z-Score])</f>
        <v>391</v>
      </c>
      <c r="AU300">
        <f>_xlfn.RANK.AVG(Table2[[#This Row],[Sharpe Ratio Z-Score]],Table2[Sharpe Ratio Z-Score])</f>
        <v>232</v>
      </c>
      <c r="AV300">
        <f>(Table2[[#This Row],[Rank 1Y]]+Table2[[#This Row],[Rank 6M]]+Table2[[#This Row],[Rank Sharpe]])/3</f>
        <v>317.33333333333331</v>
      </c>
    </row>
    <row r="301" spans="1:48" x14ac:dyDescent="0.3">
      <c r="A301" t="s">
        <v>289</v>
      </c>
      <c r="B301" t="s">
        <v>290</v>
      </c>
      <c r="C301" t="s">
        <v>10070</v>
      </c>
      <c r="D301" t="s">
        <v>267</v>
      </c>
      <c r="E301">
        <v>86378.701534499996</v>
      </c>
      <c r="F301">
        <v>4043.9</v>
      </c>
      <c r="G301">
        <v>69.206739310055994</v>
      </c>
      <c r="H301">
        <f>(Table2[[#This Row],[1Y Return vs Nifty]]-AVERAGE(Table2[1Y Return vs Nifty]))/_xlfn.STDEV.P(Table2[1Y Return vs Nifty])</f>
        <v>0.31663219178013036</v>
      </c>
      <c r="I301">
        <v>1.33233271990706</v>
      </c>
      <c r="J301">
        <f>(Table2[[#This Row],[1M Return vs Nifty]]-AVERAGE(Table2[1M Return vs Nifty]))/_xlfn.STDEV.P(Table2[1M Return vs Nifty])</f>
        <v>-6.7238284727836301E-2</v>
      </c>
      <c r="K301">
        <v>14.7700641175482</v>
      </c>
      <c r="L301">
        <f>(Table2[[#This Row],[6M Return vs Nifty]]-AVERAGE(Table2[6M Return vs Nifty]))/_xlfn.STDEV.P(Table2[6M Return vs Nifty])</f>
        <v>8.8229394283755092E-2</v>
      </c>
      <c r="M301">
        <v>1.28309849846278</v>
      </c>
      <c r="N301">
        <f>(Table2[[#This Row],[1W Return vs Nifty]]-AVERAGE(Table2[1W Return vs Nifty]))/_xlfn.STDEV.P(Table2[1W Return vs Nifty])</f>
        <v>0.54442912060710391</v>
      </c>
      <c r="O301">
        <v>3929.02</v>
      </c>
      <c r="P301">
        <v>3844.1063398897199</v>
      </c>
      <c r="Q301">
        <v>3397.8766626521901</v>
      </c>
      <c r="R301">
        <v>59.944253840546899</v>
      </c>
      <c r="S301" s="5">
        <f>(Table2[[#This Row],[Close Price]]-Table2[[#This Row],[20D EMA]])/Table2[[#This Row],[20D EMA]]</f>
        <v>2.9238843273895299E-2</v>
      </c>
      <c r="T301" s="5">
        <f>(Table2[[#This Row],[Close Price]]-Table2[[#This Row],[50D EMA]])/Table2[[#This Row],[50D EMA]]</f>
        <v>5.1974020082912652E-2</v>
      </c>
      <c r="U301" s="5">
        <f>(Table2[[#This Row],[Close Price]]-Table2[[#This Row],[200D EMA]])/Table2[[#This Row],[200D EMA]]</f>
        <v>0.19012559945114685</v>
      </c>
      <c r="V301">
        <v>0.92461194720411</v>
      </c>
      <c r="W301">
        <v>3990</v>
      </c>
      <c r="X301">
        <v>4066.95</v>
      </c>
      <c r="Y301">
        <v>3806.05</v>
      </c>
      <c r="Z301">
        <v>4152.55</v>
      </c>
      <c r="AA301">
        <v>3415.55</v>
      </c>
      <c r="AB301">
        <v>4186.95</v>
      </c>
      <c r="AC301" s="5">
        <f>(Table2[[#This Row],[Close Price]]/Table2[[#This Row],[Day Low]])-1</f>
        <v>1.3508771929824581E-2</v>
      </c>
      <c r="AD301" s="5">
        <f>(Table2[[#This Row],[Day High]]/Table2[[#This Row],[Close Price]])-1</f>
        <v>5.6999431242117371E-3</v>
      </c>
      <c r="AE301" s="5">
        <f>(Table2[[#This Row],[Close Price]]/Table2[[#This Row],[Current Week Low]])-1</f>
        <v>6.2492610449153219E-2</v>
      </c>
      <c r="AF301" s="5">
        <f>(Table2[[#This Row],[Current Week High]]/Table2[[#This Row],[Close Price]])-1</f>
        <v>2.6867627785059023E-2</v>
      </c>
      <c r="AG301" s="5">
        <f>(Table2[[#This Row],[Close Price]]/Table2[[#This Row],[Current Month Low]])-1</f>
        <v>0.18396744301796186</v>
      </c>
      <c r="AH301" s="5">
        <f>(Table2[[#This Row],[Current Month High]]/Table2[[#This Row],[Close Price]])-1</f>
        <v>3.5374267415118954E-2</v>
      </c>
      <c r="AI301">
        <v>3.5374267415118901</v>
      </c>
      <c r="AJ301">
        <v>102.29614807403701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</v>
      </c>
      <c r="AM301" t="s">
        <v>10115</v>
      </c>
      <c r="AN301">
        <v>6.68</v>
      </c>
      <c r="AO301" t="s">
        <v>10116</v>
      </c>
      <c r="AP301">
        <v>6.5745419391519998E-3</v>
      </c>
      <c r="AQ301">
        <f>(Table2[[#This Row],[Sharpe Ratio]]-AVERAGE(Table2[Sharpe Ratio]))/_xlfn.STDEV.P(Table2[Sharpe Ratio])</f>
        <v>-0.5600837353458854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0.32196868659726763</v>
      </c>
      <c r="AS301">
        <f>_xlfn.RANK.AVG(Table2[[#This Row],[1Y Return vs Nifty Z-Score]],Table2[1Y Return vs Nifty Z-Score])</f>
        <v>192</v>
      </c>
      <c r="AT301">
        <f>_xlfn.RANK.AVG(Table2[[#This Row],[6M Return vs Nifty Z-Score]],Table2[6M Return vs Nifty Z-Score])</f>
        <v>274</v>
      </c>
      <c r="AU301">
        <f>_xlfn.RANK.AVG(Table2[[#This Row],[Sharpe Ratio Z-Score]],Table2[Sharpe Ratio Z-Score])</f>
        <v>489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463</v>
      </c>
      <c r="B302" t="s">
        <v>464</v>
      </c>
      <c r="C302" t="s">
        <v>10084</v>
      </c>
      <c r="D302" t="s">
        <v>373</v>
      </c>
      <c r="E302">
        <v>45940.617821104999</v>
      </c>
      <c r="F302">
        <v>1561.75</v>
      </c>
      <c r="G302">
        <v>38.471719906887003</v>
      </c>
      <c r="H302">
        <f>(Table2[[#This Row],[1Y Return vs Nifty]]-AVERAGE(Table2[1Y Return vs Nifty]))/_xlfn.STDEV.P(Table2[1Y Return vs Nifty])</f>
        <v>-5.477876281929394E-2</v>
      </c>
      <c r="I302">
        <v>18.823806704688302</v>
      </c>
      <c r="J302">
        <f>(Table2[[#This Row],[1M Return vs Nifty]]-AVERAGE(Table2[1M Return vs Nifty]))/_xlfn.STDEV.P(Table2[1M Return vs Nifty])</f>
        <v>1.5529381612259556</v>
      </c>
      <c r="K302">
        <v>14.643307464385799</v>
      </c>
      <c r="L302">
        <f>(Table2[[#This Row],[6M Return vs Nifty]]-AVERAGE(Table2[6M Return vs Nifty]))/_xlfn.STDEV.P(Table2[6M Return vs Nifty])</f>
        <v>8.4374733942750774E-2</v>
      </c>
      <c r="M302">
        <v>-3.04453925938338</v>
      </c>
      <c r="N302">
        <f>(Table2[[#This Row],[1W Return vs Nifty]]-AVERAGE(Table2[1W Return vs Nifty]))/_xlfn.STDEV.P(Table2[1W Return vs Nifty])</f>
        <v>-0.40073835065997138</v>
      </c>
      <c r="O302">
        <v>1471.69</v>
      </c>
      <c r="P302">
        <v>1349.85542565482</v>
      </c>
      <c r="Q302">
        <v>1184.9666890083699</v>
      </c>
      <c r="R302">
        <v>64.477633005687807</v>
      </c>
      <c r="S302" s="5">
        <f>(Table2[[#This Row],[Close Price]]-Table2[[#This Row],[20D EMA]])/Table2[[#This Row],[20D EMA]]</f>
        <v>6.11949527414061E-2</v>
      </c>
      <c r="T302" s="5">
        <f>(Table2[[#This Row],[Close Price]]-Table2[[#This Row],[50D EMA]])/Table2[[#This Row],[50D EMA]]</f>
        <v>0.15697575482380946</v>
      </c>
      <c r="U302" s="5">
        <f>(Table2[[#This Row],[Close Price]]-Table2[[#This Row],[200D EMA]])/Table2[[#This Row],[200D EMA]]</f>
        <v>0.31796953828882585</v>
      </c>
      <c r="V302">
        <v>1.7432447462164899</v>
      </c>
      <c r="W302">
        <v>1529.05</v>
      </c>
      <c r="X302">
        <v>1590</v>
      </c>
      <c r="Y302">
        <v>1493.35</v>
      </c>
      <c r="Z302">
        <v>1590</v>
      </c>
      <c r="AA302">
        <v>1245.55</v>
      </c>
      <c r="AB302">
        <v>1688.45</v>
      </c>
      <c r="AC302" s="5">
        <f>(Table2[[#This Row],[Close Price]]/Table2[[#This Row],[Day Low]])-1</f>
        <v>2.1385827801576163E-2</v>
      </c>
      <c r="AD302" s="5">
        <f>(Table2[[#This Row],[Day High]]/Table2[[#This Row],[Close Price]])-1</f>
        <v>1.8088682567632519E-2</v>
      </c>
      <c r="AE302" s="5">
        <f>(Table2[[#This Row],[Close Price]]/Table2[[#This Row],[Current Week Low]])-1</f>
        <v>4.580306023370273E-2</v>
      </c>
      <c r="AF302" s="5">
        <f>(Table2[[#This Row],[Current Week High]]/Table2[[#This Row],[Close Price]])-1</f>
        <v>1.8088682567632519E-2</v>
      </c>
      <c r="AG302" s="5">
        <f>(Table2[[#This Row],[Close Price]]/Table2[[#This Row],[Current Month Low]])-1</f>
        <v>0.25386375496768498</v>
      </c>
      <c r="AH302" s="5">
        <f>(Table2[[#This Row],[Current Month High]]/Table2[[#This Row],[Close Price]])-1</f>
        <v>8.1126940931647296E-2</v>
      </c>
      <c r="AI302">
        <v>8.1126940931647304</v>
      </c>
      <c r="AJ302">
        <v>69.525101763907699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0.25</v>
      </c>
      <c r="AM302" t="s">
        <v>10116</v>
      </c>
      <c r="AN302">
        <v>8.49</v>
      </c>
      <c r="AO302" t="s">
        <v>10116</v>
      </c>
      <c r="AP302">
        <v>4.1795460740443997E-2</v>
      </c>
      <c r="AQ302">
        <f>(Table2[[#This Row],[Sharpe Ratio]]-AVERAGE(Table2[Sharpe Ratio]))/_xlfn.STDEV.P(Table2[Sharpe Ratio])</f>
        <v>-0.16193207341306279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1.0198637082763784</v>
      </c>
      <c r="AS302">
        <f>_xlfn.RANK.AVG(Table2[[#This Row],[1Y Return vs Nifty Z-Score]],Table2[1Y Return vs Nifty Z-Score])</f>
        <v>296</v>
      </c>
      <c r="AT302">
        <f>_xlfn.RANK.AVG(Table2[[#This Row],[6M Return vs Nifty Z-Score]],Table2[6M Return vs Nifty Z-Score])</f>
        <v>276</v>
      </c>
      <c r="AU302">
        <f>_xlfn.RANK.AVG(Table2[[#This Row],[Sharpe Ratio Z-Score]],Table2[Sharpe Ratio Z-Score])</f>
        <v>387</v>
      </c>
      <c r="AV302">
        <f>(Table2[[#This Row],[Rank 1Y]]+Table2[[#This Row],[Rank 6M]]+Table2[[#This Row],[Rank Sharpe]])/3</f>
        <v>319.66666666666669</v>
      </c>
    </row>
    <row r="303" spans="1:48" x14ac:dyDescent="0.3">
      <c r="A303" t="s">
        <v>96</v>
      </c>
      <c r="B303" t="s">
        <v>97</v>
      </c>
      <c r="C303" t="s">
        <v>10077</v>
      </c>
      <c r="D303" t="s">
        <v>98</v>
      </c>
      <c r="E303">
        <v>281054.88257154002</v>
      </c>
      <c r="F303">
        <v>1808.45</v>
      </c>
      <c r="G303">
        <v>60.690539001739197</v>
      </c>
      <c r="H303">
        <f>(Table2[[#This Row],[1Y Return vs Nifty]]-AVERAGE(Table2[1Y Return vs Nifty]))/_xlfn.STDEV.P(Table2[1Y Return vs Nifty])</f>
        <v>0.21371993899834993</v>
      </c>
      <c r="I303">
        <v>-13.7847788637047</v>
      </c>
      <c r="J303">
        <f>(Table2[[#This Row],[1M Return vs Nifty]]-AVERAGE(Table2[1M Return vs Nifty]))/_xlfn.STDEV.P(Table2[1M Return vs Nifty])</f>
        <v>-1.4674855217493146</v>
      </c>
      <c r="K303">
        <v>1.9147865394371799</v>
      </c>
      <c r="L303">
        <f>(Table2[[#This Row],[6M Return vs Nifty]]-AVERAGE(Table2[6M Return vs Nifty]))/_xlfn.STDEV.P(Table2[6M Return vs Nifty])</f>
        <v>-0.30269863526479585</v>
      </c>
      <c r="M303">
        <v>-3.7269692690857101</v>
      </c>
      <c r="N303">
        <f>(Table2[[#This Row],[1W Return vs Nifty]]-AVERAGE(Table2[1W Return vs Nifty]))/_xlfn.STDEV.P(Table2[1W Return vs Nifty])</f>
        <v>-0.54978286008493193</v>
      </c>
      <c r="O303">
        <v>1817.84</v>
      </c>
      <c r="P303">
        <v>1823.79363038213</v>
      </c>
      <c r="Q303">
        <v>1625.71818073895</v>
      </c>
      <c r="R303">
        <v>40.794094573118798</v>
      </c>
      <c r="S303" s="5">
        <f>(Table2[[#This Row],[Close Price]]-Table2[[#This Row],[20D EMA]])/Table2[[#This Row],[20D EMA]]</f>
        <v>-5.1654711085683414E-3</v>
      </c>
      <c r="T303" s="5">
        <f>(Table2[[#This Row],[Close Price]]-Table2[[#This Row],[50D EMA]])/Table2[[#This Row],[50D EMA]]</f>
        <v>-8.413029920997744E-3</v>
      </c>
      <c r="U303" s="5">
        <f>(Table2[[#This Row],[Close Price]]-Table2[[#This Row],[200D EMA]])/Table2[[#This Row],[200D EMA]]</f>
        <v>0.1124006740073434</v>
      </c>
      <c r="V303">
        <v>0.46864970946161699</v>
      </c>
      <c r="W303">
        <v>1755.05</v>
      </c>
      <c r="X303">
        <v>1817.95</v>
      </c>
      <c r="Y303">
        <v>1755.05</v>
      </c>
      <c r="Z303">
        <v>1830</v>
      </c>
      <c r="AA303">
        <v>1545.15</v>
      </c>
      <c r="AB303">
        <v>2174.1</v>
      </c>
      <c r="AC303" s="5">
        <f>(Table2[[#This Row],[Close Price]]/Table2[[#This Row],[Day Low]])-1</f>
        <v>3.0426483575966445E-2</v>
      </c>
      <c r="AD303" s="5">
        <f>(Table2[[#This Row],[Day High]]/Table2[[#This Row],[Close Price]])-1</f>
        <v>5.2531173104040096E-3</v>
      </c>
      <c r="AE303" s="5">
        <f>(Table2[[#This Row],[Close Price]]/Table2[[#This Row],[Current Week Low]])-1</f>
        <v>3.0426483575966445E-2</v>
      </c>
      <c r="AF303" s="5">
        <f>(Table2[[#This Row],[Current Week High]]/Table2[[#This Row],[Close Price]])-1</f>
        <v>1.1916281898863623E-2</v>
      </c>
      <c r="AG303" s="5">
        <f>(Table2[[#This Row],[Close Price]]/Table2[[#This Row],[Current Month Low]])-1</f>
        <v>0.17040416788014112</v>
      </c>
      <c r="AH303" s="5">
        <f>(Table2[[#This Row],[Current Month High]]/Table2[[#This Row],[Close Price]])-1</f>
        <v>0.20218972047886297</v>
      </c>
      <c r="AI303">
        <v>20.218972047886201</v>
      </c>
      <c r="AJ303">
        <v>121.74606094046899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-0.09</v>
      </c>
      <c r="AM303" t="s">
        <v>10117</v>
      </c>
      <c r="AN303">
        <v>-3.82</v>
      </c>
      <c r="AO303" t="s">
        <v>10117</v>
      </c>
      <c r="AP303">
        <v>5.5029465269281999E-2</v>
      </c>
      <c r="AQ303">
        <f>(Table2[[#This Row],[Sharpe Ratio]]-AVERAGE(Table2[Sharpe Ratio]))/_xlfn.STDEV.P(Table2[Sharpe Ratio])</f>
        <v>-1.2329477100610369E-2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218</v>
      </c>
      <c r="AT303">
        <f>_xlfn.RANK.AVG(Table2[[#This Row],[6M Return vs Nifty Z-Score]],Table2[6M Return vs Nifty Z-Score])</f>
        <v>405</v>
      </c>
      <c r="AU303">
        <f>_xlfn.RANK.AVG(Table2[[#This Row],[Sharpe Ratio Z-Score]],Table2[Sharpe Ratio Z-Score])</f>
        <v>342</v>
      </c>
      <c r="AV303">
        <f>(Table2[[#This Row],[Rank 1Y]]+Table2[[#This Row],[Rank 6M]]+Table2[[#This Row],[Rank Sharpe]])/3</f>
        <v>321.66666666666669</v>
      </c>
    </row>
    <row r="304" spans="1:48" x14ac:dyDescent="0.3">
      <c r="A304" t="s">
        <v>1579</v>
      </c>
      <c r="B304" t="s">
        <v>1580</v>
      </c>
      <c r="C304" t="s">
        <v>10080</v>
      </c>
      <c r="D304" t="s">
        <v>140</v>
      </c>
      <c r="E304">
        <v>5481.4049999999997</v>
      </c>
      <c r="F304">
        <v>189.73</v>
      </c>
      <c r="G304">
        <v>68.629853529026406</v>
      </c>
      <c r="H304">
        <f>(Table2[[#This Row],[1Y Return vs Nifty]]-AVERAGE(Table2[1Y Return vs Nifty]))/_xlfn.STDEV.P(Table2[1Y Return vs Nifty])</f>
        <v>0.30966093544817752</v>
      </c>
      <c r="I304">
        <v>-13.0449460702346</v>
      </c>
      <c r="J304">
        <f>(Table2[[#This Row],[1M Return vs Nifty]]-AVERAGE(Table2[1M Return vs Nifty]))/_xlfn.STDEV.P(Table2[1M Return vs Nifty])</f>
        <v>-1.3989572966856425</v>
      </c>
      <c r="K304">
        <v>12.446254461456199</v>
      </c>
      <c r="L304">
        <f>(Table2[[#This Row],[6M Return vs Nifty]]-AVERAGE(Table2[6M Return vs Nifty]))/_xlfn.STDEV.P(Table2[6M Return vs Nifty])</f>
        <v>1.7562516467847976E-2</v>
      </c>
      <c r="M304">
        <v>-2.3732885032223101</v>
      </c>
      <c r="N304">
        <f>(Table2[[#This Row],[1W Return vs Nifty]]-AVERAGE(Table2[1W Return vs Nifty]))/_xlfn.STDEV.P(Table2[1W Return vs Nifty])</f>
        <v>-0.25413541961829617</v>
      </c>
      <c r="O304">
        <v>194.3</v>
      </c>
      <c r="P304">
        <v>197.569025961189</v>
      </c>
      <c r="Q304">
        <v>177.06706220405101</v>
      </c>
      <c r="R304">
        <v>45.548329430033398</v>
      </c>
      <c r="S304" s="5">
        <f>(Table2[[#This Row],[Close Price]]-Table2[[#This Row],[20D EMA]])/Table2[[#This Row],[20D EMA]]</f>
        <v>-2.3520329387545145E-2</v>
      </c>
      <c r="T304" s="5">
        <f>(Table2[[#This Row],[Close Price]]-Table2[[#This Row],[50D EMA]])/Table2[[#This Row],[50D EMA]]</f>
        <v>-3.9677403495064698E-2</v>
      </c>
      <c r="U304" s="5">
        <f>(Table2[[#This Row],[Close Price]]-Table2[[#This Row],[200D EMA]])/Table2[[#This Row],[200D EMA]]</f>
        <v>7.1514925691579412E-2</v>
      </c>
      <c r="V304">
        <v>0.954219507680509</v>
      </c>
      <c r="W304">
        <v>186.5</v>
      </c>
      <c r="X304">
        <v>192.8</v>
      </c>
      <c r="Y304">
        <v>186.5</v>
      </c>
      <c r="Z304">
        <v>198.22</v>
      </c>
      <c r="AA304">
        <v>162.80000000000001</v>
      </c>
      <c r="AB304">
        <v>210.95</v>
      </c>
      <c r="AC304" s="5">
        <f>(Table2[[#This Row],[Close Price]]/Table2[[#This Row],[Day Low]])-1</f>
        <v>1.7319034852546933E-2</v>
      </c>
      <c r="AD304" s="5">
        <f>(Table2[[#This Row],[Day High]]/Table2[[#This Row],[Close Price]])-1</f>
        <v>1.618088863121292E-2</v>
      </c>
      <c r="AE304" s="5">
        <f>(Table2[[#This Row],[Close Price]]/Table2[[#This Row],[Current Week Low]])-1</f>
        <v>1.7319034852546933E-2</v>
      </c>
      <c r="AF304" s="5">
        <f>(Table2[[#This Row],[Current Week High]]/Table2[[#This Row],[Close Price]])-1</f>
        <v>4.4747799504559094E-2</v>
      </c>
      <c r="AG304" s="5">
        <f>(Table2[[#This Row],[Close Price]]/Table2[[#This Row],[Current Month Low]])-1</f>
        <v>0.16541769041769028</v>
      </c>
      <c r="AH304" s="5">
        <f>(Table2[[#This Row],[Current Month High]]/Table2[[#This Row],[Close Price]])-1</f>
        <v>0.11184314552258479</v>
      </c>
      <c r="AI304">
        <v>39.645812470352602</v>
      </c>
      <c r="AJ304">
        <v>97.019730010384194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-0.24</v>
      </c>
      <c r="AM304" t="s">
        <v>10117</v>
      </c>
      <c r="AN304">
        <v>-0.53</v>
      </c>
      <c r="AO304" t="s">
        <v>10117</v>
      </c>
      <c r="AP304">
        <v>1.4090638683948E-2</v>
      </c>
      <c r="AQ304">
        <f>(Table2[[#This Row],[Sharpe Ratio]]-AVERAGE(Table2[Sharpe Ratio]))/_xlfn.STDEV.P(Table2[Sharpe Ratio])</f>
        <v>-0.47511870569769155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195</v>
      </c>
      <c r="AT304">
        <f>_xlfn.RANK.AVG(Table2[[#This Row],[6M Return vs Nifty Z-Score]],Table2[6M Return vs Nifty Z-Score])</f>
        <v>295</v>
      </c>
      <c r="AU304">
        <f>_xlfn.RANK.AVG(Table2[[#This Row],[Sharpe Ratio Z-Score]],Table2[Sharpe Ratio Z-Score])</f>
        <v>475</v>
      </c>
      <c r="AV304">
        <f>(Table2[[#This Row],[Rank 1Y]]+Table2[[#This Row],[Rank 6M]]+Table2[[#This Row],[Rank Sharpe]])/3</f>
        <v>321.66666666666669</v>
      </c>
    </row>
    <row r="305" spans="1:48" x14ac:dyDescent="0.3">
      <c r="A305" t="s">
        <v>981</v>
      </c>
      <c r="B305" t="s">
        <v>982</v>
      </c>
      <c r="C305" t="s">
        <v>10072</v>
      </c>
      <c r="D305" t="s">
        <v>249</v>
      </c>
      <c r="E305">
        <v>13594.7058555</v>
      </c>
      <c r="F305">
        <v>1885.9</v>
      </c>
      <c r="G305">
        <v>56.797469273742401</v>
      </c>
      <c r="H305">
        <f>(Table2[[#This Row],[1Y Return vs Nifty]]-AVERAGE(Table2[1Y Return vs Nifty]))/_xlfn.STDEV.P(Table2[1Y Return vs Nifty])</f>
        <v>0.16667494693147242</v>
      </c>
      <c r="I305">
        <v>21.255864452645501</v>
      </c>
      <c r="J305">
        <f>(Table2[[#This Row],[1M Return vs Nifty]]-AVERAGE(Table2[1M Return vs Nifty]))/_xlfn.STDEV.P(Table2[1M Return vs Nifty])</f>
        <v>1.7782114962157944</v>
      </c>
      <c r="K305">
        <v>12.7069743501978</v>
      </c>
      <c r="L305">
        <f>(Table2[[#This Row],[6M Return vs Nifty]]-AVERAGE(Table2[6M Return vs Nifty]))/_xlfn.STDEV.P(Table2[6M Return vs Nifty])</f>
        <v>2.5490988782083938E-2</v>
      </c>
      <c r="M305">
        <v>17.874787881195001</v>
      </c>
      <c r="N305">
        <f>(Table2[[#This Row],[1W Return vs Nifty]]-AVERAGE(Table2[1W Return vs Nifty]))/_xlfn.STDEV.P(Table2[1W Return vs Nifty])</f>
        <v>4.1680977304610396</v>
      </c>
      <c r="O305">
        <v>1707.89</v>
      </c>
      <c r="P305">
        <v>1630.7266630224401</v>
      </c>
      <c r="Q305">
        <v>1491.6307675903799</v>
      </c>
      <c r="R305">
        <v>77.017535897982199</v>
      </c>
      <c r="S305" s="5">
        <f>(Table2[[#This Row],[Close Price]]-Table2[[#This Row],[20D EMA]])/Table2[[#This Row],[20D EMA]]</f>
        <v>0.10422802405307133</v>
      </c>
      <c r="T305" s="5">
        <f>(Table2[[#This Row],[Close Price]]-Table2[[#This Row],[50D EMA]])/Table2[[#This Row],[50D EMA]]</f>
        <v>0.15647830060288195</v>
      </c>
      <c r="U305" s="5">
        <f>(Table2[[#This Row],[Close Price]]-Table2[[#This Row],[200D EMA]])/Table2[[#This Row],[200D EMA]]</f>
        <v>0.2643209304716429</v>
      </c>
      <c r="V305">
        <v>4.1754135747651002</v>
      </c>
      <c r="W305">
        <v>1861.55</v>
      </c>
      <c r="X305">
        <v>1992</v>
      </c>
      <c r="Y305">
        <v>1703</v>
      </c>
      <c r="Z305">
        <v>2020.65</v>
      </c>
      <c r="AA305">
        <v>1318.2</v>
      </c>
      <c r="AB305">
        <v>2020.65</v>
      </c>
      <c r="AC305" s="5">
        <f>(Table2[[#This Row],[Close Price]]/Table2[[#This Row],[Day Low]])-1</f>
        <v>1.3080497434933225E-2</v>
      </c>
      <c r="AD305" s="5">
        <f>(Table2[[#This Row],[Day High]]/Table2[[#This Row],[Close Price]])-1</f>
        <v>5.6259610795906356E-2</v>
      </c>
      <c r="AE305" s="5">
        <f>(Table2[[#This Row],[Close Price]]/Table2[[#This Row],[Current Week Low]])-1</f>
        <v>0.10739870816206709</v>
      </c>
      <c r="AF305" s="5">
        <f>(Table2[[#This Row],[Current Week High]]/Table2[[#This Row],[Close Price]])-1</f>
        <v>7.145129646322701E-2</v>
      </c>
      <c r="AG305" s="5">
        <f>(Table2[[#This Row],[Close Price]]/Table2[[#This Row],[Current Month Low]])-1</f>
        <v>0.43066302533758161</v>
      </c>
      <c r="AH305" s="5">
        <f>(Table2[[#This Row],[Current Month High]]/Table2[[#This Row],[Close Price]])-1</f>
        <v>7.145129646322701E-2</v>
      </c>
      <c r="AI305">
        <v>7.1451296463227001</v>
      </c>
      <c r="AJ305">
        <v>94.412659141281296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0.11</v>
      </c>
      <c r="AM305" t="s">
        <v>10116</v>
      </c>
      <c r="AN305">
        <v>19.13</v>
      </c>
      <c r="AO305" t="s">
        <v>10116</v>
      </c>
      <c r="AP305">
        <v>2.2850896581583E-2</v>
      </c>
      <c r="AQ305">
        <f>(Table2[[#This Row],[Sharpe Ratio]]-AVERAGE(Table2[Sharpe Ratio]))/_xlfn.STDEV.P(Table2[Sharpe Ratio])</f>
        <v>-0.37608916985334084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5.76238599253705</v>
      </c>
      <c r="AS305">
        <f>_xlfn.RANK.AVG(Table2[[#This Row],[1Y Return vs Nifty Z-Score]],Table2[1Y Return vs Nifty Z-Score])</f>
        <v>238</v>
      </c>
      <c r="AT305">
        <f>_xlfn.RANK.AVG(Table2[[#This Row],[6M Return vs Nifty Z-Score]],Table2[6M Return vs Nifty Z-Score])</f>
        <v>292</v>
      </c>
      <c r="AU305">
        <f>_xlfn.RANK.AVG(Table2[[#This Row],[Sharpe Ratio Z-Score]],Table2[Sharpe Ratio Z-Score])</f>
        <v>437</v>
      </c>
      <c r="AV305">
        <f>(Table2[[#This Row],[Rank 1Y]]+Table2[[#This Row],[Rank 6M]]+Table2[[#This Row],[Rank Sharpe]])/3</f>
        <v>322.33333333333331</v>
      </c>
    </row>
    <row r="306" spans="1:48" x14ac:dyDescent="0.3">
      <c r="A306" t="s">
        <v>1207</v>
      </c>
      <c r="B306" t="s">
        <v>1208</v>
      </c>
      <c r="C306" t="s">
        <v>10081</v>
      </c>
      <c r="D306" t="s">
        <v>358</v>
      </c>
      <c r="E306">
        <v>9218.1955887580007</v>
      </c>
      <c r="F306">
        <v>230.06</v>
      </c>
      <c r="G306">
        <v>152.44123085758801</v>
      </c>
      <c r="H306">
        <f>(Table2[[#This Row],[1Y Return vs Nifty]]-AVERAGE(Table2[1Y Return vs Nifty]))/_xlfn.STDEV.P(Table2[1Y Return vs Nifty])</f>
        <v>1.322462107022647</v>
      </c>
      <c r="I306">
        <v>4.03055803248877</v>
      </c>
      <c r="J306">
        <f>(Table2[[#This Row],[1M Return vs Nifty]]-AVERAGE(Table2[1M Return vs Nifty]))/_xlfn.STDEV.P(Table2[1M Return vs Nifty])</f>
        <v>0.18268925717771042</v>
      </c>
      <c r="K306">
        <v>3.53602813603871</v>
      </c>
      <c r="L306">
        <f>(Table2[[#This Row],[6M Return vs Nifty]]-AVERAGE(Table2[6M Return vs Nifty]))/_xlfn.STDEV.P(Table2[6M Return vs Nifty])</f>
        <v>-0.25339679958442518</v>
      </c>
      <c r="M306">
        <v>-1.2522160569835601</v>
      </c>
      <c r="N306">
        <f>(Table2[[#This Row],[1W Return vs Nifty]]-AVERAGE(Table2[1W Return vs Nifty]))/_xlfn.STDEV.P(Table2[1W Return vs Nifty])</f>
        <v>-9.2902480931195616E-3</v>
      </c>
      <c r="O306">
        <v>227.55</v>
      </c>
      <c r="P306">
        <v>219.722130225108</v>
      </c>
      <c r="Q306">
        <v>192.57401617109301</v>
      </c>
      <c r="R306">
        <v>64.2919056180924</v>
      </c>
      <c r="S306" s="5">
        <f>(Table2[[#This Row],[Close Price]]-Table2[[#This Row],[20D EMA]])/Table2[[#This Row],[20D EMA]]</f>
        <v>1.1030542737859771E-2</v>
      </c>
      <c r="T306" s="5">
        <f>(Table2[[#This Row],[Close Price]]-Table2[[#This Row],[50D EMA]])/Table2[[#This Row],[50D EMA]]</f>
        <v>4.7049743074585731E-2</v>
      </c>
      <c r="U306" s="5">
        <f>(Table2[[#This Row],[Close Price]]-Table2[[#This Row],[200D EMA]])/Table2[[#This Row],[200D EMA]]</f>
        <v>0.1946575377833033</v>
      </c>
      <c r="V306">
        <v>1.06606207289594</v>
      </c>
      <c r="W306">
        <v>228</v>
      </c>
      <c r="X306">
        <v>245</v>
      </c>
      <c r="Y306">
        <v>223.15</v>
      </c>
      <c r="Z306">
        <v>245</v>
      </c>
      <c r="AA306">
        <v>190.4</v>
      </c>
      <c r="AB306">
        <v>250</v>
      </c>
      <c r="AC306" s="5">
        <f>(Table2[[#This Row],[Close Price]]/Table2[[#This Row],[Day Low]])-1</f>
        <v>9.0350877192981738E-3</v>
      </c>
      <c r="AD306" s="5">
        <f>(Table2[[#This Row],[Day High]]/Table2[[#This Row],[Close Price]])-1</f>
        <v>6.4939580978875089E-2</v>
      </c>
      <c r="AE306" s="5">
        <f>(Table2[[#This Row],[Close Price]]/Table2[[#This Row],[Current Week Low]])-1</f>
        <v>3.0965718126820585E-2</v>
      </c>
      <c r="AF306" s="5">
        <f>(Table2[[#This Row],[Current Week High]]/Table2[[#This Row],[Close Price]])-1</f>
        <v>6.4939580978875089E-2</v>
      </c>
      <c r="AG306" s="5">
        <f>(Table2[[#This Row],[Close Price]]/Table2[[#This Row],[Current Month Low]])-1</f>
        <v>0.20829831932773102</v>
      </c>
      <c r="AH306" s="5">
        <f>(Table2[[#This Row],[Current Month High]]/Table2[[#This Row],[Close Price]])-1</f>
        <v>8.6673041815178653E-2</v>
      </c>
      <c r="AI306">
        <v>8.66730418151786</v>
      </c>
      <c r="AJ306">
        <v>189.74811083123399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10116</v>
      </c>
      <c r="AN306">
        <v>5.05</v>
      </c>
      <c r="AO306" t="s">
        <v>10116</v>
      </c>
      <c r="AQ306">
        <f>(Table2[[#This Row],[Sharpe Ratio]]-AVERAGE(Table2[Sharpe Ratio]))/_xlfn.STDEV.P(Table2[Sharpe Ratio])</f>
        <v>-0.63440504463053671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0.60805927189227604</v>
      </c>
      <c r="AS306">
        <f>_xlfn.RANK.AVG(Table2[[#This Row],[1Y Return vs Nifty Z-Score]],Table2[1Y Return vs Nifty Z-Score])</f>
        <v>63</v>
      </c>
      <c r="AT306">
        <f>_xlfn.RANK.AVG(Table2[[#This Row],[6M Return vs Nifty Z-Score]],Table2[6M Return vs Nifty Z-Score])</f>
        <v>387</v>
      </c>
      <c r="AU306">
        <f>_xlfn.RANK.AVG(Table2[[#This Row],[Sharpe Ratio Z-Score]],Table2[Sharpe Ratio Z-Score])</f>
        <v>521.5</v>
      </c>
      <c r="AV306">
        <f>(Table2[[#This Row],[Rank 1Y]]+Table2[[#This Row],[Rank 6M]]+Table2[[#This Row],[Rank Sharpe]])/3</f>
        <v>323.83333333333331</v>
      </c>
    </row>
    <row r="307" spans="1:48" x14ac:dyDescent="0.3">
      <c r="A307" t="s">
        <v>1131</v>
      </c>
      <c r="B307" t="s">
        <v>1132</v>
      </c>
      <c r="C307" t="s">
        <v>10082</v>
      </c>
      <c r="D307" t="s">
        <v>477</v>
      </c>
      <c r="E307">
        <v>10223.31490689</v>
      </c>
      <c r="F307">
        <v>2028.9</v>
      </c>
      <c r="G307">
        <v>11.1116355413217</v>
      </c>
      <c r="H307">
        <f>(Table2[[#This Row],[1Y Return vs Nifty]]-AVERAGE(Table2[1Y Return vs Nifty]))/_xlfn.STDEV.P(Table2[1Y Return vs Nifty])</f>
        <v>-0.38540601633869914</v>
      </c>
      <c r="I307">
        <v>-1.1491109254235901</v>
      </c>
      <c r="J307">
        <f>(Table2[[#This Row],[1M Return vs Nifty]]-AVERAGE(Table2[1M Return vs Nifty]))/_xlfn.STDEV.P(Table2[1M Return vs Nifty])</f>
        <v>-0.29708606940421245</v>
      </c>
      <c r="K307">
        <v>-9.2164995046343794</v>
      </c>
      <c r="L307">
        <f>(Table2[[#This Row],[6M Return vs Nifty]]-AVERAGE(Table2[6M Return vs Nifty]))/_xlfn.STDEV.P(Table2[6M Return vs Nifty])</f>
        <v>-0.64120021122140014</v>
      </c>
      <c r="M307">
        <v>-1.4576565938791199</v>
      </c>
      <c r="N307">
        <f>(Table2[[#This Row],[1W Return vs Nifty]]-AVERAGE(Table2[1W Return vs Nifty]))/_xlfn.STDEV.P(Table2[1W Return vs Nifty])</f>
        <v>-5.4159001814772713E-2</v>
      </c>
      <c r="O307">
        <v>2049.46</v>
      </c>
      <c r="P307">
        <v>2026.0136364203399</v>
      </c>
      <c r="Q307">
        <v>1906.2595229856699</v>
      </c>
      <c r="R307">
        <v>58.641589106857602</v>
      </c>
      <c r="S307" s="5">
        <f>(Table2[[#This Row],[Close Price]]-Table2[[#This Row],[20D EMA]])/Table2[[#This Row],[20D EMA]]</f>
        <v>-1.0031910844807874E-2</v>
      </c>
      <c r="T307" s="5">
        <f>(Table2[[#This Row],[Close Price]]-Table2[[#This Row],[50D EMA]])/Table2[[#This Row],[50D EMA]]</f>
        <v>1.4246516053859953E-3</v>
      </c>
      <c r="U307" s="5">
        <f>(Table2[[#This Row],[Close Price]]-Table2[[#This Row],[200D EMA]])/Table2[[#This Row],[200D EMA]]</f>
        <v>6.4335666542530937E-2</v>
      </c>
      <c r="V307">
        <v>1.45711391612501</v>
      </c>
      <c r="W307">
        <v>2016</v>
      </c>
      <c r="X307">
        <v>2104</v>
      </c>
      <c r="Y307">
        <v>2016</v>
      </c>
      <c r="Z307">
        <v>2146.4499999999998</v>
      </c>
      <c r="AA307">
        <v>1850</v>
      </c>
      <c r="AB307">
        <v>2220</v>
      </c>
      <c r="AC307" s="5">
        <f>(Table2[[#This Row],[Close Price]]/Table2[[#This Row],[Day Low]])-1</f>
        <v>6.3988095238096676E-3</v>
      </c>
      <c r="AD307" s="5">
        <f>(Table2[[#This Row],[Day High]]/Table2[[#This Row],[Close Price]])-1</f>
        <v>3.7015131351963992E-2</v>
      </c>
      <c r="AE307" s="5">
        <f>(Table2[[#This Row],[Close Price]]/Table2[[#This Row],[Current Week Low]])-1</f>
        <v>6.3988095238096676E-3</v>
      </c>
      <c r="AF307" s="5">
        <f>(Table2[[#This Row],[Current Week High]]/Table2[[#This Row],[Close Price]])-1</f>
        <v>5.7937798807235374E-2</v>
      </c>
      <c r="AG307" s="5">
        <f>(Table2[[#This Row],[Close Price]]/Table2[[#This Row],[Current Month Low]])-1</f>
        <v>9.6702702702702759E-2</v>
      </c>
      <c r="AH307" s="5">
        <f>(Table2[[#This Row],[Current Month High]]/Table2[[#This Row],[Close Price]])-1</f>
        <v>9.4188969392281496E-2</v>
      </c>
      <c r="AI307">
        <v>14.101237123564401</v>
      </c>
      <c r="AJ307">
        <v>47.9841724257398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10117</v>
      </c>
      <c r="AN307">
        <v>0.84</v>
      </c>
      <c r="AO307" t="s">
        <v>10116</v>
      </c>
      <c r="AP307">
        <v>0.20681771458325399</v>
      </c>
      <c r="AQ307">
        <f>(Table2[[#This Row],[Sharpe Ratio]]-AVERAGE(Table2[Sharpe Ratio]))/_xlfn.STDEV.P(Table2[Sharpe Ratio])</f>
        <v>1.7035469333698248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0.32569563459074014</v>
      </c>
      <c r="AS307">
        <f>_xlfn.RANK.AVG(Table2[[#This Row],[1Y Return vs Nifty Z-Score]],Table2[1Y Return vs Nifty Z-Score])</f>
        <v>424</v>
      </c>
      <c r="AT307">
        <f>_xlfn.RANK.AVG(Table2[[#This Row],[6M Return vs Nifty Z-Score]],Table2[6M Return vs Nifty Z-Score])</f>
        <v>521</v>
      </c>
      <c r="AU307">
        <f>_xlfn.RANK.AVG(Table2[[#This Row],[Sharpe Ratio Z-Score]],Table2[Sharpe Ratio Z-Score])</f>
        <v>33</v>
      </c>
      <c r="AV307">
        <f>(Table2[[#This Row],[Rank 1Y]]+Table2[[#This Row],[Rank 6M]]+Table2[[#This Row],[Rank Sharpe]])/3</f>
        <v>326</v>
      </c>
    </row>
    <row r="308" spans="1:48" x14ac:dyDescent="0.3">
      <c r="A308" t="s">
        <v>1502</v>
      </c>
      <c r="B308" t="s">
        <v>1503</v>
      </c>
      <c r="C308" t="s">
        <v>10077</v>
      </c>
      <c r="D308" t="s">
        <v>903</v>
      </c>
      <c r="E308">
        <v>6219.7268408519903</v>
      </c>
      <c r="F308">
        <v>210.27</v>
      </c>
      <c r="G308">
        <v>54.195157821307497</v>
      </c>
      <c r="H308">
        <f>(Table2[[#This Row],[1Y Return vs Nifty]]-AVERAGE(Table2[1Y Return vs Nifty]))/_xlfn.STDEV.P(Table2[1Y Return vs Nifty])</f>
        <v>0.13522785499912746</v>
      </c>
      <c r="I308">
        <v>-15.1310524314012</v>
      </c>
      <c r="J308">
        <f>(Table2[[#This Row],[1M Return vs Nifty]]-AVERAGE(Table2[1M Return vs Nifty]))/_xlfn.STDEV.P(Table2[1M Return vs Nifty])</f>
        <v>-1.5921863174678363</v>
      </c>
      <c r="K308">
        <v>-0.715643038653896</v>
      </c>
      <c r="L308">
        <f>(Table2[[#This Row],[6M Return vs Nifty]]-AVERAGE(Table2[6M Return vs Nifty]))/_xlfn.STDEV.P(Table2[6M Return vs Nifty])</f>
        <v>-0.38268980197287966</v>
      </c>
      <c r="M308">
        <v>-0.51889186734336601</v>
      </c>
      <c r="N308">
        <f>(Table2[[#This Row],[1W Return vs Nifty]]-AVERAGE(Table2[1W Return vs Nifty]))/_xlfn.STDEV.P(Table2[1W Return vs Nifty])</f>
        <v>0.15086968412037474</v>
      </c>
      <c r="O308">
        <v>209.47</v>
      </c>
      <c r="P308">
        <v>210.50597678167</v>
      </c>
      <c r="Q308">
        <v>186.25627118126599</v>
      </c>
      <c r="R308">
        <v>54.038743756177297</v>
      </c>
      <c r="S308" s="5">
        <f>(Table2[[#This Row],[Close Price]]-Table2[[#This Row],[20D EMA]])/Table2[[#This Row],[20D EMA]]</f>
        <v>3.8191626485893511E-3</v>
      </c>
      <c r="T308" s="5">
        <f>(Table2[[#This Row],[Close Price]]-Table2[[#This Row],[50D EMA]])/Table2[[#This Row],[50D EMA]]</f>
        <v>-1.1209980128722783E-3</v>
      </c>
      <c r="U308" s="5">
        <f>(Table2[[#This Row],[Close Price]]-Table2[[#This Row],[200D EMA]])/Table2[[#This Row],[200D EMA]]</f>
        <v>0.12892843106132884</v>
      </c>
      <c r="V308">
        <v>0.70837578053429895</v>
      </c>
      <c r="W308">
        <v>207.42</v>
      </c>
      <c r="X308">
        <v>212.6</v>
      </c>
      <c r="Y308">
        <v>203.67</v>
      </c>
      <c r="Z308">
        <v>213.35</v>
      </c>
      <c r="AA308">
        <v>175.45</v>
      </c>
      <c r="AB308">
        <v>224</v>
      </c>
      <c r="AC308" s="5">
        <f>(Table2[[#This Row],[Close Price]]/Table2[[#This Row],[Day Low]])-1</f>
        <v>1.3740237199884486E-2</v>
      </c>
      <c r="AD308" s="5">
        <f>(Table2[[#This Row],[Day High]]/Table2[[#This Row],[Close Price]])-1</f>
        <v>1.1080991106672267E-2</v>
      </c>
      <c r="AE308" s="5">
        <f>(Table2[[#This Row],[Close Price]]/Table2[[#This Row],[Current Week Low]])-1</f>
        <v>3.2405361614376238E-2</v>
      </c>
      <c r="AF308" s="5">
        <f>(Table2[[#This Row],[Current Week High]]/Table2[[#This Row],[Close Price]])-1</f>
        <v>1.46478337375755E-2</v>
      </c>
      <c r="AG308" s="5">
        <f>(Table2[[#This Row],[Close Price]]/Table2[[#This Row],[Current Month Low]])-1</f>
        <v>0.19846110002849837</v>
      </c>
      <c r="AH308" s="5">
        <f>(Table2[[#This Row],[Current Month High]]/Table2[[#This Row],[Close Price]])-1</f>
        <v>6.5296999096399855E-2</v>
      </c>
      <c r="AI308">
        <v>21.082417843724699</v>
      </c>
      <c r="AJ308">
        <v>92.554945054944994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</v>
      </c>
      <c r="AM308" t="s">
        <v>10115</v>
      </c>
      <c r="AN308">
        <v>3.22</v>
      </c>
      <c r="AO308" t="s">
        <v>10116</v>
      </c>
      <c r="AP308">
        <v>6.4890075743167006E-2</v>
      </c>
      <c r="AQ308">
        <f>(Table2[[#This Row],[Sharpe Ratio]]-AVERAGE(Table2[Sharpe Ratio]))/_xlfn.STDEV.P(Table2[Sharpe Ratio])</f>
        <v>9.9138894011431625E-2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248</v>
      </c>
      <c r="AT308">
        <f>_xlfn.RANK.AVG(Table2[[#This Row],[6M Return vs Nifty Z-Score]],Table2[6M Return vs Nifty Z-Score])</f>
        <v>428</v>
      </c>
      <c r="AU308">
        <f>_xlfn.RANK.AVG(Table2[[#This Row],[Sharpe Ratio Z-Score]],Table2[Sharpe Ratio Z-Score])</f>
        <v>303</v>
      </c>
      <c r="AV308">
        <f>(Table2[[#This Row],[Rank 1Y]]+Table2[[#This Row],[Rank 6M]]+Table2[[#This Row],[Rank Sharpe]])/3</f>
        <v>326.33333333333331</v>
      </c>
    </row>
    <row r="309" spans="1:48" x14ac:dyDescent="0.3">
      <c r="A309" t="s">
        <v>147</v>
      </c>
      <c r="B309" t="s">
        <v>148</v>
      </c>
      <c r="C309" t="s">
        <v>10079</v>
      </c>
      <c r="D309" t="s">
        <v>80</v>
      </c>
      <c r="E309">
        <v>175644.54895117501</v>
      </c>
      <c r="F309">
        <v>2637.6</v>
      </c>
      <c r="G309">
        <v>25.012434315147502</v>
      </c>
      <c r="H309">
        <f>(Table2[[#This Row],[1Y Return vs Nifty]]-AVERAGE(Table2[1Y Return vs Nifty]))/_xlfn.STDEV.P(Table2[1Y Return vs Nifty])</f>
        <v>-0.21742470243236026</v>
      </c>
      <c r="I309">
        <v>-0.37514307519575402</v>
      </c>
      <c r="J309">
        <f>(Table2[[#This Row],[1M Return vs Nifty]]-AVERAGE(Table2[1M Return vs Nifty]))/_xlfn.STDEV.P(Table2[1M Return vs Nifty])</f>
        <v>-0.22539602876180204</v>
      </c>
      <c r="K309">
        <v>13.591934264852</v>
      </c>
      <c r="L309">
        <f>(Table2[[#This Row],[6M Return vs Nifty]]-AVERAGE(Table2[6M Return vs Nifty]))/_xlfn.STDEV.P(Table2[6M Return vs Nifty])</f>
        <v>5.240255358985494E-2</v>
      </c>
      <c r="M309">
        <v>2.2707846441618198</v>
      </c>
      <c r="N309">
        <f>(Table2[[#This Row],[1W Return vs Nifty]]-AVERAGE(Table2[1W Return vs Nifty]))/_xlfn.STDEV.P(Table2[1W Return vs Nifty])</f>
        <v>0.76014237318776756</v>
      </c>
      <c r="O309">
        <v>2468.9899999999998</v>
      </c>
      <c r="P309">
        <v>2401.3770270473901</v>
      </c>
      <c r="Q309">
        <v>2175.5474272681499</v>
      </c>
      <c r="R309">
        <v>72.001150099210903</v>
      </c>
      <c r="S309" s="5">
        <f>(Table2[[#This Row],[Close Price]]-Table2[[#This Row],[20D EMA]])/Table2[[#This Row],[20D EMA]]</f>
        <v>6.8291082588426907E-2</v>
      </c>
      <c r="T309" s="5">
        <f>(Table2[[#This Row],[Close Price]]-Table2[[#This Row],[50D EMA]])/Table2[[#This Row],[50D EMA]]</f>
        <v>9.8369797950077595E-2</v>
      </c>
      <c r="U309" s="5">
        <f>(Table2[[#This Row],[Close Price]]-Table2[[#This Row],[200D EMA]])/Table2[[#This Row],[200D EMA]]</f>
        <v>0.21238450926903149</v>
      </c>
      <c r="V309">
        <v>1.6140335989657799</v>
      </c>
      <c r="W309">
        <v>2552.25</v>
      </c>
      <c r="X309">
        <v>2654.65</v>
      </c>
      <c r="Y309">
        <v>2443.1</v>
      </c>
      <c r="Z309">
        <v>2654.65</v>
      </c>
      <c r="AA309">
        <v>2171.6</v>
      </c>
      <c r="AB309">
        <v>2654.65</v>
      </c>
      <c r="AC309" s="5">
        <f>(Table2[[#This Row],[Close Price]]/Table2[[#This Row],[Day Low]])-1</f>
        <v>3.3441081398765782E-2</v>
      </c>
      <c r="AD309" s="5">
        <f>(Table2[[#This Row],[Day High]]/Table2[[#This Row],[Close Price]])-1</f>
        <v>6.4642098877767395E-3</v>
      </c>
      <c r="AE309" s="5">
        <f>(Table2[[#This Row],[Close Price]]/Table2[[#This Row],[Current Week Low]])-1</f>
        <v>7.9611968400802313E-2</v>
      </c>
      <c r="AF309" s="5">
        <f>(Table2[[#This Row],[Current Week High]]/Table2[[#This Row],[Close Price]])-1</f>
        <v>6.4642098877767395E-3</v>
      </c>
      <c r="AG309" s="5">
        <f>(Table2[[#This Row],[Close Price]]/Table2[[#This Row],[Current Month Low]])-1</f>
        <v>0.214588321974581</v>
      </c>
      <c r="AH309" s="5">
        <f>(Table2[[#This Row],[Current Month High]]/Table2[[#This Row],[Close Price]])-1</f>
        <v>6.4642098877767395E-3</v>
      </c>
      <c r="AI309">
        <v>0.64642098877767395</v>
      </c>
      <c r="AJ309">
        <v>54.551631515186202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0.08</v>
      </c>
      <c r="AM309" t="s">
        <v>10116</v>
      </c>
      <c r="AN309">
        <v>7.8</v>
      </c>
      <c r="AO309" t="s">
        <v>10116</v>
      </c>
      <c r="AP309">
        <v>5.2816821423187998E-2</v>
      </c>
      <c r="AQ309">
        <f>(Table2[[#This Row],[Sharpe Ratio]]-AVERAGE(Table2[Sharpe Ratio]))/_xlfn.STDEV.P(Table2[Sharpe Ratio])</f>
        <v>-3.7342107508067053E-2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0.33238208807539316</v>
      </c>
      <c r="AS309">
        <f>_xlfn.RANK.AVG(Table2[[#This Row],[1Y Return vs Nifty Z-Score]],Table2[1Y Return vs Nifty Z-Score])</f>
        <v>347</v>
      </c>
      <c r="AT309">
        <f>_xlfn.RANK.AVG(Table2[[#This Row],[6M Return vs Nifty Z-Score]],Table2[6M Return vs Nifty Z-Score])</f>
        <v>283</v>
      </c>
      <c r="AU309">
        <f>_xlfn.RANK.AVG(Table2[[#This Row],[Sharpe Ratio Z-Score]],Table2[Sharpe Ratio Z-Score])</f>
        <v>349</v>
      </c>
      <c r="AV309">
        <f>(Table2[[#This Row],[Rank 1Y]]+Table2[[#This Row],[Rank 6M]]+Table2[[#This Row],[Rank Sharpe]])/3</f>
        <v>326.33333333333331</v>
      </c>
    </row>
    <row r="310" spans="1:48" x14ac:dyDescent="0.3">
      <c r="A310" t="s">
        <v>1018</v>
      </c>
      <c r="B310" t="s">
        <v>1019</v>
      </c>
      <c r="C310" t="s">
        <v>10073</v>
      </c>
      <c r="D310" t="s">
        <v>46</v>
      </c>
      <c r="E310">
        <v>12515.263164525</v>
      </c>
      <c r="F310">
        <v>483.8</v>
      </c>
      <c r="G310">
        <v>16.060249747596099</v>
      </c>
      <c r="H310">
        <f>(Table2[[#This Row],[1Y Return vs Nifty]]-AVERAGE(Table2[1Y Return vs Nifty]))/_xlfn.STDEV.P(Table2[1Y Return vs Nifty])</f>
        <v>-0.32560551638823743</v>
      </c>
      <c r="I310">
        <v>-18.266581617179401</v>
      </c>
      <c r="J310">
        <f>(Table2[[#This Row],[1M Return vs Nifty]]-AVERAGE(Table2[1M Return vs Nifty]))/_xlfn.STDEV.P(Table2[1M Return vs Nifty])</f>
        <v>-1.8826198473589451</v>
      </c>
      <c r="K310">
        <v>26.976010895061101</v>
      </c>
      <c r="L310">
        <f>(Table2[[#This Row],[6M Return vs Nifty]]-AVERAGE(Table2[6M Return vs Nifty]))/_xlfn.STDEV.P(Table2[6M Return vs Nifty])</f>
        <v>0.45941132275742702</v>
      </c>
      <c r="M310">
        <v>2.66270295756178</v>
      </c>
      <c r="N310">
        <f>(Table2[[#This Row],[1W Return vs Nifty]]-AVERAGE(Table2[1W Return vs Nifty]))/_xlfn.STDEV.P(Table2[1W Return vs Nifty])</f>
        <v>0.84573836387527324</v>
      </c>
      <c r="O310">
        <v>484.44</v>
      </c>
      <c r="P310">
        <v>472.97807094270797</v>
      </c>
      <c r="Q310">
        <v>414.77985744624999</v>
      </c>
      <c r="R310">
        <v>53.001301657483999</v>
      </c>
      <c r="S310" s="5">
        <f>(Table2[[#This Row],[Close Price]]-Table2[[#This Row],[20D EMA]])/Table2[[#This Row],[20D EMA]]</f>
        <v>-1.321113037734263E-3</v>
      </c>
      <c r="T310" s="5">
        <f>(Table2[[#This Row],[Close Price]]-Table2[[#This Row],[50D EMA]])/Table2[[#This Row],[50D EMA]]</f>
        <v>2.2880403388940422E-2</v>
      </c>
      <c r="U310" s="5">
        <f>(Table2[[#This Row],[Close Price]]-Table2[[#This Row],[200D EMA]])/Table2[[#This Row],[200D EMA]]</f>
        <v>0.16640186671237794</v>
      </c>
      <c r="V310">
        <v>0.73565845936211904</v>
      </c>
      <c r="W310">
        <v>480.1</v>
      </c>
      <c r="X310">
        <v>489.8</v>
      </c>
      <c r="Y310">
        <v>466.5</v>
      </c>
      <c r="Z310">
        <v>494.25</v>
      </c>
      <c r="AA310">
        <v>455</v>
      </c>
      <c r="AB310">
        <v>556.95000000000005</v>
      </c>
      <c r="AC310" s="5">
        <f>(Table2[[#This Row],[Close Price]]/Table2[[#This Row],[Day Low]])-1</f>
        <v>7.7067277650488819E-3</v>
      </c>
      <c r="AD310" s="5">
        <f>(Table2[[#This Row],[Day High]]/Table2[[#This Row],[Close Price]])-1</f>
        <v>1.2401818933443609E-2</v>
      </c>
      <c r="AE310" s="5">
        <f>(Table2[[#This Row],[Close Price]]/Table2[[#This Row],[Current Week Low]])-1</f>
        <v>3.7084673097534937E-2</v>
      </c>
      <c r="AF310" s="5">
        <f>(Table2[[#This Row],[Current Week High]]/Table2[[#This Row],[Close Price]])-1</f>
        <v>2.1599834642414217E-2</v>
      </c>
      <c r="AG310" s="5">
        <f>(Table2[[#This Row],[Close Price]]/Table2[[#This Row],[Current Month Low]])-1</f>
        <v>6.3296703296703338E-2</v>
      </c>
      <c r="AH310" s="5">
        <f>(Table2[[#This Row],[Current Month High]]/Table2[[#This Row],[Close Price]])-1</f>
        <v>0.15119884249689952</v>
      </c>
      <c r="AI310">
        <v>18.809425382389399</v>
      </c>
      <c r="AJ310">
        <v>56.014188971299497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0.03</v>
      </c>
      <c r="AM310" t="s">
        <v>10116</v>
      </c>
      <c r="AN310">
        <v>-7.25</v>
      </c>
      <c r="AO310" t="s">
        <v>10117</v>
      </c>
      <c r="AP310">
        <v>4.0460752796078997E-2</v>
      </c>
      <c r="AQ310">
        <f>(Table2[[#This Row],[Sharpe Ratio]]-AVERAGE(Table2[Sharpe Ratio]))/_xlfn.STDEV.P(Table2[Sharpe Ratio])</f>
        <v>-0.17702015754970868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-1.0800958346641911</v>
      </c>
      <c r="AS310">
        <f>_xlfn.RANK.AVG(Table2[[#This Row],[1Y Return vs Nifty Z-Score]],Table2[1Y Return vs Nifty Z-Score])</f>
        <v>398</v>
      </c>
      <c r="AT310">
        <f>_xlfn.RANK.AVG(Table2[[#This Row],[6M Return vs Nifty Z-Score]],Table2[6M Return vs Nifty Z-Score])</f>
        <v>190</v>
      </c>
      <c r="AU310">
        <f>_xlfn.RANK.AVG(Table2[[#This Row],[Sharpe Ratio Z-Score]],Table2[Sharpe Ratio Z-Score])</f>
        <v>391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1424</v>
      </c>
      <c r="B311" t="s">
        <v>1425</v>
      </c>
      <c r="C311" t="s">
        <v>10074</v>
      </c>
      <c r="D311" t="s">
        <v>193</v>
      </c>
      <c r="E311">
        <v>6950.5419545000004</v>
      </c>
      <c r="F311">
        <v>1284.4000000000001</v>
      </c>
      <c r="G311">
        <v>21.276181229746001</v>
      </c>
      <c r="H311">
        <f>(Table2[[#This Row],[1Y Return vs Nifty]]-AVERAGE(Table2[1Y Return vs Nifty]))/_xlfn.STDEV.P(Table2[1Y Return vs Nifty])</f>
        <v>-0.26257467637156445</v>
      </c>
      <c r="I311">
        <v>21.626537551664999</v>
      </c>
      <c r="J311">
        <f>(Table2[[#This Row],[1M Return vs Nifty]]-AVERAGE(Table2[1M Return vs Nifty]))/_xlfn.STDEV.P(Table2[1M Return vs Nifty])</f>
        <v>1.8125456995369449</v>
      </c>
      <c r="K311">
        <v>16.854387676072299</v>
      </c>
      <c r="L311">
        <f>(Table2[[#This Row],[6M Return vs Nifty]]-AVERAGE(Table2[6M Return vs Nifty]))/_xlfn.STDEV.P(Table2[6M Return vs Nifty])</f>
        <v>0.15161351778668619</v>
      </c>
      <c r="M311">
        <v>-3.5681229769793901</v>
      </c>
      <c r="N311">
        <f>(Table2[[#This Row],[1W Return vs Nifty]]-AVERAGE(Table2[1W Return vs Nifty]))/_xlfn.STDEV.P(Table2[1W Return vs Nifty])</f>
        <v>-0.51509041200327832</v>
      </c>
      <c r="O311">
        <v>1192.4100000000001</v>
      </c>
      <c r="P311">
        <v>1112.92500670403</v>
      </c>
      <c r="Q311">
        <v>1002.28905958315</v>
      </c>
      <c r="R311">
        <v>77.548129731002007</v>
      </c>
      <c r="S311" s="5">
        <f>(Table2[[#This Row],[Close Price]]-Table2[[#This Row],[20D EMA]])/Table2[[#This Row],[20D EMA]]</f>
        <v>7.7146283576957589E-2</v>
      </c>
      <c r="T311" s="5">
        <f>(Table2[[#This Row],[Close Price]]-Table2[[#This Row],[50D EMA]])/Table2[[#This Row],[50D EMA]]</f>
        <v>0.15407596402546461</v>
      </c>
      <c r="U311" s="5">
        <f>(Table2[[#This Row],[Close Price]]-Table2[[#This Row],[200D EMA]])/Table2[[#This Row],[200D EMA]]</f>
        <v>0.2814666464923597</v>
      </c>
      <c r="V311">
        <v>1.92180138260832</v>
      </c>
      <c r="W311">
        <v>1266.5999999999999</v>
      </c>
      <c r="X311">
        <v>1309.95</v>
      </c>
      <c r="Y311">
        <v>1241.05</v>
      </c>
      <c r="Z311">
        <v>1342.55</v>
      </c>
      <c r="AA311">
        <v>955</v>
      </c>
      <c r="AB311">
        <v>1342.55</v>
      </c>
      <c r="AC311" s="5">
        <f>(Table2[[#This Row],[Close Price]]/Table2[[#This Row],[Day Low]])-1</f>
        <v>1.4053371230064782E-2</v>
      </c>
      <c r="AD311" s="5">
        <f>(Table2[[#This Row],[Day High]]/Table2[[#This Row],[Close Price]])-1</f>
        <v>1.989255683587654E-2</v>
      </c>
      <c r="AE311" s="5">
        <f>(Table2[[#This Row],[Close Price]]/Table2[[#This Row],[Current Week Low]])-1</f>
        <v>3.4930099512509694E-2</v>
      </c>
      <c r="AF311" s="5">
        <f>(Table2[[#This Row],[Current Week High]]/Table2[[#This Row],[Close Price]])-1</f>
        <v>4.5274057925879685E-2</v>
      </c>
      <c r="AG311" s="5">
        <f>(Table2[[#This Row],[Close Price]]/Table2[[#This Row],[Current Month Low]])-1</f>
        <v>0.34492146596858642</v>
      </c>
      <c r="AH311" s="5">
        <f>(Table2[[#This Row],[Current Month High]]/Table2[[#This Row],[Close Price]])-1</f>
        <v>4.5274057925879685E-2</v>
      </c>
      <c r="AI311">
        <v>4.5274057925879596</v>
      </c>
      <c r="AJ311">
        <v>56.538695917123697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7.0000000000000007E-2</v>
      </c>
      <c r="AM311" t="s">
        <v>10116</v>
      </c>
      <c r="AN311">
        <v>19.010000000000002</v>
      </c>
      <c r="AO311" t="s">
        <v>10116</v>
      </c>
      <c r="AP311">
        <v>5.1074691624557002E-2</v>
      </c>
      <c r="AQ311">
        <f>(Table2[[#This Row],[Sharpe Ratio]]-AVERAGE(Table2[Sharpe Ratio]))/_xlfn.STDEV.P(Table2[Sharpe Ratio])</f>
        <v>-5.7035854810371413E-2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1.1294582741384169</v>
      </c>
      <c r="AS311">
        <f>_xlfn.RANK.AVG(Table2[[#This Row],[1Y Return vs Nifty Z-Score]],Table2[1Y Return vs Nifty Z-Score])</f>
        <v>369</v>
      </c>
      <c r="AT311">
        <f>_xlfn.RANK.AVG(Table2[[#This Row],[6M Return vs Nifty Z-Score]],Table2[6M Return vs Nifty Z-Score])</f>
        <v>254</v>
      </c>
      <c r="AU311">
        <f>_xlfn.RANK.AVG(Table2[[#This Row],[Sharpe Ratio Z-Score]],Table2[Sharpe Ratio Z-Score])</f>
        <v>359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1228</v>
      </c>
      <c r="B312" t="s">
        <v>1229</v>
      </c>
      <c r="C312" t="s">
        <v>10078</v>
      </c>
      <c r="D312" t="s">
        <v>154</v>
      </c>
      <c r="E312">
        <v>8872.4223999999995</v>
      </c>
      <c r="F312">
        <v>460.25</v>
      </c>
      <c r="G312">
        <v>34.567665046548001</v>
      </c>
      <c r="H312">
        <f>(Table2[[#This Row],[1Y Return vs Nifty]]-AVERAGE(Table2[1Y Return vs Nifty]))/_xlfn.STDEV.P(Table2[1Y Return vs Nifty])</f>
        <v>-0.10195650243502116</v>
      </c>
      <c r="I312">
        <v>-6.7954117852121598</v>
      </c>
      <c r="J312">
        <f>(Table2[[#This Row],[1M Return vs Nifty]]-AVERAGE(Table2[1M Return vs Nifty]))/_xlfn.STDEV.P(Table2[1M Return vs Nifty])</f>
        <v>-0.8200839406961038</v>
      </c>
      <c r="K312">
        <v>0.70260098037393504</v>
      </c>
      <c r="L312">
        <f>(Table2[[#This Row],[6M Return vs Nifty]]-AVERAGE(Table2[6M Return vs Nifty]))/_xlfn.STDEV.P(Table2[6M Return vs Nifty])</f>
        <v>-0.33956110744187934</v>
      </c>
      <c r="M312">
        <v>0.373861755845042</v>
      </c>
      <c r="N312">
        <f>(Table2[[#This Row],[1W Return vs Nifty]]-AVERAGE(Table2[1W Return vs Nifty]))/_xlfn.STDEV.P(Table2[1W Return vs Nifty])</f>
        <v>0.34584942404053437</v>
      </c>
      <c r="O312">
        <v>451.15</v>
      </c>
      <c r="P312">
        <v>440.50895820570099</v>
      </c>
      <c r="Q312">
        <v>405.10851341174401</v>
      </c>
      <c r="R312">
        <v>70.316856794410498</v>
      </c>
      <c r="S312" s="5">
        <f>(Table2[[#This Row],[Close Price]]-Table2[[#This Row],[20D EMA]])/Table2[[#This Row],[20D EMA]]</f>
        <v>2.0170674941815413E-2</v>
      </c>
      <c r="T312" s="5">
        <f>(Table2[[#This Row],[Close Price]]-Table2[[#This Row],[50D EMA]])/Table2[[#This Row],[50D EMA]]</f>
        <v>4.481416649211635E-2</v>
      </c>
      <c r="U312" s="5">
        <f>(Table2[[#This Row],[Close Price]]-Table2[[#This Row],[200D EMA]])/Table2[[#This Row],[200D EMA]]</f>
        <v>0.1361153487589418</v>
      </c>
      <c r="V312">
        <v>1.76148481467516</v>
      </c>
      <c r="W312">
        <v>455</v>
      </c>
      <c r="X312">
        <v>474.75</v>
      </c>
      <c r="Y312">
        <v>455</v>
      </c>
      <c r="Z312">
        <v>489.4</v>
      </c>
      <c r="AA312">
        <v>353.4</v>
      </c>
      <c r="AB312">
        <v>489.4</v>
      </c>
      <c r="AC312" s="5">
        <f>(Table2[[#This Row],[Close Price]]/Table2[[#This Row],[Day Low]])-1</f>
        <v>1.1538461538461497E-2</v>
      </c>
      <c r="AD312" s="5">
        <f>(Table2[[#This Row],[Day High]]/Table2[[#This Row],[Close Price]])-1</f>
        <v>3.150461705594787E-2</v>
      </c>
      <c r="AE312" s="5">
        <f>(Table2[[#This Row],[Close Price]]/Table2[[#This Row],[Current Week Low]])-1</f>
        <v>1.1538461538461497E-2</v>
      </c>
      <c r="AF312" s="5">
        <f>(Table2[[#This Row],[Current Week High]]/Table2[[#This Row],[Close Price]])-1</f>
        <v>6.3335143943508809E-2</v>
      </c>
      <c r="AG312" s="5">
        <f>(Table2[[#This Row],[Close Price]]/Table2[[#This Row],[Current Month Low]])-1</f>
        <v>0.30234861346915687</v>
      </c>
      <c r="AH312" s="5">
        <f>(Table2[[#This Row],[Current Month High]]/Table2[[#This Row],[Close Price]])-1</f>
        <v>6.3335143943508809E-2</v>
      </c>
      <c r="AI312">
        <v>18.9570885388375</v>
      </c>
      <c r="AJ312">
        <v>65.676745860331096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-0.01</v>
      </c>
      <c r="AM312" t="s">
        <v>10117</v>
      </c>
      <c r="AN312">
        <v>9.66</v>
      </c>
      <c r="AO312" t="s">
        <v>10116</v>
      </c>
      <c r="AP312">
        <v>8.2083754658769006E-2</v>
      </c>
      <c r="AQ312">
        <f>(Table2[[#This Row],[Sharpe Ratio]]-AVERAGE(Table2[Sharpe Ratio]))/_xlfn.STDEV.P(Table2[Sharpe Ratio])</f>
        <v>0.29350326802472826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-0.6222488585077417</v>
      </c>
      <c r="AS312">
        <f>_xlfn.RANK.AVG(Table2[[#This Row],[1Y Return vs Nifty Z-Score]],Table2[1Y Return vs Nifty Z-Score])</f>
        <v>309</v>
      </c>
      <c r="AT312">
        <f>_xlfn.RANK.AVG(Table2[[#This Row],[6M Return vs Nifty Z-Score]],Table2[6M Return vs Nifty Z-Score])</f>
        <v>416</v>
      </c>
      <c r="AU312">
        <f>_xlfn.RANK.AVG(Table2[[#This Row],[Sharpe Ratio Z-Score]],Table2[Sharpe Ratio Z-Score])</f>
        <v>258</v>
      </c>
      <c r="AV312">
        <f>(Table2[[#This Row],[Rank 1Y]]+Table2[[#This Row],[Rank 6M]]+Table2[[#This Row],[Rank Sharpe]])/3</f>
        <v>327.66666666666669</v>
      </c>
    </row>
    <row r="313" spans="1:48" x14ac:dyDescent="0.3">
      <c r="A313" t="s">
        <v>1006</v>
      </c>
      <c r="B313" t="s">
        <v>1007</v>
      </c>
      <c r="C313" t="s">
        <v>10070</v>
      </c>
      <c r="D313" t="s">
        <v>24</v>
      </c>
      <c r="E313">
        <v>12878.328904784999</v>
      </c>
      <c r="F313">
        <v>115.59</v>
      </c>
      <c r="G313">
        <v>78.448569441874099</v>
      </c>
      <c r="H313">
        <f>(Table2[[#This Row],[1Y Return vs Nifty]]-AVERAGE(Table2[1Y Return vs Nifty]))/_xlfn.STDEV.P(Table2[1Y Return vs Nifty])</f>
        <v>0.42831316736299818</v>
      </c>
      <c r="I313">
        <v>-15.2667065859159</v>
      </c>
      <c r="J313">
        <f>(Table2[[#This Row],[1M Return vs Nifty]]-AVERAGE(Table2[1M Return vs Nifty]))/_xlfn.STDEV.P(Table2[1M Return vs Nifty])</f>
        <v>-1.6047515058637212</v>
      </c>
      <c r="K313">
        <v>-18.042925558435101</v>
      </c>
      <c r="L313">
        <f>(Table2[[#This Row],[6M Return vs Nifty]]-AVERAGE(Table2[6M Return vs Nifty]))/_xlfn.STDEV.P(Table2[6M Return vs Nifty])</f>
        <v>-0.90961116728224389</v>
      </c>
      <c r="M313">
        <v>-6.24399246200917</v>
      </c>
      <c r="N313">
        <f>(Table2[[#This Row],[1W Return vs Nifty]]-AVERAGE(Table2[1W Return vs Nifty]))/_xlfn.STDEV.P(Table2[1W Return vs Nifty])</f>
        <v>-1.09950734709007</v>
      </c>
      <c r="O313">
        <v>121.26</v>
      </c>
      <c r="P313">
        <v>125.701649026006</v>
      </c>
      <c r="Q313">
        <v>118.29628975355401</v>
      </c>
      <c r="R313">
        <v>31.238852626831601</v>
      </c>
      <c r="S313" s="5">
        <f>(Table2[[#This Row],[Close Price]]-Table2[[#This Row],[20D EMA]])/Table2[[#This Row],[20D EMA]]</f>
        <v>-4.6759030183077699E-2</v>
      </c>
      <c r="T313" s="5">
        <f>(Table2[[#This Row],[Close Price]]-Table2[[#This Row],[50D EMA]])/Table2[[#This Row],[50D EMA]]</f>
        <v>-8.0441657721721904E-2</v>
      </c>
      <c r="U313" s="5">
        <f>(Table2[[#This Row],[Close Price]]-Table2[[#This Row],[200D EMA]])/Table2[[#This Row],[200D EMA]]</f>
        <v>-2.2877215838231286E-2</v>
      </c>
      <c r="V313">
        <v>0.62974257156876301</v>
      </c>
      <c r="W313">
        <v>113.7</v>
      </c>
      <c r="X313">
        <v>117.59</v>
      </c>
      <c r="Y313">
        <v>113.7</v>
      </c>
      <c r="Z313">
        <v>121.25</v>
      </c>
      <c r="AA313">
        <v>102.65</v>
      </c>
      <c r="AB313">
        <v>137.75</v>
      </c>
      <c r="AC313" s="5">
        <f>(Table2[[#This Row],[Close Price]]/Table2[[#This Row],[Day Low]])-1</f>
        <v>1.6622691292875968E-2</v>
      </c>
      <c r="AD313" s="5">
        <f>(Table2[[#This Row],[Day High]]/Table2[[#This Row],[Close Price]])-1</f>
        <v>1.7302534821351356E-2</v>
      </c>
      <c r="AE313" s="5">
        <f>(Table2[[#This Row],[Close Price]]/Table2[[#This Row],[Current Week Low]])-1</f>
        <v>1.6622691292875968E-2</v>
      </c>
      <c r="AF313" s="5">
        <f>(Table2[[#This Row],[Current Week High]]/Table2[[#This Row],[Close Price]])-1</f>
        <v>4.896617354442423E-2</v>
      </c>
      <c r="AG313" s="5">
        <f>(Table2[[#This Row],[Close Price]]/Table2[[#This Row],[Current Month Low]])-1</f>
        <v>0.1260594252313687</v>
      </c>
      <c r="AH313" s="5">
        <f>(Table2[[#This Row],[Current Month High]]/Table2[[#This Row],[Close Price]])-1</f>
        <v>0.19171208582057275</v>
      </c>
      <c r="AI313">
        <v>31.931828012803798</v>
      </c>
      <c r="AJ313">
        <v>110.163636363636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-0.24</v>
      </c>
      <c r="AM313" t="s">
        <v>10117</v>
      </c>
      <c r="AN313">
        <v>-5.04</v>
      </c>
      <c r="AO313" t="s">
        <v>10117</v>
      </c>
      <c r="AP313">
        <v>0.106736422834058</v>
      </c>
      <c r="AQ313">
        <f>(Table2[[#This Row],[Sharpe Ratio]]-AVERAGE(Table2[Sharpe Ratio]))/_xlfn.STDEV.P(Table2[Sharpe Ratio])</f>
        <v>0.57218710533307415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168</v>
      </c>
      <c r="AT313">
        <f>_xlfn.RANK.AVG(Table2[[#This Row],[6M Return vs Nifty Z-Score]],Table2[6M Return vs Nifty Z-Score])</f>
        <v>620</v>
      </c>
      <c r="AU313">
        <f>_xlfn.RANK.AVG(Table2[[#This Row],[Sharpe Ratio Z-Score]],Table2[Sharpe Ratio Z-Score])</f>
        <v>197</v>
      </c>
      <c r="AV313">
        <f>(Table2[[#This Row],[Rank 1Y]]+Table2[[#This Row],[Rank 6M]]+Table2[[#This Row],[Rank Sharpe]])/3</f>
        <v>328.33333333333331</v>
      </c>
    </row>
    <row r="314" spans="1:48" x14ac:dyDescent="0.3">
      <c r="A314" t="s">
        <v>681</v>
      </c>
      <c r="B314" t="s">
        <v>682</v>
      </c>
      <c r="C314" t="s">
        <v>10070</v>
      </c>
      <c r="D314" t="s">
        <v>384</v>
      </c>
      <c r="E314">
        <v>24181.042669049999</v>
      </c>
      <c r="F314">
        <v>1286.25</v>
      </c>
      <c r="G314">
        <v>12.039367413625101</v>
      </c>
      <c r="H314">
        <f>(Table2[[#This Row],[1Y Return vs Nifty]]-AVERAGE(Table2[1Y Return vs Nifty]))/_xlfn.STDEV.P(Table2[1Y Return vs Nifty])</f>
        <v>-0.37419503332988446</v>
      </c>
      <c r="I314">
        <v>10.695845470220799</v>
      </c>
      <c r="J314">
        <f>(Table2[[#This Row],[1M Return vs Nifty]]-AVERAGE(Table2[1M Return vs Nifty]))/_xlfn.STDEV.P(Table2[1M Return vs Nifty])</f>
        <v>0.80007243034658915</v>
      </c>
      <c r="K314">
        <v>16.7776999938452</v>
      </c>
      <c r="L314">
        <f>(Table2[[#This Row],[6M Return vs Nifty]]-AVERAGE(Table2[6M Return vs Nifty]))/_xlfn.STDEV.P(Table2[6M Return vs Nifty])</f>
        <v>0.14928145110656005</v>
      </c>
      <c r="M314">
        <v>-2.7967026826061199</v>
      </c>
      <c r="N314">
        <f>(Table2[[#This Row],[1W Return vs Nifty]]-AVERAGE(Table2[1W Return vs Nifty]))/_xlfn.STDEV.P(Table2[1W Return vs Nifty])</f>
        <v>-0.34661019029457268</v>
      </c>
      <c r="O314">
        <v>1238.27</v>
      </c>
      <c r="P314">
        <v>1176.3837983260701</v>
      </c>
      <c r="Q314">
        <v>1071.1756665379401</v>
      </c>
      <c r="R314">
        <v>71.432801504020702</v>
      </c>
      <c r="S314" s="5">
        <f>(Table2[[#This Row],[Close Price]]-Table2[[#This Row],[20D EMA]])/Table2[[#This Row],[20D EMA]]</f>
        <v>3.87476075492421E-2</v>
      </c>
      <c r="T314" s="5">
        <f>(Table2[[#This Row],[Close Price]]-Table2[[#This Row],[50D EMA]])/Table2[[#This Row],[50D EMA]]</f>
        <v>9.3393161169223471E-2</v>
      </c>
      <c r="U314" s="5">
        <f>(Table2[[#This Row],[Close Price]]-Table2[[#This Row],[200D EMA]])/Table2[[#This Row],[200D EMA]]</f>
        <v>0.20078343840388407</v>
      </c>
      <c r="V314">
        <v>1.33231216372939</v>
      </c>
      <c r="W314">
        <v>1276</v>
      </c>
      <c r="X314">
        <v>1313.75</v>
      </c>
      <c r="Y314">
        <v>1273.0999999999999</v>
      </c>
      <c r="Z314">
        <v>1330</v>
      </c>
      <c r="AA314">
        <v>1058</v>
      </c>
      <c r="AB314">
        <v>1330</v>
      </c>
      <c r="AC314" s="5">
        <f>(Table2[[#This Row],[Close Price]]/Table2[[#This Row],[Day Low]])-1</f>
        <v>8.0329153605016579E-3</v>
      </c>
      <c r="AD314" s="5">
        <f>(Table2[[#This Row],[Day High]]/Table2[[#This Row],[Close Price]])-1</f>
        <v>2.1379980563654088E-2</v>
      </c>
      <c r="AE314" s="5">
        <f>(Table2[[#This Row],[Close Price]]/Table2[[#This Row],[Current Week Low]])-1</f>
        <v>1.032911790118618E-2</v>
      </c>
      <c r="AF314" s="5">
        <f>(Table2[[#This Row],[Current Week High]]/Table2[[#This Row],[Close Price]])-1</f>
        <v>3.4013605442176909E-2</v>
      </c>
      <c r="AG314" s="5">
        <f>(Table2[[#This Row],[Close Price]]/Table2[[#This Row],[Current Month Low]])-1</f>
        <v>0.21573724007561434</v>
      </c>
      <c r="AH314" s="5">
        <f>(Table2[[#This Row],[Current Month High]]/Table2[[#This Row],[Close Price]])-1</f>
        <v>3.4013605442176909E-2</v>
      </c>
      <c r="AI314">
        <v>3.40136054421769</v>
      </c>
      <c r="AJ314">
        <v>46.164772727272698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10116</v>
      </c>
      <c r="AN314">
        <v>3.6</v>
      </c>
      <c r="AO314" t="s">
        <v>10116</v>
      </c>
      <c r="AP314">
        <v>6.2806876250507002E-2</v>
      </c>
      <c r="AQ314">
        <f>(Table2[[#This Row],[Sharpe Ratio]]-AVERAGE(Table2[Sharpe Ratio]))/_xlfn.STDEV.P(Table2[Sharpe Ratio])</f>
        <v>7.5589555482824922E-2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0.30413821331151708</v>
      </c>
      <c r="AS314">
        <f>_xlfn.RANK.AVG(Table2[[#This Row],[1Y Return vs Nifty Z-Score]],Table2[1Y Return vs Nifty Z-Score])</f>
        <v>421</v>
      </c>
      <c r="AT314">
        <f>_xlfn.RANK.AVG(Table2[[#This Row],[6M Return vs Nifty Z-Score]],Table2[6M Return vs Nifty Z-Score])</f>
        <v>256</v>
      </c>
      <c r="AU314">
        <f>_xlfn.RANK.AVG(Table2[[#This Row],[Sharpe Ratio Z-Score]],Table2[Sharpe Ratio Z-Score])</f>
        <v>308</v>
      </c>
      <c r="AV314">
        <f>(Table2[[#This Row],[Rank 1Y]]+Table2[[#This Row],[Rank 6M]]+Table2[[#This Row],[Rank Sharpe]])/3</f>
        <v>328.33333333333331</v>
      </c>
    </row>
    <row r="315" spans="1:48" x14ac:dyDescent="0.3">
      <c r="A315" t="s">
        <v>1692</v>
      </c>
      <c r="B315" t="s">
        <v>1693</v>
      </c>
      <c r="C315" t="s">
        <v>10076</v>
      </c>
      <c r="D315" t="s">
        <v>103</v>
      </c>
      <c r="E315">
        <v>4452.8999999999996</v>
      </c>
      <c r="F315">
        <v>7083.9</v>
      </c>
      <c r="G315">
        <v>79.778388026584395</v>
      </c>
      <c r="H315">
        <f>(Table2[[#This Row],[1Y Return vs Nifty]]-AVERAGE(Table2[1Y Return vs Nifty]))/_xlfn.STDEV.P(Table2[1Y Return vs Nifty])</f>
        <v>0.44438308368588753</v>
      </c>
      <c r="I315">
        <v>19.897574812694799</v>
      </c>
      <c r="J315">
        <f>(Table2[[#This Row],[1M Return vs Nifty]]-AVERAGE(Table2[1M Return vs Nifty]))/_xlfn.STDEV.P(Table2[1M Return vs Nifty])</f>
        <v>1.652397692110668</v>
      </c>
      <c r="K315">
        <v>-12.184131886982099</v>
      </c>
      <c r="L315">
        <f>(Table2[[#This Row],[6M Return vs Nifty]]-AVERAGE(Table2[6M Return vs Nifty]))/_xlfn.STDEV.P(Table2[6M Return vs Nifty])</f>
        <v>-0.73144568998344939</v>
      </c>
      <c r="M315">
        <v>-7.4847369702696103</v>
      </c>
      <c r="N315">
        <f>(Table2[[#This Row],[1W Return vs Nifty]]-AVERAGE(Table2[1W Return vs Nifty]))/_xlfn.STDEV.P(Table2[1W Return vs Nifty])</f>
        <v>-1.3704892117886263</v>
      </c>
      <c r="O315">
        <v>6931.46</v>
      </c>
      <c r="P315">
        <v>6625.3919386933103</v>
      </c>
      <c r="Q315">
        <v>6130.1871422211698</v>
      </c>
      <c r="R315">
        <v>62.101689589401602</v>
      </c>
      <c r="S315" s="5">
        <f>(Table2[[#This Row],[Close Price]]-Table2[[#This Row],[20D EMA]])/Table2[[#This Row],[20D EMA]]</f>
        <v>2.1992480660639982E-2</v>
      </c>
      <c r="T315" s="5">
        <f>(Table2[[#This Row],[Close Price]]-Table2[[#This Row],[50D EMA]])/Table2[[#This Row],[50D EMA]]</f>
        <v>6.9204669783976339E-2</v>
      </c>
      <c r="U315" s="5">
        <f>(Table2[[#This Row],[Close Price]]-Table2[[#This Row],[200D EMA]])/Table2[[#This Row],[200D EMA]]</f>
        <v>0.15557646702336531</v>
      </c>
      <c r="V315">
        <v>2.1466555306103499</v>
      </c>
      <c r="W315">
        <v>6950.5</v>
      </c>
      <c r="X315">
        <v>7459.8</v>
      </c>
      <c r="Y315">
        <v>6950.5</v>
      </c>
      <c r="Z315">
        <v>7740.6</v>
      </c>
      <c r="AA315">
        <v>4734.05</v>
      </c>
      <c r="AB315">
        <v>8500</v>
      </c>
      <c r="AC315" s="5">
        <f>(Table2[[#This Row],[Close Price]]/Table2[[#This Row],[Day Low]])-1</f>
        <v>1.9192863822746542E-2</v>
      </c>
      <c r="AD315" s="5">
        <f>(Table2[[#This Row],[Day High]]/Table2[[#This Row],[Close Price]])-1</f>
        <v>5.3063990174903708E-2</v>
      </c>
      <c r="AE315" s="5">
        <f>(Table2[[#This Row],[Close Price]]/Table2[[#This Row],[Current Week Low]])-1</f>
        <v>1.9192863822746542E-2</v>
      </c>
      <c r="AF315" s="5">
        <f>(Table2[[#This Row],[Current Week High]]/Table2[[#This Row],[Close Price]])-1</f>
        <v>9.2703171981535659E-2</v>
      </c>
      <c r="AG315" s="5">
        <f>(Table2[[#This Row],[Close Price]]/Table2[[#This Row],[Current Month Low]])-1</f>
        <v>0.49637202817883197</v>
      </c>
      <c r="AH315" s="5">
        <f>(Table2[[#This Row],[Current Month High]]/Table2[[#This Row],[Close Price]])-1</f>
        <v>0.19990400767938565</v>
      </c>
      <c r="AI315">
        <v>19.9904007679385</v>
      </c>
      <c r="AJ315">
        <v>112.480878250697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0.01</v>
      </c>
      <c r="AM315" t="s">
        <v>10116</v>
      </c>
      <c r="AN315">
        <v>10.34</v>
      </c>
      <c r="AO315" t="s">
        <v>10116</v>
      </c>
      <c r="AP315">
        <v>7.7040315677074006E-2</v>
      </c>
      <c r="AQ315">
        <f>(Table2[[#This Row],[Sharpe Ratio]]-AVERAGE(Table2[Sharpe Ratio]))/_xlfn.STDEV.P(Table2[Sharpe Ratio])</f>
        <v>0.23649017237700806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0.23133604640148775</v>
      </c>
      <c r="AS315">
        <f>_xlfn.RANK.AVG(Table2[[#This Row],[1Y Return vs Nifty Z-Score]],Table2[1Y Return vs Nifty Z-Score])</f>
        <v>161</v>
      </c>
      <c r="AT315">
        <f>_xlfn.RANK.AVG(Table2[[#This Row],[6M Return vs Nifty Z-Score]],Table2[6M Return vs Nifty Z-Score])</f>
        <v>560</v>
      </c>
      <c r="AU315">
        <f>_xlfn.RANK.AVG(Table2[[#This Row],[Sharpe Ratio Z-Score]],Table2[Sharpe Ratio Z-Score])</f>
        <v>269</v>
      </c>
      <c r="AV315">
        <f>(Table2[[#This Row],[Rank 1Y]]+Table2[[#This Row],[Rank 6M]]+Table2[[#This Row],[Rank Sharpe]])/3</f>
        <v>330</v>
      </c>
    </row>
    <row r="316" spans="1:48" x14ac:dyDescent="0.3">
      <c r="A316" t="s">
        <v>455</v>
      </c>
      <c r="B316" t="s">
        <v>456</v>
      </c>
      <c r="C316" t="s">
        <v>10068</v>
      </c>
      <c r="D316" t="s">
        <v>457</v>
      </c>
      <c r="E316">
        <v>47212.502769799998</v>
      </c>
      <c r="F316">
        <v>320</v>
      </c>
      <c r="G316">
        <v>17.610445825206401</v>
      </c>
      <c r="H316">
        <f>(Table2[[#This Row],[1Y Return vs Nifty]]-AVERAGE(Table2[1Y Return vs Nifty]))/_xlfn.STDEV.P(Table2[1Y Return vs Nifty])</f>
        <v>-0.30687249405143813</v>
      </c>
      <c r="I316">
        <v>-1.2107830073578001</v>
      </c>
      <c r="J316">
        <f>(Table2[[#This Row],[1M Return vs Nifty]]-AVERAGE(Table2[1M Return vs Nifty]))/_xlfn.STDEV.P(Table2[1M Return vs Nifty])</f>
        <v>-0.30279854707245679</v>
      </c>
      <c r="K316">
        <v>36.906987203145199</v>
      </c>
      <c r="L316">
        <f>(Table2[[#This Row],[6M Return vs Nifty]]-AVERAGE(Table2[6M Return vs Nifty]))/_xlfn.STDEV.P(Table2[6M Return vs Nifty])</f>
        <v>0.76141156942834587</v>
      </c>
      <c r="M316">
        <v>-1.0800189369067299</v>
      </c>
      <c r="N316">
        <f>(Table2[[#This Row],[1W Return vs Nifty]]-AVERAGE(Table2[1W Return vs Nifty]))/_xlfn.STDEV.P(Table2[1W Return vs Nifty])</f>
        <v>2.8318055940047205E-2</v>
      </c>
      <c r="O316">
        <v>312.98</v>
      </c>
      <c r="P316">
        <v>304.30607814137102</v>
      </c>
      <c r="Q316">
        <v>269.05386361199402</v>
      </c>
      <c r="R316">
        <v>50.579931308137098</v>
      </c>
      <c r="S316" s="5">
        <f>(Table2[[#This Row],[Close Price]]-Table2[[#This Row],[20D EMA]])/Table2[[#This Row],[20D EMA]]</f>
        <v>2.2429548213943322E-2</v>
      </c>
      <c r="T316" s="5">
        <f>(Table2[[#This Row],[Close Price]]-Table2[[#This Row],[50D EMA]])/Table2[[#This Row],[50D EMA]]</f>
        <v>5.1572817587094269E-2</v>
      </c>
      <c r="U316" s="5">
        <f>(Table2[[#This Row],[Close Price]]-Table2[[#This Row],[200D EMA]])/Table2[[#This Row],[200D EMA]]</f>
        <v>0.18935292622846722</v>
      </c>
      <c r="V316">
        <v>0.71963705007822798</v>
      </c>
      <c r="W316">
        <v>315.39999999999998</v>
      </c>
      <c r="X316">
        <v>321.89999999999998</v>
      </c>
      <c r="Y316">
        <v>314</v>
      </c>
      <c r="Z316">
        <v>334.05</v>
      </c>
      <c r="AA316">
        <v>253.4</v>
      </c>
      <c r="AB316">
        <v>334.05</v>
      </c>
      <c r="AC316" s="5">
        <f>(Table2[[#This Row],[Close Price]]/Table2[[#This Row],[Day Low]])-1</f>
        <v>1.4584654407102216E-2</v>
      </c>
      <c r="AD316" s="5">
        <f>(Table2[[#This Row],[Day High]]/Table2[[#This Row],[Close Price]])-1</f>
        <v>5.9374999999999289E-3</v>
      </c>
      <c r="AE316" s="5">
        <f>(Table2[[#This Row],[Close Price]]/Table2[[#This Row],[Current Week Low]])-1</f>
        <v>1.9108280254777066E-2</v>
      </c>
      <c r="AF316" s="5">
        <f>(Table2[[#This Row],[Current Week High]]/Table2[[#This Row],[Close Price]])-1</f>
        <v>4.3906250000000036E-2</v>
      </c>
      <c r="AG316" s="5">
        <f>(Table2[[#This Row],[Close Price]]/Table2[[#This Row],[Current Month Low]])-1</f>
        <v>0.26282557221783742</v>
      </c>
      <c r="AH316" s="5">
        <f>(Table2[[#This Row],[Current Month High]]/Table2[[#This Row],[Close Price]])-1</f>
        <v>4.3906250000000036E-2</v>
      </c>
      <c r="AI316">
        <v>4.390625</v>
      </c>
      <c r="AJ316">
        <v>66.927490871152798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</v>
      </c>
      <c r="AM316" t="s">
        <v>10116</v>
      </c>
      <c r="AN316">
        <v>5.7</v>
      </c>
      <c r="AO316" t="s">
        <v>10116</v>
      </c>
      <c r="AP316">
        <v>1.3506367109649E-2</v>
      </c>
      <c r="AQ316">
        <f>(Table2[[#This Row],[Sharpe Ratio]]-AVERAGE(Table2[Sharpe Ratio]))/_xlfn.STDEV.P(Table2[Sharpe Ratio])</f>
        <v>-0.48172355038217257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-0.30166496613767435</v>
      </c>
      <c r="AS316">
        <f>_xlfn.RANK.AVG(Table2[[#This Row],[1Y Return vs Nifty Z-Score]],Table2[1Y Return vs Nifty Z-Score])</f>
        <v>387</v>
      </c>
      <c r="AT316">
        <f>_xlfn.RANK.AVG(Table2[[#This Row],[6M Return vs Nifty Z-Score]],Table2[6M Return vs Nifty Z-Score])</f>
        <v>129</v>
      </c>
      <c r="AU316">
        <f>_xlfn.RANK.AVG(Table2[[#This Row],[Sharpe Ratio Z-Score]],Table2[Sharpe Ratio Z-Score])</f>
        <v>476</v>
      </c>
      <c r="AV316">
        <f>(Table2[[#This Row],[Rank 1Y]]+Table2[[#This Row],[Rank 6M]]+Table2[[#This Row],[Rank Sharpe]])/3</f>
        <v>330.66666666666669</v>
      </c>
    </row>
    <row r="317" spans="1:48" x14ac:dyDescent="0.3">
      <c r="A317" t="s">
        <v>199</v>
      </c>
      <c r="B317" t="s">
        <v>200</v>
      </c>
      <c r="C317" t="s">
        <v>10068</v>
      </c>
      <c r="D317" t="s">
        <v>18</v>
      </c>
      <c r="E317">
        <v>129461.00376192</v>
      </c>
      <c r="F317">
        <v>304.85000000000002</v>
      </c>
      <c r="G317">
        <v>41.418600436866399</v>
      </c>
      <c r="H317">
        <f>(Table2[[#This Row],[1Y Return vs Nifty]]-AVERAGE(Table2[1Y Return vs Nifty]))/_xlfn.STDEV.P(Table2[1Y Return vs Nifty])</f>
        <v>-1.9167797478004654E-2</v>
      </c>
      <c r="I317">
        <v>-13.9706064107017</v>
      </c>
      <c r="J317">
        <f>(Table2[[#This Row],[1M Return vs Nifty]]-AVERAGE(Table2[1M Return vs Nifty]))/_xlfn.STDEV.P(Table2[1M Return vs Nifty])</f>
        <v>-1.4846981028568795</v>
      </c>
      <c r="K317">
        <v>23.052724929248502</v>
      </c>
      <c r="L317">
        <f>(Table2[[#This Row],[6M Return vs Nifty]]-AVERAGE(Table2[6M Return vs Nifty]))/_xlfn.STDEV.P(Table2[6M Return vs Nifty])</f>
        <v>0.34010449000710913</v>
      </c>
      <c r="M317">
        <v>-5.76031035480906</v>
      </c>
      <c r="N317">
        <f>(Table2[[#This Row],[1W Return vs Nifty]]-AVERAGE(Table2[1W Return vs Nifty]))/_xlfn.STDEV.P(Table2[1W Return vs Nifty])</f>
        <v>-0.99386990242857765</v>
      </c>
      <c r="O317">
        <v>306.52</v>
      </c>
      <c r="P317">
        <v>305.67200003860501</v>
      </c>
      <c r="Q317">
        <v>266.35107745345101</v>
      </c>
      <c r="R317">
        <v>38.825216319109302</v>
      </c>
      <c r="S317" s="5">
        <f>(Table2[[#This Row],[Close Price]]-Table2[[#This Row],[20D EMA]])/Table2[[#This Row],[20D EMA]]</f>
        <v>-5.4482578624558244E-3</v>
      </c>
      <c r="T317" s="5">
        <f>(Table2[[#This Row],[Close Price]]-Table2[[#This Row],[50D EMA]])/Table2[[#This Row],[50D EMA]]</f>
        <v>-2.6891571308499578E-3</v>
      </c>
      <c r="U317" s="5">
        <f>(Table2[[#This Row],[Close Price]]-Table2[[#This Row],[200D EMA]])/Table2[[#This Row],[200D EMA]]</f>
        <v>0.14454201918247278</v>
      </c>
      <c r="V317">
        <v>0.83041956608302003</v>
      </c>
      <c r="W317">
        <v>296.05</v>
      </c>
      <c r="X317">
        <v>307</v>
      </c>
      <c r="Y317">
        <v>294.8</v>
      </c>
      <c r="Z317">
        <v>309.7</v>
      </c>
      <c r="AA317">
        <v>267.10000000000002</v>
      </c>
      <c r="AB317">
        <v>343.5</v>
      </c>
      <c r="AC317" s="5">
        <f>(Table2[[#This Row],[Close Price]]/Table2[[#This Row],[Day Low]])-1</f>
        <v>2.972470866407706E-2</v>
      </c>
      <c r="AD317" s="5">
        <f>(Table2[[#This Row],[Day High]]/Table2[[#This Row],[Close Price]])-1</f>
        <v>7.0526488436934986E-3</v>
      </c>
      <c r="AE317" s="5">
        <f>(Table2[[#This Row],[Close Price]]/Table2[[#This Row],[Current Week Low]])-1</f>
        <v>3.4090909090909172E-2</v>
      </c>
      <c r="AF317" s="5">
        <f>(Table2[[#This Row],[Current Week High]]/Table2[[#This Row],[Close Price]])-1</f>
        <v>1.5909463670657598E-2</v>
      </c>
      <c r="AG317" s="5">
        <f>(Table2[[#This Row],[Close Price]]/Table2[[#This Row],[Current Month Low]])-1</f>
        <v>0.14133283414451525</v>
      </c>
      <c r="AH317" s="5">
        <f>(Table2[[#This Row],[Current Month High]]/Table2[[#This Row],[Close Price]])-1</f>
        <v>0.12678366409709696</v>
      </c>
      <c r="AI317">
        <v>12.8341807446284</v>
      </c>
      <c r="AJ317">
        <v>83.949313621964095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-0.01</v>
      </c>
      <c r="AM317" t="s">
        <v>10117</v>
      </c>
      <c r="AN317">
        <v>1.18</v>
      </c>
      <c r="AO317" t="s">
        <v>10116</v>
      </c>
      <c r="AP317">
        <v>3.4029606156310002E-3</v>
      </c>
      <c r="AQ317">
        <f>(Table2[[#This Row],[Sharpe Ratio]]-AVERAGE(Table2[Sharpe Ratio]))/_xlfn.STDEV.P(Table2[Sharpe Ratio])</f>
        <v>-0.59593658694351803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-2.7535678996998705</v>
      </c>
      <c r="AS317">
        <f>_xlfn.RANK.AVG(Table2[[#This Row],[1Y Return vs Nifty Z-Score]],Table2[1Y Return vs Nifty Z-Score])</f>
        <v>281</v>
      </c>
      <c r="AT317">
        <f>_xlfn.RANK.AVG(Table2[[#This Row],[6M Return vs Nifty Z-Score]],Table2[6M Return vs Nifty Z-Score])</f>
        <v>217</v>
      </c>
      <c r="AU317">
        <f>_xlfn.RANK.AVG(Table2[[#This Row],[Sharpe Ratio Z-Score]],Table2[Sharpe Ratio Z-Score])</f>
        <v>494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532</v>
      </c>
      <c r="B318" t="s">
        <v>533</v>
      </c>
      <c r="C318" t="s">
        <v>10075</v>
      </c>
      <c r="D318" t="s">
        <v>284</v>
      </c>
      <c r="E318">
        <v>36336.135663239998</v>
      </c>
      <c r="F318">
        <v>478.3</v>
      </c>
      <c r="G318">
        <v>29.5575123499918</v>
      </c>
      <c r="H318">
        <f>(Table2[[#This Row],[1Y Return vs Nifty]]-AVERAGE(Table2[1Y Return vs Nifty]))/_xlfn.STDEV.P(Table2[1Y Return vs Nifty])</f>
        <v>-0.16250065148231133</v>
      </c>
      <c r="I318">
        <v>0.58339763655168297</v>
      </c>
      <c r="J318">
        <f>(Table2[[#This Row],[1M Return vs Nifty]]-AVERAGE(Table2[1M Return vs Nifty]))/_xlfn.STDEV.P(Table2[1M Return vs Nifty])</f>
        <v>-0.13660962431057055</v>
      </c>
      <c r="K318">
        <v>8.4795573674389608</v>
      </c>
      <c r="L318">
        <f>(Table2[[#This Row],[6M Return vs Nifty]]-AVERAGE(Table2[6M Return vs Nifty]))/_xlfn.STDEV.P(Table2[6M Return vs Nifty])</f>
        <v>-0.10306444544392927</v>
      </c>
      <c r="M318">
        <v>-3.5907153992832899</v>
      </c>
      <c r="N318">
        <f>(Table2[[#This Row],[1W Return vs Nifty]]-AVERAGE(Table2[1W Return vs Nifty]))/_xlfn.STDEV.P(Table2[1W Return vs Nifty])</f>
        <v>-0.52002465646957174</v>
      </c>
      <c r="O318">
        <v>475.67</v>
      </c>
      <c r="P318">
        <v>460.64095879964998</v>
      </c>
      <c r="Q318">
        <v>410.732157773018</v>
      </c>
      <c r="R318">
        <v>52.4890888566309</v>
      </c>
      <c r="S318" s="5">
        <f>(Table2[[#This Row],[Close Price]]-Table2[[#This Row],[20D EMA]])/Table2[[#This Row],[20D EMA]]</f>
        <v>5.5290432442659729E-3</v>
      </c>
      <c r="T318" s="5">
        <f>(Table2[[#This Row],[Close Price]]-Table2[[#This Row],[50D EMA]])/Table2[[#This Row],[50D EMA]]</f>
        <v>3.8335803325797196E-2</v>
      </c>
      <c r="U318" s="5">
        <f>(Table2[[#This Row],[Close Price]]-Table2[[#This Row],[200D EMA]])/Table2[[#This Row],[200D EMA]]</f>
        <v>0.16450584875879593</v>
      </c>
      <c r="V318">
        <v>1.45301354328029</v>
      </c>
      <c r="W318">
        <v>473.45</v>
      </c>
      <c r="X318">
        <v>492.25</v>
      </c>
      <c r="Y318">
        <v>473.45</v>
      </c>
      <c r="Z318">
        <v>499.8</v>
      </c>
      <c r="AA318">
        <v>406</v>
      </c>
      <c r="AB318">
        <v>509.85</v>
      </c>
      <c r="AC318" s="5">
        <f>(Table2[[#This Row],[Close Price]]/Table2[[#This Row],[Day Low]])-1</f>
        <v>1.0243953955011209E-2</v>
      </c>
      <c r="AD318" s="5">
        <f>(Table2[[#This Row],[Day High]]/Table2[[#This Row],[Close Price]])-1</f>
        <v>2.9165795525820659E-2</v>
      </c>
      <c r="AE318" s="5">
        <f>(Table2[[#This Row],[Close Price]]/Table2[[#This Row],[Current Week Low]])-1</f>
        <v>1.0243953955011209E-2</v>
      </c>
      <c r="AF318" s="5">
        <f>(Table2[[#This Row],[Current Week High]]/Table2[[#This Row],[Close Price]])-1</f>
        <v>4.4950867656282645E-2</v>
      </c>
      <c r="AG318" s="5">
        <f>(Table2[[#This Row],[Close Price]]/Table2[[#This Row],[Current Month Low]])-1</f>
        <v>0.17807881773399026</v>
      </c>
      <c r="AH318" s="5">
        <f>(Table2[[#This Row],[Current Month High]]/Table2[[#This Row],[Close Price]])-1</f>
        <v>6.5962784863056623E-2</v>
      </c>
      <c r="AI318">
        <v>6.5962784863056596</v>
      </c>
      <c r="AJ318">
        <v>57.646671061305199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0.08</v>
      </c>
      <c r="AM318" t="s">
        <v>10116</v>
      </c>
      <c r="AN318">
        <v>3.75</v>
      </c>
      <c r="AO318" t="s">
        <v>10116</v>
      </c>
      <c r="AP318">
        <v>5.8408244359468002E-2</v>
      </c>
      <c r="AQ318">
        <f>(Table2[[#This Row],[Sharpe Ratio]]-AVERAGE(Table2[Sharpe Ratio]))/_xlfn.STDEV.P(Table2[Sharpe Ratio])</f>
        <v>2.5865622739092837E-2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-0.89633375496729006</v>
      </c>
      <c r="AS318">
        <f>_xlfn.RANK.AVG(Table2[[#This Row],[1Y Return vs Nifty Z-Score]],Table2[1Y Return vs Nifty Z-Score])</f>
        <v>327</v>
      </c>
      <c r="AT318">
        <f>_xlfn.RANK.AVG(Table2[[#This Row],[6M Return vs Nifty Z-Score]],Table2[6M Return vs Nifty Z-Score])</f>
        <v>338</v>
      </c>
      <c r="AU318">
        <f>_xlfn.RANK.AVG(Table2[[#This Row],[Sharpe Ratio Z-Score]],Table2[Sharpe Ratio Z-Score])</f>
        <v>329</v>
      </c>
      <c r="AV318">
        <f>(Table2[[#This Row],[Rank 1Y]]+Table2[[#This Row],[Rank 6M]]+Table2[[#This Row],[Rank Sharpe]])/3</f>
        <v>331.33333333333331</v>
      </c>
    </row>
    <row r="319" spans="1:48" x14ac:dyDescent="0.3">
      <c r="A319" t="s">
        <v>268</v>
      </c>
      <c r="B319" t="s">
        <v>269</v>
      </c>
      <c r="C319" t="s">
        <v>10075</v>
      </c>
      <c r="D319" t="s">
        <v>59</v>
      </c>
      <c r="E319">
        <v>94444.892259200002</v>
      </c>
      <c r="F319">
        <v>2771.7</v>
      </c>
      <c r="G319">
        <v>20.730540889049198</v>
      </c>
      <c r="H319">
        <f>(Table2[[#This Row],[1Y Return vs Nifty]]-AVERAGE(Table2[1Y Return vs Nifty]))/_xlfn.STDEV.P(Table2[1Y Return vs Nifty])</f>
        <v>-0.26916835367327002</v>
      </c>
      <c r="I319">
        <v>-2.5000764160363</v>
      </c>
      <c r="J319">
        <f>(Table2[[#This Row],[1M Return vs Nifty]]-AVERAGE(Table2[1M Return vs Nifty]))/_xlfn.STDEV.P(Table2[1M Return vs Nifty])</f>
        <v>-0.42222146217279938</v>
      </c>
      <c r="K319">
        <v>11.402746794260599</v>
      </c>
      <c r="L319">
        <f>(Table2[[#This Row],[6M Return vs Nifty]]-AVERAGE(Table2[6M Return vs Nifty]))/_xlfn.STDEV.P(Table2[6M Return vs Nifty])</f>
        <v>-1.4170473635001594E-2</v>
      </c>
      <c r="M319">
        <v>-5.7936394511347498</v>
      </c>
      <c r="N319">
        <f>(Table2[[#This Row],[1W Return vs Nifty]]-AVERAGE(Table2[1W Return vs Nifty]))/_xlfn.STDEV.P(Table2[1W Return vs Nifty])</f>
        <v>-1.001149064746786</v>
      </c>
      <c r="O319">
        <v>2802.09</v>
      </c>
      <c r="P319">
        <v>2727.6777240308302</v>
      </c>
      <c r="Q319">
        <v>2427.1049167077499</v>
      </c>
      <c r="R319">
        <v>38.860877295325203</v>
      </c>
      <c r="S319" s="5">
        <f>(Table2[[#This Row],[Close Price]]-Table2[[#This Row],[20D EMA]])/Table2[[#This Row],[20D EMA]]</f>
        <v>-1.084547605537307E-2</v>
      </c>
      <c r="T319" s="5">
        <f>(Table2[[#This Row],[Close Price]]-Table2[[#This Row],[50D EMA]])/Table2[[#This Row],[50D EMA]]</f>
        <v>1.6139104550854214E-2</v>
      </c>
      <c r="U319" s="5">
        <f>(Table2[[#This Row],[Close Price]]-Table2[[#This Row],[200D EMA]])/Table2[[#This Row],[200D EMA]]</f>
        <v>0.14197782754264962</v>
      </c>
      <c r="V319">
        <v>0.86669804529514005</v>
      </c>
      <c r="W319">
        <v>2755.9</v>
      </c>
      <c r="X319">
        <v>2806.5</v>
      </c>
      <c r="Y319">
        <v>2755.9</v>
      </c>
      <c r="Z319">
        <v>2890</v>
      </c>
      <c r="AA319">
        <v>2570.4499999999998</v>
      </c>
      <c r="AB319">
        <v>2980</v>
      </c>
      <c r="AC319" s="5">
        <f>(Table2[[#This Row],[Close Price]]/Table2[[#This Row],[Day Low]])-1</f>
        <v>5.7331543234513394E-3</v>
      </c>
      <c r="AD319" s="5">
        <f>(Table2[[#This Row],[Day High]]/Table2[[#This Row],[Close Price]])-1</f>
        <v>1.2555471371360705E-2</v>
      </c>
      <c r="AE319" s="5">
        <f>(Table2[[#This Row],[Close Price]]/Table2[[#This Row],[Current Week Low]])-1</f>
        <v>5.7331543234513394E-3</v>
      </c>
      <c r="AF319" s="5">
        <f>(Table2[[#This Row],[Current Week High]]/Table2[[#This Row],[Close Price]])-1</f>
        <v>4.2681386874481531E-2</v>
      </c>
      <c r="AG319" s="5">
        <f>(Table2[[#This Row],[Close Price]]/Table2[[#This Row],[Current Month Low]])-1</f>
        <v>7.8293683985294349E-2</v>
      </c>
      <c r="AH319" s="5">
        <f>(Table2[[#This Row],[Current Month High]]/Table2[[#This Row],[Close Price]])-1</f>
        <v>7.5152433524551698E-2</v>
      </c>
      <c r="AI319">
        <v>7.5152433524551698</v>
      </c>
      <c r="AJ319">
        <v>56.412065122315902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0.06</v>
      </c>
      <c r="AM319" t="s">
        <v>10116</v>
      </c>
      <c r="AN319">
        <v>-3.22</v>
      </c>
      <c r="AO319" t="s">
        <v>10117</v>
      </c>
      <c r="AP319">
        <v>5.9166974328433E-2</v>
      </c>
      <c r="AQ319">
        <f>(Table2[[#This Row],[Sharpe Ratio]]-AVERAGE(Table2[Sharpe Ratio]))/_xlfn.STDEV.P(Table2[Sharpe Ratio])</f>
        <v>3.4442616423044421E-2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-1.6722667378048124</v>
      </c>
      <c r="AS319">
        <f>_xlfn.RANK.AVG(Table2[[#This Row],[1Y Return vs Nifty Z-Score]],Table2[1Y Return vs Nifty Z-Score])</f>
        <v>370</v>
      </c>
      <c r="AT319">
        <f>_xlfn.RANK.AVG(Table2[[#This Row],[6M Return vs Nifty Z-Score]],Table2[6M Return vs Nifty Z-Score])</f>
        <v>306</v>
      </c>
      <c r="AU319">
        <f>_xlfn.RANK.AVG(Table2[[#This Row],[Sharpe Ratio Z-Score]],Table2[Sharpe Ratio Z-Score])</f>
        <v>325</v>
      </c>
      <c r="AV319">
        <f>(Table2[[#This Row],[Rank 1Y]]+Table2[[#This Row],[Rank 6M]]+Table2[[#This Row],[Rank Sharpe]])/3</f>
        <v>333.66666666666669</v>
      </c>
    </row>
    <row r="320" spans="1:48" x14ac:dyDescent="0.3">
      <c r="A320" t="s">
        <v>735</v>
      </c>
      <c r="B320" t="s">
        <v>736</v>
      </c>
      <c r="C320" t="s">
        <v>10070</v>
      </c>
      <c r="D320" t="s">
        <v>544</v>
      </c>
      <c r="E320">
        <v>21080.262500000001</v>
      </c>
      <c r="F320">
        <v>2006.2</v>
      </c>
      <c r="G320">
        <v>59.577234446604301</v>
      </c>
      <c r="H320">
        <f>(Table2[[#This Row],[1Y Return vs Nifty]]-AVERAGE(Table2[1Y Return vs Nifty]))/_xlfn.STDEV.P(Table2[1Y Return vs Nifty])</f>
        <v>0.2002664414697326</v>
      </c>
      <c r="I320">
        <v>-11.241353381864901</v>
      </c>
      <c r="J320">
        <f>(Table2[[#This Row],[1M Return vs Nifty]]-AVERAGE(Table2[1M Return vs Nifty]))/_xlfn.STDEV.P(Table2[1M Return vs Nifty])</f>
        <v>-1.23189656787951</v>
      </c>
      <c r="K320">
        <v>-2.88765665634077</v>
      </c>
      <c r="L320">
        <f>(Table2[[#This Row],[6M Return vs Nifty]]-AVERAGE(Table2[6M Return vs Nifty]))/_xlfn.STDEV.P(Table2[6M Return vs Nifty])</f>
        <v>-0.44874057361554986</v>
      </c>
      <c r="M320">
        <v>-3.84162095326402</v>
      </c>
      <c r="N320">
        <f>(Table2[[#This Row],[1W Return vs Nifty]]-AVERAGE(Table2[1W Return vs Nifty]))/_xlfn.STDEV.P(Table2[1W Return vs Nifty])</f>
        <v>-0.57482308952993455</v>
      </c>
      <c r="O320">
        <v>2053.4899999999998</v>
      </c>
      <c r="P320">
        <v>2036.86768753707</v>
      </c>
      <c r="Q320">
        <v>1802.4363912922399</v>
      </c>
      <c r="R320">
        <v>36.041856835195802</v>
      </c>
      <c r="S320" s="5">
        <f>(Table2[[#This Row],[Close Price]]-Table2[[#This Row],[20D EMA]])/Table2[[#This Row],[20D EMA]]</f>
        <v>-2.3029087066408768E-2</v>
      </c>
      <c r="T320" s="5">
        <f>(Table2[[#This Row],[Close Price]]-Table2[[#This Row],[50D EMA]])/Table2[[#This Row],[50D EMA]]</f>
        <v>-1.5056298317615581E-2</v>
      </c>
      <c r="U320" s="5">
        <f>(Table2[[#This Row],[Close Price]]-Table2[[#This Row],[200D EMA]])/Table2[[#This Row],[200D EMA]]</f>
        <v>0.11304898729972584</v>
      </c>
      <c r="V320">
        <v>0.27767019040053698</v>
      </c>
      <c r="W320">
        <v>1999.2</v>
      </c>
      <c r="X320">
        <v>2028.5</v>
      </c>
      <c r="Y320">
        <v>1999.2</v>
      </c>
      <c r="Z320">
        <v>2062.8000000000002</v>
      </c>
      <c r="AA320">
        <v>1835.25</v>
      </c>
      <c r="AB320">
        <v>2200</v>
      </c>
      <c r="AC320" s="5">
        <f>(Table2[[#This Row],[Close Price]]/Table2[[#This Row],[Day Low]])-1</f>
        <v>3.5014005602240772E-3</v>
      </c>
      <c r="AD320" s="5">
        <f>(Table2[[#This Row],[Day High]]/Table2[[#This Row],[Close Price]])-1</f>
        <v>1.1115541820356789E-2</v>
      </c>
      <c r="AE320" s="5">
        <f>(Table2[[#This Row],[Close Price]]/Table2[[#This Row],[Current Week Low]])-1</f>
        <v>3.5014005602240772E-3</v>
      </c>
      <c r="AF320" s="5">
        <f>(Table2[[#This Row],[Current Week High]]/Table2[[#This Row],[Close Price]])-1</f>
        <v>2.8212541122520252E-2</v>
      </c>
      <c r="AG320" s="5">
        <f>(Table2[[#This Row],[Close Price]]/Table2[[#This Row],[Current Month Low]])-1</f>
        <v>9.3148072469690701E-2</v>
      </c>
      <c r="AH320" s="5">
        <f>(Table2[[#This Row],[Current Month High]]/Table2[[#This Row],[Close Price]])-1</f>
        <v>9.6600538331173436E-2</v>
      </c>
      <c r="AI320">
        <v>11.6040275147044</v>
      </c>
      <c r="AJ320">
        <v>91.422164973045099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-0.03</v>
      </c>
      <c r="AM320" t="s">
        <v>10117</v>
      </c>
      <c r="AN320">
        <v>-2.94</v>
      </c>
      <c r="AO320" t="s">
        <v>10117</v>
      </c>
      <c r="AP320">
        <v>5.9149705845021001E-2</v>
      </c>
      <c r="AQ320">
        <f>(Table2[[#This Row],[Sharpe Ratio]]-AVERAGE(Table2[Sharpe Ratio]))/_xlfn.STDEV.P(Table2[Sharpe Ratio])</f>
        <v>3.4247406428429106E-2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-2.0209463831268328</v>
      </c>
      <c r="AS320">
        <f>_xlfn.RANK.AVG(Table2[[#This Row],[1Y Return vs Nifty Z-Score]],Table2[1Y Return vs Nifty Z-Score])</f>
        <v>221</v>
      </c>
      <c r="AT320">
        <f>_xlfn.RANK.AVG(Table2[[#This Row],[6M Return vs Nifty Z-Score]],Table2[6M Return vs Nifty Z-Score])</f>
        <v>454</v>
      </c>
      <c r="AU320">
        <f>_xlfn.RANK.AVG(Table2[[#This Row],[Sharpe Ratio Z-Score]],Table2[Sharpe Ratio Z-Score])</f>
        <v>326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1400</v>
      </c>
      <c r="B321" t="s">
        <v>1401</v>
      </c>
      <c r="C321" t="s">
        <v>10070</v>
      </c>
      <c r="D321" t="s">
        <v>24</v>
      </c>
      <c r="E321">
        <v>7131.3414586979998</v>
      </c>
      <c r="F321">
        <v>27</v>
      </c>
      <c r="G321">
        <v>36.426486781704099</v>
      </c>
      <c r="H321">
        <f>(Table2[[#This Row],[1Y Return vs Nifty]]-AVERAGE(Table2[1Y Return vs Nifty]))/_xlfn.STDEV.P(Table2[1Y Return vs Nifty])</f>
        <v>-7.9493957478459304E-2</v>
      </c>
      <c r="I321">
        <v>-6.9677339339608197</v>
      </c>
      <c r="J321">
        <f>(Table2[[#This Row],[1M Return vs Nifty]]-AVERAGE(Table2[1M Return vs Nifty]))/_xlfn.STDEV.P(Table2[1M Return vs Nifty])</f>
        <v>-0.83604556215588688</v>
      </c>
      <c r="K321">
        <v>-0.74448188265562298</v>
      </c>
      <c r="L321">
        <f>(Table2[[#This Row],[6M Return vs Nifty]]-AVERAGE(Table2[6M Return vs Nifty]))/_xlfn.STDEV.P(Table2[6M Return vs Nifty])</f>
        <v>-0.383566789061766</v>
      </c>
      <c r="M321">
        <v>-4.91178127942392</v>
      </c>
      <c r="N321">
        <f>(Table2[[#This Row],[1W Return vs Nifty]]-AVERAGE(Table2[1W Return vs Nifty]))/_xlfn.STDEV.P(Table2[1W Return vs Nifty])</f>
        <v>-0.80854892009258983</v>
      </c>
      <c r="O321">
        <v>27.52</v>
      </c>
      <c r="P321">
        <v>27.843022005220298</v>
      </c>
      <c r="Q321">
        <v>26.114764469410101</v>
      </c>
      <c r="R321">
        <v>43.159718285366502</v>
      </c>
      <c r="S321" s="5">
        <f>(Table2[[#This Row],[Close Price]]-Table2[[#This Row],[20D EMA]])/Table2[[#This Row],[20D EMA]]</f>
        <v>-1.8895348837209287E-2</v>
      </c>
      <c r="T321" s="5">
        <f>(Table2[[#This Row],[Close Price]]-Table2[[#This Row],[50D EMA]])/Table2[[#This Row],[50D EMA]]</f>
        <v>-3.0277676218559892E-2</v>
      </c>
      <c r="U321" s="5">
        <f>(Table2[[#This Row],[Close Price]]-Table2[[#This Row],[200D EMA]])/Table2[[#This Row],[200D EMA]]</f>
        <v>3.389789448902869E-2</v>
      </c>
      <c r="V321">
        <v>0.78905582951659503</v>
      </c>
      <c r="W321">
        <v>26.9</v>
      </c>
      <c r="X321">
        <v>27.34</v>
      </c>
      <c r="Y321">
        <v>26.9</v>
      </c>
      <c r="Z321">
        <v>27.88</v>
      </c>
      <c r="AA321">
        <v>24.3</v>
      </c>
      <c r="AB321">
        <v>28.85</v>
      </c>
      <c r="AC321" s="5">
        <f>(Table2[[#This Row],[Close Price]]/Table2[[#This Row],[Day Low]])-1</f>
        <v>3.7174721189592308E-3</v>
      </c>
      <c r="AD321" s="5">
        <f>(Table2[[#This Row],[Day High]]/Table2[[#This Row],[Close Price]])-1</f>
        <v>1.2592592592592489E-2</v>
      </c>
      <c r="AE321" s="5">
        <f>(Table2[[#This Row],[Close Price]]/Table2[[#This Row],[Current Week Low]])-1</f>
        <v>3.7174721189592308E-3</v>
      </c>
      <c r="AF321" s="5">
        <f>(Table2[[#This Row],[Current Week High]]/Table2[[#This Row],[Close Price]])-1</f>
        <v>3.2592592592592506E-2</v>
      </c>
      <c r="AG321" s="5">
        <f>(Table2[[#This Row],[Close Price]]/Table2[[#This Row],[Current Month Low]])-1</f>
        <v>0.11111111111111116</v>
      </c>
      <c r="AH321" s="5">
        <f>(Table2[[#This Row],[Current Month High]]/Table2[[#This Row],[Close Price]])-1</f>
        <v>6.8518518518518645E-2</v>
      </c>
      <c r="AI321">
        <v>36.598981731057201</v>
      </c>
      <c r="AJ321">
        <v>65.5921444157905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-0.16</v>
      </c>
      <c r="AM321" t="s">
        <v>10117</v>
      </c>
      <c r="AN321">
        <v>-2</v>
      </c>
      <c r="AO321" t="s">
        <v>10117</v>
      </c>
      <c r="AP321">
        <v>7.5847421276316995E-2</v>
      </c>
      <c r="AQ321">
        <f>(Table2[[#This Row],[Sharpe Ratio]]-AVERAGE(Table2[Sharpe Ratio]))/_xlfn.STDEV.P(Table2[Sharpe Ratio])</f>
        <v>0.22300520650058295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302</v>
      </c>
      <c r="AT321">
        <f>_xlfn.RANK.AVG(Table2[[#This Row],[6M Return vs Nifty Z-Score]],Table2[6M Return vs Nifty Z-Score])</f>
        <v>430</v>
      </c>
      <c r="AU321">
        <f>_xlfn.RANK.AVG(Table2[[#This Row],[Sharpe Ratio Z-Score]],Table2[Sharpe Ratio Z-Score])</f>
        <v>274</v>
      </c>
      <c r="AV321">
        <f>(Table2[[#This Row],[Rank 1Y]]+Table2[[#This Row],[Rank 6M]]+Table2[[#This Row],[Rank Sharpe]])/3</f>
        <v>335.33333333333331</v>
      </c>
    </row>
    <row r="322" spans="1:48" x14ac:dyDescent="0.3">
      <c r="A322" t="s">
        <v>1329</v>
      </c>
      <c r="B322" t="s">
        <v>1330</v>
      </c>
      <c r="C322" t="s">
        <v>10070</v>
      </c>
      <c r="D322" t="s">
        <v>267</v>
      </c>
      <c r="E322">
        <v>7960.6395774399998</v>
      </c>
      <c r="F322">
        <v>6986.35</v>
      </c>
      <c r="G322">
        <v>28.427059202752702</v>
      </c>
      <c r="H322">
        <f>(Table2[[#This Row],[1Y Return vs Nifty]]-AVERAGE(Table2[1Y Return vs Nifty]))/_xlfn.STDEV.P(Table2[1Y Return vs Nifty])</f>
        <v>-0.17616137760837669</v>
      </c>
      <c r="I322">
        <v>1.56499866941058</v>
      </c>
      <c r="J322">
        <f>(Table2[[#This Row],[1M Return vs Nifty]]-AVERAGE(Table2[1M Return vs Nifty]))/_xlfn.STDEV.P(Table2[1M Return vs Nifty])</f>
        <v>-4.5687219821067562E-2</v>
      </c>
      <c r="K322">
        <v>21.580438448699301</v>
      </c>
      <c r="L322">
        <f>(Table2[[#This Row],[6M Return vs Nifty]]-AVERAGE(Table2[6M Return vs Nifty]))/_xlfn.STDEV.P(Table2[6M Return vs Nifty])</f>
        <v>0.29533236826373377</v>
      </c>
      <c r="M322">
        <v>2.92466823695398</v>
      </c>
      <c r="N322">
        <f>(Table2[[#This Row],[1W Return vs Nifty]]-AVERAGE(Table2[1W Return vs Nifty]))/_xlfn.STDEV.P(Table2[1W Return vs Nifty])</f>
        <v>0.90295227006092593</v>
      </c>
      <c r="O322">
        <v>6856.02</v>
      </c>
      <c r="P322">
        <v>6717.6438158376304</v>
      </c>
      <c r="Q322">
        <v>5979.9035837520196</v>
      </c>
      <c r="R322">
        <v>63.6623922912704</v>
      </c>
      <c r="S322" s="5">
        <f>(Table2[[#This Row],[Close Price]]-Table2[[#This Row],[20D EMA]])/Table2[[#This Row],[20D EMA]]</f>
        <v>1.9009571150609233E-2</v>
      </c>
      <c r="T322" s="5">
        <f>(Table2[[#This Row],[Close Price]]-Table2[[#This Row],[50D EMA]])/Table2[[#This Row],[50D EMA]]</f>
        <v>4.0000064238128213E-2</v>
      </c>
      <c r="U322" s="5">
        <f>(Table2[[#This Row],[Close Price]]-Table2[[#This Row],[200D EMA]])/Table2[[#This Row],[200D EMA]]</f>
        <v>0.16830478989370226</v>
      </c>
      <c r="V322">
        <v>2.6976559180142901</v>
      </c>
      <c r="W322">
        <v>6954.5</v>
      </c>
      <c r="X322">
        <v>7284.8</v>
      </c>
      <c r="Y322">
        <v>6745.75</v>
      </c>
      <c r="Z322">
        <v>7825</v>
      </c>
      <c r="AA322">
        <v>6240.05</v>
      </c>
      <c r="AB322">
        <v>7825</v>
      </c>
      <c r="AC322" s="5">
        <f>(Table2[[#This Row],[Close Price]]/Table2[[#This Row],[Day Low]])-1</f>
        <v>4.5797684952189055E-3</v>
      </c>
      <c r="AD322" s="5">
        <f>(Table2[[#This Row],[Day High]]/Table2[[#This Row],[Close Price]])-1</f>
        <v>4.2719016367631202E-2</v>
      </c>
      <c r="AE322" s="5">
        <f>(Table2[[#This Row],[Close Price]]/Table2[[#This Row],[Current Week Low]])-1</f>
        <v>3.5666901382351845E-2</v>
      </c>
      <c r="AF322" s="5">
        <f>(Table2[[#This Row],[Current Week High]]/Table2[[#This Row],[Close Price]])-1</f>
        <v>0.12004122324246569</v>
      </c>
      <c r="AG322" s="5">
        <f>(Table2[[#This Row],[Close Price]]/Table2[[#This Row],[Current Month Low]])-1</f>
        <v>0.11959840065384086</v>
      </c>
      <c r="AH322" s="5">
        <f>(Table2[[#This Row],[Current Month High]]/Table2[[#This Row],[Close Price]])-1</f>
        <v>0.12004122324246569</v>
      </c>
      <c r="AI322">
        <v>12.0041223242465</v>
      </c>
      <c r="AJ322">
        <v>62.017346536490301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-0.11</v>
      </c>
      <c r="AM322" t="s">
        <v>10117</v>
      </c>
      <c r="AN322">
        <v>4.26</v>
      </c>
      <c r="AO322" t="s">
        <v>10116</v>
      </c>
      <c r="AP322">
        <v>1.9488786871576E-2</v>
      </c>
      <c r="AQ322">
        <f>(Table2[[#This Row],[Sharpe Ratio]]-AVERAGE(Table2[Sharpe Ratio]))/_xlfn.STDEV.P(Table2[Sharpe Ratio])</f>
        <v>-0.41409583220624524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0.56234020868897017</v>
      </c>
      <c r="AS322">
        <f>_xlfn.RANK.AVG(Table2[[#This Row],[1Y Return vs Nifty Z-Score]],Table2[1Y Return vs Nifty Z-Score])</f>
        <v>336</v>
      </c>
      <c r="AT322">
        <f>_xlfn.RANK.AVG(Table2[[#This Row],[6M Return vs Nifty Z-Score]],Table2[6M Return vs Nifty Z-Score])</f>
        <v>223</v>
      </c>
      <c r="AU322">
        <f>_xlfn.RANK.AVG(Table2[[#This Row],[Sharpe Ratio Z-Score]],Table2[Sharpe Ratio Z-Score])</f>
        <v>452</v>
      </c>
      <c r="AV322">
        <f>(Table2[[#This Row],[Rank 1Y]]+Table2[[#This Row],[Rank 6M]]+Table2[[#This Row],[Rank Sharpe]])/3</f>
        <v>337</v>
      </c>
    </row>
    <row r="323" spans="1:48" x14ac:dyDescent="0.3">
      <c r="A323" t="s">
        <v>215</v>
      </c>
      <c r="B323" t="s">
        <v>216</v>
      </c>
      <c r="C323" t="s">
        <v>10070</v>
      </c>
      <c r="D323" t="s">
        <v>49</v>
      </c>
      <c r="E323">
        <v>120168.43820205001</v>
      </c>
      <c r="F323">
        <v>1438.1</v>
      </c>
      <c r="G323">
        <v>3.6933943625837999</v>
      </c>
      <c r="H323">
        <f>(Table2[[#This Row],[1Y Return vs Nifty]]-AVERAGE(Table2[1Y Return vs Nifty]))/_xlfn.STDEV.P(Table2[1Y Return vs Nifty])</f>
        <v>-0.47505021019789417</v>
      </c>
      <c r="I323">
        <v>8.1157686497094392</v>
      </c>
      <c r="J323">
        <f>(Table2[[#This Row],[1M Return vs Nifty]]-AVERAGE(Table2[1M Return vs Nifty]))/_xlfn.STDEV.P(Table2[1M Return vs Nifty])</f>
        <v>0.56108858616165125</v>
      </c>
      <c r="K323">
        <v>3.71854416194466</v>
      </c>
      <c r="L323">
        <f>(Table2[[#This Row],[6M Return vs Nifty]]-AVERAGE(Table2[6M Return vs Nifty]))/_xlfn.STDEV.P(Table2[6M Return vs Nifty])</f>
        <v>-0.24784650088920793</v>
      </c>
      <c r="M323">
        <v>-3.25537756600158</v>
      </c>
      <c r="N323">
        <f>(Table2[[#This Row],[1W Return vs Nifty]]-AVERAGE(Table2[1W Return vs Nifty]))/_xlfn.STDEV.P(Table2[1W Return vs Nifty])</f>
        <v>-0.44678599148925735</v>
      </c>
      <c r="O323">
        <v>1381.68</v>
      </c>
      <c r="P323">
        <v>1307.51868415424</v>
      </c>
      <c r="Q323">
        <v>1186.00220326044</v>
      </c>
      <c r="R323">
        <v>62.358005722597802</v>
      </c>
      <c r="S323" s="5">
        <f>(Table2[[#This Row],[Close Price]]-Table2[[#This Row],[20D EMA]])/Table2[[#This Row],[20D EMA]]</f>
        <v>4.0834346592553881E-2</v>
      </c>
      <c r="T323" s="5">
        <f>(Table2[[#This Row],[Close Price]]-Table2[[#This Row],[50D EMA]])/Table2[[#This Row],[50D EMA]]</f>
        <v>9.9869560128102969E-2</v>
      </c>
      <c r="U323" s="5">
        <f>(Table2[[#This Row],[Close Price]]-Table2[[#This Row],[200D EMA]])/Table2[[#This Row],[200D EMA]]</f>
        <v>0.21256098517061572</v>
      </c>
      <c r="V323">
        <v>1.0465554604177201</v>
      </c>
      <c r="W323">
        <v>1414.15</v>
      </c>
      <c r="X323">
        <v>1447</v>
      </c>
      <c r="Y323">
        <v>1386.35</v>
      </c>
      <c r="Z323">
        <v>1448</v>
      </c>
      <c r="AA323">
        <v>1197.5999999999999</v>
      </c>
      <c r="AB323">
        <v>1476.2</v>
      </c>
      <c r="AC323" s="5">
        <f>(Table2[[#This Row],[Close Price]]/Table2[[#This Row],[Day Low]])-1</f>
        <v>1.6935968603047691E-2</v>
      </c>
      <c r="AD323" s="5">
        <f>(Table2[[#This Row],[Day High]]/Table2[[#This Row],[Close Price]])-1</f>
        <v>6.1887212294000626E-3</v>
      </c>
      <c r="AE323" s="5">
        <f>(Table2[[#This Row],[Close Price]]/Table2[[#This Row],[Current Week Low]])-1</f>
        <v>3.7328236015436111E-2</v>
      </c>
      <c r="AF323" s="5">
        <f>(Table2[[#This Row],[Current Week High]]/Table2[[#This Row],[Close Price]])-1</f>
        <v>6.8840831652876577E-3</v>
      </c>
      <c r="AG323" s="5">
        <f>(Table2[[#This Row],[Close Price]]/Table2[[#This Row],[Current Month Low]])-1</f>
        <v>0.20081830327321315</v>
      </c>
      <c r="AH323" s="5">
        <f>(Table2[[#This Row],[Current Month High]]/Table2[[#This Row],[Close Price]])-1</f>
        <v>2.6493289757318683E-2</v>
      </c>
      <c r="AI323">
        <v>2.6493289757318599</v>
      </c>
      <c r="AJ323">
        <v>44.206568062170902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0.08</v>
      </c>
      <c r="AM323" t="s">
        <v>10116</v>
      </c>
      <c r="AN323">
        <v>5.75</v>
      </c>
      <c r="AO323" t="s">
        <v>10116</v>
      </c>
      <c r="AP323">
        <v>0.122923553555154</v>
      </c>
      <c r="AQ323">
        <f>(Table2[[#This Row],[Sharpe Ratio]]-AVERAGE(Table2[Sharpe Ratio]))/_xlfn.STDEV.P(Table2[Sharpe Ratio])</f>
        <v>0.75517304715046374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0.14657893073575556</v>
      </c>
      <c r="AS323">
        <f>_xlfn.RANK.AVG(Table2[[#This Row],[1Y Return vs Nifty Z-Score]],Table2[1Y Return vs Nifty Z-Score])</f>
        <v>463</v>
      </c>
      <c r="AT323">
        <f>_xlfn.RANK.AVG(Table2[[#This Row],[6M Return vs Nifty Z-Score]],Table2[6M Return vs Nifty Z-Score])</f>
        <v>385</v>
      </c>
      <c r="AU323">
        <f>_xlfn.RANK.AVG(Table2[[#This Row],[Sharpe Ratio Z-Score]],Table2[Sharpe Ratio Z-Score])</f>
        <v>164</v>
      </c>
      <c r="AV323">
        <f>(Table2[[#This Row],[Rank 1Y]]+Table2[[#This Row],[Rank 6M]]+Table2[[#This Row],[Rank Sharpe]])/3</f>
        <v>337.33333333333331</v>
      </c>
    </row>
    <row r="324" spans="1:48" x14ac:dyDescent="0.3">
      <c r="A324" t="s">
        <v>1438</v>
      </c>
      <c r="B324" t="s">
        <v>1439</v>
      </c>
      <c r="C324" t="s">
        <v>10078</v>
      </c>
      <c r="D324" t="s">
        <v>609</v>
      </c>
      <c r="E324">
        <v>6748.9566862000001</v>
      </c>
      <c r="F324">
        <v>373.15</v>
      </c>
      <c r="G324">
        <v>95.397823354776506</v>
      </c>
      <c r="H324">
        <f>(Table2[[#This Row],[1Y Return vs Nifty]]-AVERAGE(Table2[1Y Return vs Nifty]))/_xlfn.STDEV.P(Table2[1Y Return vs Nifty])</f>
        <v>0.63313290386493892</v>
      </c>
      <c r="I324">
        <v>18.705151975937</v>
      </c>
      <c r="J324">
        <f>(Table2[[#This Row],[1M Return vs Nifty]]-AVERAGE(Table2[1M Return vs Nifty]))/_xlfn.STDEV.P(Table2[1M Return vs Nifty])</f>
        <v>1.5419475725030636</v>
      </c>
      <c r="K324">
        <v>-18.5459093266523</v>
      </c>
      <c r="L324">
        <f>(Table2[[#This Row],[6M Return vs Nifty]]-AVERAGE(Table2[6M Return vs Nifty]))/_xlfn.STDEV.P(Table2[6M Return vs Nifty])</f>
        <v>-0.92490686604948502</v>
      </c>
      <c r="M324">
        <v>-2.4080689698233302</v>
      </c>
      <c r="N324">
        <f>(Table2[[#This Row],[1W Return vs Nifty]]-AVERAGE(Table2[1W Return vs Nifty]))/_xlfn.STDEV.P(Table2[1W Return vs Nifty])</f>
        <v>-0.26173156502283573</v>
      </c>
      <c r="O324">
        <v>355.36</v>
      </c>
      <c r="P324">
        <v>332.17667531190602</v>
      </c>
      <c r="Q324">
        <v>300.38982010600603</v>
      </c>
      <c r="R324">
        <v>64.8476683171301</v>
      </c>
      <c r="S324" s="5">
        <f>(Table2[[#This Row],[Close Price]]-Table2[[#This Row],[20D EMA]])/Table2[[#This Row],[20D EMA]]</f>
        <v>5.0061909049977385E-2</v>
      </c>
      <c r="T324" s="5">
        <f>(Table2[[#This Row],[Close Price]]-Table2[[#This Row],[50D EMA]])/Table2[[#This Row],[50D EMA]]</f>
        <v>0.12334798838485866</v>
      </c>
      <c r="U324" s="5">
        <f>(Table2[[#This Row],[Close Price]]-Table2[[#This Row],[200D EMA]])/Table2[[#This Row],[200D EMA]]</f>
        <v>0.24221919327464977</v>
      </c>
      <c r="V324">
        <v>1.41501524772941</v>
      </c>
      <c r="W324">
        <v>367.1</v>
      </c>
      <c r="X324">
        <v>394.9</v>
      </c>
      <c r="Y324">
        <v>367.1</v>
      </c>
      <c r="Z324">
        <v>396.7</v>
      </c>
      <c r="AA324">
        <v>258</v>
      </c>
      <c r="AB324">
        <v>414</v>
      </c>
      <c r="AC324" s="5">
        <f>(Table2[[#This Row],[Close Price]]/Table2[[#This Row],[Day Low]])-1</f>
        <v>1.6480523018250981E-2</v>
      </c>
      <c r="AD324" s="5">
        <f>(Table2[[#This Row],[Day High]]/Table2[[#This Row],[Close Price]])-1</f>
        <v>5.8287551922819203E-2</v>
      </c>
      <c r="AE324" s="5">
        <f>(Table2[[#This Row],[Close Price]]/Table2[[#This Row],[Current Week Low]])-1</f>
        <v>1.6480523018250981E-2</v>
      </c>
      <c r="AF324" s="5">
        <f>(Table2[[#This Row],[Current Week High]]/Table2[[#This Row],[Close Price]])-1</f>
        <v>6.3111349323328403E-2</v>
      </c>
      <c r="AG324" s="5">
        <f>(Table2[[#This Row],[Close Price]]/Table2[[#This Row],[Current Month Low]])-1</f>
        <v>0.4463178294573642</v>
      </c>
      <c r="AH324" s="5">
        <f>(Table2[[#This Row],[Current Month High]]/Table2[[#This Row],[Close Price]])-1</f>
        <v>0.1094734021171111</v>
      </c>
      <c r="AI324">
        <v>13.6272276564384</v>
      </c>
      <c r="AJ324">
        <v>126.769978729869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0.11</v>
      </c>
      <c r="AM324" t="s">
        <v>10116</v>
      </c>
      <c r="AN324">
        <v>16.57</v>
      </c>
      <c r="AO324" t="s">
        <v>10116</v>
      </c>
      <c r="AP324">
        <v>8.4360895761092999E-2</v>
      </c>
      <c r="AQ324">
        <f>(Table2[[#This Row],[Sharpe Ratio]]-AVERAGE(Table2[Sharpe Ratio]))/_xlfn.STDEV.P(Table2[Sharpe Ratio])</f>
        <v>0.31924500177849335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1.3076870470741748</v>
      </c>
      <c r="AS324">
        <f>_xlfn.RANK.AVG(Table2[[#This Row],[1Y Return vs Nifty Z-Score]],Table2[1Y Return vs Nifty Z-Score])</f>
        <v>135</v>
      </c>
      <c r="AT324">
        <f>_xlfn.RANK.AVG(Table2[[#This Row],[6M Return vs Nifty Z-Score]],Table2[6M Return vs Nifty Z-Score])</f>
        <v>626</v>
      </c>
      <c r="AU324">
        <f>_xlfn.RANK.AVG(Table2[[#This Row],[Sharpe Ratio Z-Score]],Table2[Sharpe Ratio Z-Score])</f>
        <v>251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1177</v>
      </c>
      <c r="B325" t="s">
        <v>1178</v>
      </c>
      <c r="C325" t="s">
        <v>10083</v>
      </c>
      <c r="D325" t="s">
        <v>140</v>
      </c>
      <c r="E325">
        <v>9597.5923517699994</v>
      </c>
      <c r="F325">
        <v>602.5</v>
      </c>
      <c r="G325">
        <v>4.97509829596288</v>
      </c>
      <c r="H325">
        <f>(Table2[[#This Row],[1Y Return vs Nifty]]-AVERAGE(Table2[1Y Return vs Nifty]))/_xlfn.STDEV.P(Table2[1Y Return vs Nifty])</f>
        <v>-0.45956172537978868</v>
      </c>
      <c r="I325">
        <v>2.22504666645301</v>
      </c>
      <c r="J325">
        <f>(Table2[[#This Row],[1M Return vs Nifty]]-AVERAGE(Table2[1M Return vs Nifty]))/_xlfn.STDEV.P(Table2[1M Return vs Nifty])</f>
        <v>1.545080770809139E-2</v>
      </c>
      <c r="K325">
        <v>0.84918035538787695</v>
      </c>
      <c r="L325">
        <f>(Table2[[#This Row],[6M Return vs Nifty]]-AVERAGE(Table2[6M Return vs Nifty]))/_xlfn.STDEV.P(Table2[6M Return vs Nifty])</f>
        <v>-0.33510363961215095</v>
      </c>
      <c r="M325">
        <v>-4.3918822706512897</v>
      </c>
      <c r="N325">
        <f>(Table2[[#This Row],[1W Return vs Nifty]]-AVERAGE(Table2[1W Return vs Nifty]))/_xlfn.STDEV.P(Table2[1W Return vs Nifty])</f>
        <v>-0.69500160884987416</v>
      </c>
      <c r="O325">
        <v>609.53</v>
      </c>
      <c r="P325">
        <v>604.756883085136</v>
      </c>
      <c r="Q325">
        <v>565.19365481577802</v>
      </c>
      <c r="R325">
        <v>56.845901193605698</v>
      </c>
      <c r="S325" s="5">
        <f>(Table2[[#This Row],[Close Price]]-Table2[[#This Row],[20D EMA]])/Table2[[#This Row],[20D EMA]]</f>
        <v>-1.1533476613128103E-2</v>
      </c>
      <c r="T325" s="5">
        <f>(Table2[[#This Row],[Close Price]]-Table2[[#This Row],[50D EMA]])/Table2[[#This Row],[50D EMA]]</f>
        <v>-3.7318849082339069E-3</v>
      </c>
      <c r="U325" s="5">
        <f>(Table2[[#This Row],[Close Price]]-Table2[[#This Row],[200D EMA]])/Table2[[#This Row],[200D EMA]]</f>
        <v>6.600630574379289E-2</v>
      </c>
      <c r="V325">
        <v>0.63721523662305801</v>
      </c>
      <c r="W325">
        <v>599.70000000000005</v>
      </c>
      <c r="X325">
        <v>622.95000000000005</v>
      </c>
      <c r="Y325">
        <v>599.70000000000005</v>
      </c>
      <c r="Z325">
        <v>636.4</v>
      </c>
      <c r="AA325">
        <v>515.6</v>
      </c>
      <c r="AB325">
        <v>646.5</v>
      </c>
      <c r="AC325" s="5">
        <f>(Table2[[#This Row],[Close Price]]/Table2[[#This Row],[Day Low]])-1</f>
        <v>4.6690011672501086E-3</v>
      </c>
      <c r="AD325" s="5">
        <f>(Table2[[#This Row],[Day High]]/Table2[[#This Row],[Close Price]])-1</f>
        <v>3.3941908713692959E-2</v>
      </c>
      <c r="AE325" s="5">
        <f>(Table2[[#This Row],[Close Price]]/Table2[[#This Row],[Current Week Low]])-1</f>
        <v>4.6690011672501086E-3</v>
      </c>
      <c r="AF325" s="5">
        <f>(Table2[[#This Row],[Current Week High]]/Table2[[#This Row],[Close Price]])-1</f>
        <v>5.626556016597517E-2</v>
      </c>
      <c r="AG325" s="5">
        <f>(Table2[[#This Row],[Close Price]]/Table2[[#This Row],[Current Month Low]])-1</f>
        <v>0.16854150504266863</v>
      </c>
      <c r="AH325" s="5">
        <f>(Table2[[#This Row],[Current Month High]]/Table2[[#This Row],[Close Price]])-1</f>
        <v>7.302904564315349E-2</v>
      </c>
      <c r="AI325">
        <v>12.6639004149377</v>
      </c>
      <c r="AJ325">
        <v>33.134460280631899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-0.2</v>
      </c>
      <c r="AM325" t="s">
        <v>10117</v>
      </c>
      <c r="AN325">
        <v>2.1800000000000002</v>
      </c>
      <c r="AO325" t="s">
        <v>10116</v>
      </c>
      <c r="AP325">
        <v>0.13457250753033401</v>
      </c>
      <c r="AQ325">
        <f>(Table2[[#This Row],[Sharpe Ratio]]-AVERAGE(Table2[Sharpe Ratio]))/_xlfn.STDEV.P(Table2[Sharpe Ratio])</f>
        <v>0.88685758414859417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-0.58735858198512825</v>
      </c>
      <c r="AS325">
        <f>_xlfn.RANK.AVG(Table2[[#This Row],[1Y Return vs Nifty Z-Score]],Table2[1Y Return vs Nifty Z-Score])</f>
        <v>455</v>
      </c>
      <c r="AT325">
        <f>_xlfn.RANK.AVG(Table2[[#This Row],[6M Return vs Nifty Z-Score]],Table2[6M Return vs Nifty Z-Score])</f>
        <v>414</v>
      </c>
      <c r="AU325">
        <f>_xlfn.RANK.AVG(Table2[[#This Row],[Sharpe Ratio Z-Score]],Table2[Sharpe Ratio Z-Score])</f>
        <v>144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664</v>
      </c>
      <c r="B326" t="s">
        <v>665</v>
      </c>
      <c r="C326" t="s">
        <v>10078</v>
      </c>
      <c r="D326" t="s">
        <v>376</v>
      </c>
      <c r="E326">
        <v>25196.3217</v>
      </c>
      <c r="F326">
        <v>3597.2</v>
      </c>
      <c r="G326">
        <v>28.833070539405</v>
      </c>
      <c r="H326">
        <f>(Table2[[#This Row],[1Y Return vs Nifty]]-AVERAGE(Table2[1Y Return vs Nifty]))/_xlfn.STDEV.P(Table2[1Y Return vs Nifty])</f>
        <v>-0.17125501798822726</v>
      </c>
      <c r="I326">
        <v>3.4263603966831102</v>
      </c>
      <c r="J326">
        <f>(Table2[[#This Row],[1M Return vs Nifty]]-AVERAGE(Table2[1M Return vs Nifty]))/_xlfn.STDEV.P(Table2[1M Return vs Nifty])</f>
        <v>0.12672446089553246</v>
      </c>
      <c r="K326">
        <v>-4.8985435030510898</v>
      </c>
      <c r="L326">
        <f>(Table2[[#This Row],[6M Return vs Nifty]]-AVERAGE(Table2[6M Return vs Nifty]))/_xlfn.STDEV.P(Table2[6M Return vs Nifty])</f>
        <v>-0.50989149220544439</v>
      </c>
      <c r="M326">
        <v>3.3037180343219701</v>
      </c>
      <c r="N326">
        <f>(Table2[[#This Row],[1W Return vs Nifty]]-AVERAGE(Table2[1W Return vs Nifty]))/_xlfn.STDEV.P(Table2[1W Return vs Nifty])</f>
        <v>0.98573774299313999</v>
      </c>
      <c r="O326">
        <v>3464.68</v>
      </c>
      <c r="P326">
        <v>3312.1772184777301</v>
      </c>
      <c r="Q326">
        <v>3051.8373454637199</v>
      </c>
      <c r="R326">
        <v>64.378198918305401</v>
      </c>
      <c r="S326" s="5">
        <f>(Table2[[#This Row],[Close Price]]-Table2[[#This Row],[20D EMA]])/Table2[[#This Row],[20D EMA]]</f>
        <v>3.8248842605954951E-2</v>
      </c>
      <c r="T326" s="5">
        <f>(Table2[[#This Row],[Close Price]]-Table2[[#This Row],[50D EMA]])/Table2[[#This Row],[50D EMA]]</f>
        <v>8.6052998593253299E-2</v>
      </c>
      <c r="U326" s="5">
        <f>(Table2[[#This Row],[Close Price]]-Table2[[#This Row],[200D EMA]])/Table2[[#This Row],[200D EMA]]</f>
        <v>0.17869977747893812</v>
      </c>
      <c r="V326">
        <v>1.2006431897886201</v>
      </c>
      <c r="W326">
        <v>3556.4</v>
      </c>
      <c r="X326">
        <v>3621</v>
      </c>
      <c r="Y326">
        <v>3502.35</v>
      </c>
      <c r="Z326">
        <v>3739.05</v>
      </c>
      <c r="AA326">
        <v>3095.6</v>
      </c>
      <c r="AB326">
        <v>3739.05</v>
      </c>
      <c r="AC326" s="5">
        <f>(Table2[[#This Row],[Close Price]]/Table2[[#This Row],[Day Low]])-1</f>
        <v>1.1472275334607929E-2</v>
      </c>
      <c r="AD326" s="5">
        <f>(Table2[[#This Row],[Day High]]/Table2[[#This Row],[Close Price]])-1</f>
        <v>6.6162570888468331E-3</v>
      </c>
      <c r="AE326" s="5">
        <f>(Table2[[#This Row],[Close Price]]/Table2[[#This Row],[Current Week Low]])-1</f>
        <v>2.7081816494639366E-2</v>
      </c>
      <c r="AF326" s="5">
        <f>(Table2[[#This Row],[Current Week High]]/Table2[[#This Row],[Close Price]])-1</f>
        <v>3.9433448237518265E-2</v>
      </c>
      <c r="AG326" s="5">
        <f>(Table2[[#This Row],[Close Price]]/Table2[[#This Row],[Current Month Low]])-1</f>
        <v>0.16203643881638463</v>
      </c>
      <c r="AH326" s="5">
        <f>(Table2[[#This Row],[Current Month High]]/Table2[[#This Row],[Close Price]])-1</f>
        <v>3.9433448237518265E-2</v>
      </c>
      <c r="AI326">
        <v>9.4962748804625807</v>
      </c>
      <c r="AJ326">
        <v>59.023894255210898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0.05</v>
      </c>
      <c r="AM326" t="s">
        <v>10116</v>
      </c>
      <c r="AN326">
        <v>4.3</v>
      </c>
      <c r="AO326" t="s">
        <v>10116</v>
      </c>
      <c r="AP326">
        <v>0.10461592839773801</v>
      </c>
      <c r="AQ326">
        <f>(Table2[[#This Row],[Sharpe Ratio]]-AVERAGE(Table2[Sharpe Ratio]))/_xlfn.STDEV.P(Table2[Sharpe Ratio])</f>
        <v>0.54821616951781826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0.97953186321281904</v>
      </c>
      <c r="AS326">
        <f>_xlfn.RANK.AVG(Table2[[#This Row],[1Y Return vs Nifty Z-Score]],Table2[1Y Return vs Nifty Z-Score])</f>
        <v>334</v>
      </c>
      <c r="AT326">
        <f>_xlfn.RANK.AVG(Table2[[#This Row],[6M Return vs Nifty Z-Score]],Table2[6M Return vs Nifty Z-Score])</f>
        <v>474</v>
      </c>
      <c r="AU326">
        <f>_xlfn.RANK.AVG(Table2[[#This Row],[Sharpe Ratio Z-Score]],Table2[Sharpe Ratio Z-Score])</f>
        <v>205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1504</v>
      </c>
      <c r="B327" t="s">
        <v>1505</v>
      </c>
      <c r="C327" t="s">
        <v>10072</v>
      </c>
      <c r="D327" t="s">
        <v>119</v>
      </c>
      <c r="E327">
        <v>6209.8516792999999</v>
      </c>
      <c r="F327">
        <v>987.05</v>
      </c>
      <c r="G327">
        <v>41.498267975550299</v>
      </c>
      <c r="H327">
        <f>(Table2[[#This Row],[1Y Return vs Nifty]]-AVERAGE(Table2[1Y Return vs Nifty]))/_xlfn.STDEV.P(Table2[1Y Return vs Nifty])</f>
        <v>-1.8205071663355485E-2</v>
      </c>
      <c r="I327">
        <v>12.523972875158799</v>
      </c>
      <c r="J327">
        <f>(Table2[[#This Row],[1M Return vs Nifty]]-AVERAGE(Table2[1M Return vs Nifty]))/_xlfn.STDEV.P(Table2[1M Return vs Nifty])</f>
        <v>0.96940572748668263</v>
      </c>
      <c r="K327">
        <v>5.8510459969769801</v>
      </c>
      <c r="L327">
        <f>(Table2[[#This Row],[6M Return vs Nifty]]-AVERAGE(Table2[6M Return vs Nifty]))/_xlfn.STDEV.P(Table2[6M Return vs Nifty])</f>
        <v>-0.18299727960149825</v>
      </c>
      <c r="M327">
        <v>-2.38411638362324</v>
      </c>
      <c r="N327">
        <f>(Table2[[#This Row],[1W Return vs Nifty]]-AVERAGE(Table2[1W Return vs Nifty]))/_xlfn.STDEV.P(Table2[1W Return vs Nifty])</f>
        <v>-0.25650025718335673</v>
      </c>
      <c r="O327">
        <v>999.45</v>
      </c>
      <c r="P327">
        <v>963.63245666320199</v>
      </c>
      <c r="Q327">
        <v>863.58006959674594</v>
      </c>
      <c r="R327">
        <v>62.200790473559103</v>
      </c>
      <c r="S327" s="5">
        <f>(Table2[[#This Row],[Close Price]]-Table2[[#This Row],[20D EMA]])/Table2[[#This Row],[20D EMA]]</f>
        <v>-1.2406823753064275E-2</v>
      </c>
      <c r="T327" s="5">
        <f>(Table2[[#This Row],[Close Price]]-Table2[[#This Row],[50D EMA]])/Table2[[#This Row],[50D EMA]]</f>
        <v>2.4301322744863293E-2</v>
      </c>
      <c r="U327" s="5">
        <f>(Table2[[#This Row],[Close Price]]-Table2[[#This Row],[200D EMA]])/Table2[[#This Row],[200D EMA]]</f>
        <v>0.14297450201798781</v>
      </c>
      <c r="V327">
        <v>1.71809597821728</v>
      </c>
      <c r="W327">
        <v>982.5</v>
      </c>
      <c r="X327">
        <v>1048.75</v>
      </c>
      <c r="Y327">
        <v>982.5</v>
      </c>
      <c r="Z327">
        <v>1078</v>
      </c>
      <c r="AA327">
        <v>821.25</v>
      </c>
      <c r="AB327">
        <v>1083</v>
      </c>
      <c r="AC327" s="5">
        <f>(Table2[[#This Row],[Close Price]]/Table2[[#This Row],[Day Low]])-1</f>
        <v>4.6310432569973692E-3</v>
      </c>
      <c r="AD327" s="5">
        <f>(Table2[[#This Row],[Day High]]/Table2[[#This Row],[Close Price]])-1</f>
        <v>6.2509497999088337E-2</v>
      </c>
      <c r="AE327" s="5">
        <f>(Table2[[#This Row],[Close Price]]/Table2[[#This Row],[Current Week Low]])-1</f>
        <v>4.6310432569973692E-3</v>
      </c>
      <c r="AF327" s="5">
        <f>(Table2[[#This Row],[Current Week High]]/Table2[[#This Row],[Close Price]])-1</f>
        <v>9.2143255154247594E-2</v>
      </c>
      <c r="AG327" s="5">
        <f>(Table2[[#This Row],[Close Price]]/Table2[[#This Row],[Current Month Low]])-1</f>
        <v>0.20188736681887365</v>
      </c>
      <c r="AH327" s="5">
        <f>(Table2[[#This Row],[Current Month High]]/Table2[[#This Row],[Close Price]])-1</f>
        <v>9.7208854667949929E-2</v>
      </c>
      <c r="AI327">
        <v>9.8323286560964398</v>
      </c>
      <c r="AJ327">
        <v>71.660869565217297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0.09</v>
      </c>
      <c r="AM327" t="s">
        <v>10116</v>
      </c>
      <c r="AN327">
        <v>-1.1499999999999999</v>
      </c>
      <c r="AO327" t="s">
        <v>10117</v>
      </c>
      <c r="AP327">
        <v>4.7365896392464003E-2</v>
      </c>
      <c r="AQ327">
        <f>(Table2[[#This Row],[Sharpe Ratio]]-AVERAGE(Table2[Sharpe Ratio]))/_xlfn.STDEV.P(Table2[Sharpe Ratio])</f>
        <v>-9.8961592005284912E-2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0.41274152703318728</v>
      </c>
      <c r="AS327">
        <f>_xlfn.RANK.AVG(Table2[[#This Row],[1Y Return vs Nifty Z-Score]],Table2[1Y Return vs Nifty Z-Score])</f>
        <v>279</v>
      </c>
      <c r="AT327">
        <f>_xlfn.RANK.AVG(Table2[[#This Row],[6M Return vs Nifty Z-Score]],Table2[6M Return vs Nifty Z-Score])</f>
        <v>363</v>
      </c>
      <c r="AU327">
        <f>_xlfn.RANK.AVG(Table2[[#This Row],[Sharpe Ratio Z-Score]],Table2[Sharpe Ratio Z-Score])</f>
        <v>371</v>
      </c>
      <c r="AV327">
        <f>(Table2[[#This Row],[Rank 1Y]]+Table2[[#This Row],[Rank 6M]]+Table2[[#This Row],[Rank Sharpe]])/3</f>
        <v>337.66666666666669</v>
      </c>
    </row>
    <row r="328" spans="1:48" x14ac:dyDescent="0.3">
      <c r="A328" t="s">
        <v>377</v>
      </c>
      <c r="B328" t="s">
        <v>378</v>
      </c>
      <c r="C328" t="s">
        <v>10080</v>
      </c>
      <c r="D328" t="s">
        <v>379</v>
      </c>
      <c r="E328">
        <v>63811.397066040001</v>
      </c>
      <c r="F328">
        <v>1048</v>
      </c>
      <c r="G328">
        <v>33.763411853084797</v>
      </c>
      <c r="H328">
        <f>(Table2[[#This Row],[1Y Return vs Nifty]]-AVERAGE(Table2[1Y Return vs Nifty]))/_xlfn.STDEV.P(Table2[1Y Return vs Nifty])</f>
        <v>-0.11167533301083675</v>
      </c>
      <c r="I328">
        <v>-9.6963777963561597</v>
      </c>
      <c r="J328">
        <f>(Table2[[#This Row],[1M Return vs Nifty]]-AVERAGE(Table2[1M Return vs Nifty]))/_xlfn.STDEV.P(Table2[1M Return vs Nifty])</f>
        <v>-1.088790672093207</v>
      </c>
      <c r="K328">
        <v>14.076235241717299</v>
      </c>
      <c r="L328">
        <f>(Table2[[#This Row],[6M Return vs Nifty]]-AVERAGE(Table2[6M Return vs Nifty]))/_xlfn.STDEV.P(Table2[6M Return vs Nifty])</f>
        <v>6.7130110069596835E-2</v>
      </c>
      <c r="M328">
        <v>-6.3386096923048001</v>
      </c>
      <c r="N328">
        <f>(Table2[[#This Row],[1W Return vs Nifty]]-AVERAGE(Table2[1W Return vs Nifty]))/_xlfn.STDEV.P(Table2[1W Return vs Nifty])</f>
        <v>-1.1201719991013612</v>
      </c>
      <c r="O328">
        <v>1074.54</v>
      </c>
      <c r="P328">
        <v>1045.42395517879</v>
      </c>
      <c r="Q328">
        <v>912.04962649699701</v>
      </c>
      <c r="R328">
        <v>37.425844033437997</v>
      </c>
      <c r="S328" s="5">
        <f>(Table2[[#This Row],[Close Price]]-Table2[[#This Row],[20D EMA]])/Table2[[#This Row],[20D EMA]]</f>
        <v>-2.469894094217057E-2</v>
      </c>
      <c r="T328" s="5">
        <f>(Table2[[#This Row],[Close Price]]-Table2[[#This Row],[50D EMA]])/Table2[[#This Row],[50D EMA]]</f>
        <v>2.4641149731157658E-3</v>
      </c>
      <c r="U328" s="5">
        <f>(Table2[[#This Row],[Close Price]]-Table2[[#This Row],[200D EMA]])/Table2[[#This Row],[200D EMA]]</f>
        <v>0.14906028088094461</v>
      </c>
      <c r="V328">
        <v>0.72589624534250496</v>
      </c>
      <c r="W328">
        <v>1029.3499999999999</v>
      </c>
      <c r="X328">
        <v>1058.3</v>
      </c>
      <c r="Y328">
        <v>1029.3499999999999</v>
      </c>
      <c r="Z328">
        <v>1081.5</v>
      </c>
      <c r="AA328">
        <v>880.7</v>
      </c>
      <c r="AB328">
        <v>1180</v>
      </c>
      <c r="AC328" s="5">
        <f>(Table2[[#This Row],[Close Price]]/Table2[[#This Row],[Day Low]])-1</f>
        <v>1.8118229950939924E-2</v>
      </c>
      <c r="AD328" s="5">
        <f>(Table2[[#This Row],[Day High]]/Table2[[#This Row],[Close Price]])-1</f>
        <v>9.8282442748092169E-3</v>
      </c>
      <c r="AE328" s="5">
        <f>(Table2[[#This Row],[Close Price]]/Table2[[#This Row],[Current Week Low]])-1</f>
        <v>1.8118229950939924E-2</v>
      </c>
      <c r="AF328" s="5">
        <f>(Table2[[#This Row],[Current Week High]]/Table2[[#This Row],[Close Price]])-1</f>
        <v>3.1965648854961781E-2</v>
      </c>
      <c r="AG328" s="5">
        <f>(Table2[[#This Row],[Close Price]]/Table2[[#This Row],[Current Month Low]])-1</f>
        <v>0.18996252980583628</v>
      </c>
      <c r="AH328" s="5">
        <f>(Table2[[#This Row],[Current Month High]]/Table2[[#This Row],[Close Price]])-1</f>
        <v>0.12595419847328237</v>
      </c>
      <c r="AI328">
        <v>12.5954198473282</v>
      </c>
      <c r="AJ328">
        <v>63.3798425442357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10116</v>
      </c>
      <c r="AN328">
        <v>-0.66</v>
      </c>
      <c r="AO328" t="s">
        <v>10117</v>
      </c>
      <c r="AP328">
        <v>2.5643410388519E-2</v>
      </c>
      <c r="AQ328">
        <f>(Table2[[#This Row],[Sharpe Ratio]]-AVERAGE(Table2[Sharpe Ratio]))/_xlfn.STDEV.P(Table2[Sharpe Ratio])</f>
        <v>-0.34452145239898707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-2.598029346534795</v>
      </c>
      <c r="AS328">
        <f>_xlfn.RANK.AVG(Table2[[#This Row],[1Y Return vs Nifty Z-Score]],Table2[1Y Return vs Nifty Z-Score])</f>
        <v>310</v>
      </c>
      <c r="AT328">
        <f>_xlfn.RANK.AVG(Table2[[#This Row],[6M Return vs Nifty Z-Score]],Table2[6M Return vs Nifty Z-Score])</f>
        <v>279</v>
      </c>
      <c r="AU328">
        <f>_xlfn.RANK.AVG(Table2[[#This Row],[Sharpe Ratio Z-Score]],Table2[Sharpe Ratio Z-Score])</f>
        <v>428</v>
      </c>
      <c r="AV328">
        <f>(Table2[[#This Row],[Rank 1Y]]+Table2[[#This Row],[Rank 6M]]+Table2[[#This Row],[Rank Sharpe]])/3</f>
        <v>339</v>
      </c>
    </row>
    <row r="329" spans="1:48" x14ac:dyDescent="0.3">
      <c r="A329" t="s">
        <v>1114</v>
      </c>
      <c r="B329" t="s">
        <v>1115</v>
      </c>
      <c r="C329" t="s">
        <v>10075</v>
      </c>
      <c r="D329" t="s">
        <v>59</v>
      </c>
      <c r="E329">
        <v>10492.081208359999</v>
      </c>
      <c r="F329">
        <v>1478.2</v>
      </c>
      <c r="G329">
        <v>54.839812953715601</v>
      </c>
      <c r="H329">
        <f>(Table2[[#This Row],[1Y Return vs Nifty]]-AVERAGE(Table2[1Y Return vs Nifty]))/_xlfn.STDEV.P(Table2[1Y Return vs Nifty])</f>
        <v>0.14301805597392903</v>
      </c>
      <c r="I329">
        <v>0.32428840725103503</v>
      </c>
      <c r="J329">
        <f>(Table2[[#This Row],[1M Return vs Nifty]]-AVERAGE(Table2[1M Return vs Nifty]))/_xlfn.STDEV.P(Table2[1M Return vs Nifty])</f>
        <v>-0.16061004134846035</v>
      </c>
      <c r="K329">
        <v>-4.84697052554138</v>
      </c>
      <c r="L329">
        <f>(Table2[[#This Row],[6M Return vs Nifty]]-AVERAGE(Table2[6M Return vs Nifty]))/_xlfn.STDEV.P(Table2[6M Return vs Nifty])</f>
        <v>-0.50832316181714132</v>
      </c>
      <c r="M329">
        <v>-3.78757871102564</v>
      </c>
      <c r="N329">
        <f>(Table2[[#This Row],[1W Return vs Nifty]]-AVERAGE(Table2[1W Return vs Nifty]))/_xlfn.STDEV.P(Table2[1W Return vs Nifty])</f>
        <v>-0.56302012165318827</v>
      </c>
      <c r="O329">
        <v>1389.6</v>
      </c>
      <c r="P329">
        <v>1360.5727625519401</v>
      </c>
      <c r="Q329">
        <v>1262.0070233280501</v>
      </c>
      <c r="R329">
        <v>45.7313171910112</v>
      </c>
      <c r="S329" s="5">
        <f>(Table2[[#This Row],[Close Price]]-Table2[[#This Row],[20D EMA]])/Table2[[#This Row],[20D EMA]]</f>
        <v>6.3759355210132512E-2</v>
      </c>
      <c r="T329" s="5">
        <f>(Table2[[#This Row],[Close Price]]-Table2[[#This Row],[50D EMA]])/Table2[[#This Row],[50D EMA]]</f>
        <v>8.6454205673964862E-2</v>
      </c>
      <c r="U329" s="5">
        <f>(Table2[[#This Row],[Close Price]]-Table2[[#This Row],[200D EMA]])/Table2[[#This Row],[200D EMA]]</f>
        <v>0.17130885381431993</v>
      </c>
      <c r="V329">
        <v>1.29999588233389</v>
      </c>
      <c r="W329">
        <v>1378.45</v>
      </c>
      <c r="X329">
        <v>1485</v>
      </c>
      <c r="Y329">
        <v>1365</v>
      </c>
      <c r="Z329">
        <v>1485</v>
      </c>
      <c r="AA329">
        <v>1225</v>
      </c>
      <c r="AB329">
        <v>1543.1</v>
      </c>
      <c r="AC329" s="5">
        <f>(Table2[[#This Row],[Close Price]]/Table2[[#This Row],[Day Low]])-1</f>
        <v>7.2363886974500247E-2</v>
      </c>
      <c r="AD329" s="5">
        <f>(Table2[[#This Row],[Day High]]/Table2[[#This Row],[Close Price]])-1</f>
        <v>4.6001894195641935E-3</v>
      </c>
      <c r="AE329" s="5">
        <f>(Table2[[#This Row],[Close Price]]/Table2[[#This Row],[Current Week Low]])-1</f>
        <v>8.2930402930402991E-2</v>
      </c>
      <c r="AF329" s="5">
        <f>(Table2[[#This Row],[Current Week High]]/Table2[[#This Row],[Close Price]])-1</f>
        <v>4.6001894195641935E-3</v>
      </c>
      <c r="AG329" s="5">
        <f>(Table2[[#This Row],[Close Price]]/Table2[[#This Row],[Current Month Low]])-1</f>
        <v>0.20669387755102053</v>
      </c>
      <c r="AH329" s="5">
        <f>(Table2[[#This Row],[Current Month High]]/Table2[[#This Row],[Close Price]])-1</f>
        <v>4.3904749019077149E-2</v>
      </c>
      <c r="AI329">
        <v>9.5284805844946394</v>
      </c>
      <c r="AJ329">
        <v>88.774663176042395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0.13</v>
      </c>
      <c r="AM329" t="s">
        <v>10116</v>
      </c>
      <c r="AN329">
        <v>0.16</v>
      </c>
      <c r="AO329" t="s">
        <v>10116</v>
      </c>
      <c r="AP329">
        <v>6.3611711660817E-2</v>
      </c>
      <c r="AQ329">
        <f>(Table2[[#This Row],[Sharpe Ratio]]-AVERAGE(Table2[Sharpe Ratio]))/_xlfn.STDEV.P(Table2[Sharpe Ratio])</f>
        <v>8.4687743920360978E-2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-1.0042475249245</v>
      </c>
      <c r="AS329">
        <f>_xlfn.RANK.AVG(Table2[[#This Row],[1Y Return vs Nifty Z-Score]],Table2[1Y Return vs Nifty Z-Score])</f>
        <v>242</v>
      </c>
      <c r="AT329">
        <f>_xlfn.RANK.AVG(Table2[[#This Row],[6M Return vs Nifty Z-Score]],Table2[6M Return vs Nifty Z-Score])</f>
        <v>471</v>
      </c>
      <c r="AU329">
        <f>_xlfn.RANK.AVG(Table2[[#This Row],[Sharpe Ratio Z-Score]],Table2[Sharpe Ratio Z-Score])</f>
        <v>305</v>
      </c>
      <c r="AV329">
        <f>(Table2[[#This Row],[Rank 1Y]]+Table2[[#This Row],[Rank 6M]]+Table2[[#This Row],[Rank Sharpe]])/3</f>
        <v>339.33333333333331</v>
      </c>
    </row>
    <row r="330" spans="1:48" x14ac:dyDescent="0.3">
      <c r="A330" t="s">
        <v>1244</v>
      </c>
      <c r="B330" t="s">
        <v>1245</v>
      </c>
      <c r="C330" t="s">
        <v>10069</v>
      </c>
      <c r="D330" t="s">
        <v>306</v>
      </c>
      <c r="E330">
        <v>8663.9716840799992</v>
      </c>
      <c r="F330">
        <v>745.65</v>
      </c>
      <c r="G330">
        <v>52.898021895602902</v>
      </c>
      <c r="H330">
        <f>(Table2[[#This Row],[1Y Return vs Nifty]]-AVERAGE(Table2[1Y Return vs Nifty]))/_xlfn.STDEV.P(Table2[1Y Return vs Nifty])</f>
        <v>0.11955288547685418</v>
      </c>
      <c r="I330">
        <v>-4.6380847348408496</v>
      </c>
      <c r="J330">
        <f>(Table2[[#This Row],[1M Return vs Nifty]]-AVERAGE(Table2[1M Return vs Nifty]))/_xlfn.STDEV.P(Table2[1M Return vs Nifty])</f>
        <v>-0.62025798684729316</v>
      </c>
      <c r="K330">
        <v>-9.9511598300525801</v>
      </c>
      <c r="L330">
        <f>(Table2[[#This Row],[6M Return vs Nifty]]-AVERAGE(Table2[6M Return vs Nifty]))/_xlfn.STDEV.P(Table2[6M Return vs Nifty])</f>
        <v>-0.66354117676322988</v>
      </c>
      <c r="M330">
        <v>-6.7596744741620798</v>
      </c>
      <c r="N330">
        <f>(Table2[[#This Row],[1W Return vs Nifty]]-AVERAGE(Table2[1W Return vs Nifty]))/_xlfn.STDEV.P(Table2[1W Return vs Nifty])</f>
        <v>-1.2121336551771549</v>
      </c>
      <c r="O330">
        <v>738.06</v>
      </c>
      <c r="P330">
        <v>727.95681280141002</v>
      </c>
      <c r="Q330">
        <v>680.67109387216396</v>
      </c>
      <c r="R330">
        <v>46.136705313573898</v>
      </c>
      <c r="S330" s="5">
        <f>(Table2[[#This Row],[Close Price]]-Table2[[#This Row],[20D EMA]])/Table2[[#This Row],[20D EMA]]</f>
        <v>1.0283716770994272E-2</v>
      </c>
      <c r="T330" s="5">
        <f>(Table2[[#This Row],[Close Price]]-Table2[[#This Row],[50D EMA]])/Table2[[#This Row],[50D EMA]]</f>
        <v>2.4305270432872145E-2</v>
      </c>
      <c r="U330" s="5">
        <f>(Table2[[#This Row],[Close Price]]-Table2[[#This Row],[200D EMA]])/Table2[[#This Row],[200D EMA]]</f>
        <v>9.5463002194183993E-2</v>
      </c>
      <c r="V330">
        <v>1.0470341964170999</v>
      </c>
      <c r="W330">
        <v>739</v>
      </c>
      <c r="X330">
        <v>756.9</v>
      </c>
      <c r="Y330">
        <v>732</v>
      </c>
      <c r="Z330">
        <v>772.6</v>
      </c>
      <c r="AA330">
        <v>647.5</v>
      </c>
      <c r="AB330">
        <v>814.4</v>
      </c>
      <c r="AC330" s="5">
        <f>(Table2[[#This Row],[Close Price]]/Table2[[#This Row],[Day Low]])-1</f>
        <v>8.9986468200269343E-3</v>
      </c>
      <c r="AD330" s="5">
        <f>(Table2[[#This Row],[Day High]]/Table2[[#This Row],[Close Price]])-1</f>
        <v>1.5087507543753764E-2</v>
      </c>
      <c r="AE330" s="5">
        <f>(Table2[[#This Row],[Close Price]]/Table2[[#This Row],[Current Week Low]])-1</f>
        <v>1.8647540983606437E-2</v>
      </c>
      <c r="AF330" s="5">
        <f>(Table2[[#This Row],[Current Week High]]/Table2[[#This Row],[Close Price]])-1</f>
        <v>3.6142962515925747E-2</v>
      </c>
      <c r="AG330" s="5">
        <f>(Table2[[#This Row],[Close Price]]/Table2[[#This Row],[Current Month Low]])-1</f>
        <v>0.15158301158301146</v>
      </c>
      <c r="AH330" s="5">
        <f>(Table2[[#This Row],[Current Month High]]/Table2[[#This Row],[Close Price]])-1</f>
        <v>9.2201434989606312E-2</v>
      </c>
      <c r="AI330">
        <v>23.610272916247499</v>
      </c>
      <c r="AJ330">
        <v>84.133843684405406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0.04</v>
      </c>
      <c r="AM330" t="s">
        <v>10116</v>
      </c>
      <c r="AN330">
        <v>1.44</v>
      </c>
      <c r="AO330" t="s">
        <v>10116</v>
      </c>
      <c r="AP330">
        <v>9.1361629560735999E-2</v>
      </c>
      <c r="AQ330">
        <f>(Table2[[#This Row],[Sharpe Ratio]]-AVERAGE(Table2[Sharpe Ratio]))/_xlfn.STDEV.P(Table2[Sharpe Ratio])</f>
        <v>0.39838415805101218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-1.9779957752598114</v>
      </c>
      <c r="AS330">
        <f>_xlfn.RANK.AVG(Table2[[#This Row],[1Y Return vs Nifty Z-Score]],Table2[1Y Return vs Nifty Z-Score])</f>
        <v>250</v>
      </c>
      <c r="AT330">
        <f>_xlfn.RANK.AVG(Table2[[#This Row],[6M Return vs Nifty Z-Score]],Table2[6M Return vs Nifty Z-Score])</f>
        <v>530</v>
      </c>
      <c r="AU330">
        <f>_xlfn.RANK.AVG(Table2[[#This Row],[Sharpe Ratio Z-Score]],Table2[Sharpe Ratio Z-Score])</f>
        <v>240</v>
      </c>
      <c r="AV330">
        <f>(Table2[[#This Row],[Rank 1Y]]+Table2[[#This Row],[Rank 6M]]+Table2[[#This Row],[Rank Sharpe]])/3</f>
        <v>340</v>
      </c>
    </row>
    <row r="331" spans="1:48" x14ac:dyDescent="0.3">
      <c r="A331" t="s">
        <v>28</v>
      </c>
      <c r="B331" t="s">
        <v>29</v>
      </c>
      <c r="C331" t="s">
        <v>10070</v>
      </c>
      <c r="D331" t="s">
        <v>24</v>
      </c>
      <c r="E331">
        <v>856999.02234240004</v>
      </c>
      <c r="F331">
        <v>1219.9000000000001</v>
      </c>
      <c r="G331">
        <v>2.5392598297370599</v>
      </c>
      <c r="H331">
        <f>(Table2[[#This Row],[1Y Return vs Nifty]]-AVERAGE(Table2[1Y Return vs Nifty]))/_xlfn.STDEV.P(Table2[1Y Return vs Nifty])</f>
        <v>-0.48899710910684918</v>
      </c>
      <c r="I331">
        <v>2.7384269208843302</v>
      </c>
      <c r="J331">
        <f>(Table2[[#This Row],[1M Return vs Nifty]]-AVERAGE(Table2[1M Return vs Nifty]))/_xlfn.STDEV.P(Table2[1M Return vs Nifty])</f>
        <v>6.3003495192924433E-2</v>
      </c>
      <c r="K331">
        <v>10.680453676580401</v>
      </c>
      <c r="L331">
        <f>(Table2[[#This Row],[6M Return vs Nifty]]-AVERAGE(Table2[6M Return vs Nifty]))/_xlfn.STDEV.P(Table2[6M Return vs Nifty])</f>
        <v>-3.6135353314611811E-2</v>
      </c>
      <c r="M331">
        <v>4.0390857729130101</v>
      </c>
      <c r="N331">
        <f>(Table2[[#This Row],[1W Return vs Nifty]]-AVERAGE(Table2[1W Return vs Nifty]))/_xlfn.STDEV.P(Table2[1W Return vs Nifty])</f>
        <v>1.1463439916735749</v>
      </c>
      <c r="O331">
        <v>1151.95</v>
      </c>
      <c r="P331">
        <v>1127.0393789028701</v>
      </c>
      <c r="Q331">
        <v>1049.4309730517</v>
      </c>
      <c r="R331">
        <v>82.945764495739397</v>
      </c>
      <c r="S331" s="5">
        <f>(Table2[[#This Row],[Close Price]]-Table2[[#This Row],[20D EMA]])/Table2[[#This Row],[20D EMA]]</f>
        <v>5.898693519684018E-2</v>
      </c>
      <c r="T331" s="5">
        <f>(Table2[[#This Row],[Close Price]]-Table2[[#This Row],[50D EMA]])/Table2[[#This Row],[50D EMA]]</f>
        <v>8.2393413074462629E-2</v>
      </c>
      <c r="U331" s="5">
        <f>(Table2[[#This Row],[Close Price]]-Table2[[#This Row],[200D EMA]])/Table2[[#This Row],[200D EMA]]</f>
        <v>0.16243948513600998</v>
      </c>
      <c r="V331">
        <v>1.4309240891299899</v>
      </c>
      <c r="W331">
        <v>1209.0999999999999</v>
      </c>
      <c r="X331">
        <v>1235</v>
      </c>
      <c r="Y331">
        <v>1152.6500000000001</v>
      </c>
      <c r="Z331">
        <v>1235</v>
      </c>
      <c r="AA331">
        <v>1051.05</v>
      </c>
      <c r="AB331">
        <v>1235</v>
      </c>
      <c r="AC331" s="5">
        <f>(Table2[[#This Row],[Close Price]]/Table2[[#This Row],[Day Low]])-1</f>
        <v>8.9322636671906874E-3</v>
      </c>
      <c r="AD331" s="5">
        <f>(Table2[[#This Row],[Day High]]/Table2[[#This Row],[Close Price]])-1</f>
        <v>1.237806377571915E-2</v>
      </c>
      <c r="AE331" s="5">
        <f>(Table2[[#This Row],[Close Price]]/Table2[[#This Row],[Current Week Low]])-1</f>
        <v>5.8343816423025219E-2</v>
      </c>
      <c r="AF331" s="5">
        <f>(Table2[[#This Row],[Current Week High]]/Table2[[#This Row],[Close Price]])-1</f>
        <v>1.237806377571915E-2</v>
      </c>
      <c r="AG331" s="5">
        <f>(Table2[[#This Row],[Close Price]]/Table2[[#This Row],[Current Month Low]])-1</f>
        <v>0.16064887493458935</v>
      </c>
      <c r="AH331" s="5">
        <f>(Table2[[#This Row],[Current Month High]]/Table2[[#This Row],[Close Price]])-1</f>
        <v>1.237806377571915E-2</v>
      </c>
      <c r="AI331">
        <v>1.2378063775719099</v>
      </c>
      <c r="AJ331">
        <v>35.695216907675203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10116</v>
      </c>
      <c r="AN331">
        <v>8.5500000000000007</v>
      </c>
      <c r="AO331" t="s">
        <v>10116</v>
      </c>
      <c r="AP331">
        <v>9.2248668255065003E-2</v>
      </c>
      <c r="AQ331">
        <f>(Table2[[#This Row],[Sharpe Ratio]]-AVERAGE(Table2[Sharpe Ratio]))/_xlfn.STDEV.P(Table2[Sharpe Ratio])</f>
        <v>0.40841160600994675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1.0926266304549852</v>
      </c>
      <c r="AS331">
        <f>_xlfn.RANK.AVG(Table2[[#This Row],[1Y Return vs Nifty Z-Score]],Table2[1Y Return vs Nifty Z-Score])</f>
        <v>473</v>
      </c>
      <c r="AT331">
        <f>_xlfn.RANK.AVG(Table2[[#This Row],[6M Return vs Nifty Z-Score]],Table2[6M Return vs Nifty Z-Score])</f>
        <v>312</v>
      </c>
      <c r="AU331">
        <f>_xlfn.RANK.AVG(Table2[[#This Row],[Sharpe Ratio Z-Score]],Table2[Sharpe Ratio Z-Score])</f>
        <v>236</v>
      </c>
      <c r="AV331">
        <f>(Table2[[#This Row],[Rank 1Y]]+Table2[[#This Row],[Rank 6M]]+Table2[[#This Row],[Rank Sharpe]])/3</f>
        <v>340.33333333333331</v>
      </c>
    </row>
    <row r="332" spans="1:48" x14ac:dyDescent="0.3">
      <c r="A332" t="s">
        <v>1266</v>
      </c>
      <c r="B332" t="s">
        <v>1267</v>
      </c>
      <c r="C332" t="s">
        <v>10079</v>
      </c>
      <c r="D332" t="s">
        <v>80</v>
      </c>
      <c r="E332">
        <v>8505.5726953479898</v>
      </c>
      <c r="F332">
        <v>210.87</v>
      </c>
      <c r="G332">
        <v>21.404865411634301</v>
      </c>
      <c r="H332">
        <f>(Table2[[#This Row],[1Y Return vs Nifty]]-AVERAGE(Table2[1Y Return vs Nifty]))/_xlfn.STDEV.P(Table2[1Y Return vs Nifty])</f>
        <v>-0.26101961911879268</v>
      </c>
      <c r="I332">
        <v>-8.4718662401136609</v>
      </c>
      <c r="J332">
        <f>(Table2[[#This Row],[1M Return vs Nifty]]-AVERAGE(Table2[1M Return vs Nifty]))/_xlfn.STDEV.P(Table2[1M Return vs Nifty])</f>
        <v>-0.97536828225067773</v>
      </c>
      <c r="K332">
        <v>8.7768149886283595</v>
      </c>
      <c r="L332">
        <f>(Table2[[#This Row],[6M Return vs Nifty]]-AVERAGE(Table2[6M Return vs Nifty]))/_xlfn.STDEV.P(Table2[6M Return vs Nifty])</f>
        <v>-9.4024863419055027E-2</v>
      </c>
      <c r="M332">
        <v>-5.1473977966823501</v>
      </c>
      <c r="N332">
        <f>(Table2[[#This Row],[1W Return vs Nifty]]-AVERAGE(Table2[1W Return vs Nifty]))/_xlfn.STDEV.P(Table2[1W Return vs Nifty])</f>
        <v>-0.86000818731109674</v>
      </c>
      <c r="O332">
        <v>215.81</v>
      </c>
      <c r="P332">
        <v>217.548505116933</v>
      </c>
      <c r="Q332">
        <v>194.59036028984701</v>
      </c>
      <c r="R332">
        <v>36.987067827616599</v>
      </c>
      <c r="S332" s="5">
        <f>(Table2[[#This Row],[Close Price]]-Table2[[#This Row],[20D EMA]])/Table2[[#This Row],[20D EMA]]</f>
        <v>-2.2890505537278151E-2</v>
      </c>
      <c r="T332" s="5">
        <f>(Table2[[#This Row],[Close Price]]-Table2[[#This Row],[50D EMA]])/Table2[[#This Row],[50D EMA]]</f>
        <v>-3.0698924423053511E-2</v>
      </c>
      <c r="U332" s="5">
        <f>(Table2[[#This Row],[Close Price]]-Table2[[#This Row],[200D EMA]])/Table2[[#This Row],[200D EMA]]</f>
        <v>8.3661080055065826E-2</v>
      </c>
      <c r="V332">
        <v>0.86510576407161199</v>
      </c>
      <c r="W332">
        <v>210.03</v>
      </c>
      <c r="X332">
        <v>216.87</v>
      </c>
      <c r="Y332">
        <v>207.1</v>
      </c>
      <c r="Z332">
        <v>216.87</v>
      </c>
      <c r="AA332">
        <v>189.55</v>
      </c>
      <c r="AB332">
        <v>225.99</v>
      </c>
      <c r="AC332" s="5">
        <f>(Table2[[#This Row],[Close Price]]/Table2[[#This Row],[Day Low]])-1</f>
        <v>3.9994286530495859E-3</v>
      </c>
      <c r="AD332" s="5">
        <f>(Table2[[#This Row],[Day High]]/Table2[[#This Row],[Close Price]])-1</f>
        <v>2.8453549580310211E-2</v>
      </c>
      <c r="AE332" s="5">
        <f>(Table2[[#This Row],[Close Price]]/Table2[[#This Row],[Current Week Low]])-1</f>
        <v>1.8203766296475132E-2</v>
      </c>
      <c r="AF332" s="5">
        <f>(Table2[[#This Row],[Current Week High]]/Table2[[#This Row],[Close Price]])-1</f>
        <v>2.8453549580310211E-2</v>
      </c>
      <c r="AG332" s="5">
        <f>(Table2[[#This Row],[Close Price]]/Table2[[#This Row],[Current Month Low]])-1</f>
        <v>0.11247691901872847</v>
      </c>
      <c r="AH332" s="5">
        <f>(Table2[[#This Row],[Current Month High]]/Table2[[#This Row],[Close Price]])-1</f>
        <v>7.1702944942381608E-2</v>
      </c>
      <c r="AI332">
        <v>21.401811542656599</v>
      </c>
      <c r="AJ332">
        <v>50.5676544091395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-0.15</v>
      </c>
      <c r="AM332" t="s">
        <v>10117</v>
      </c>
      <c r="AN332">
        <v>-5.08</v>
      </c>
      <c r="AO332" t="s">
        <v>10117</v>
      </c>
      <c r="AP332">
        <v>6.0439145512128999E-2</v>
      </c>
      <c r="AQ332">
        <f>(Table2[[#This Row],[Sharpe Ratio]]-AVERAGE(Table2[Sharpe Ratio]))/_xlfn.STDEV.P(Table2[Sharpe Ratio])</f>
        <v>4.8823759456514279E-2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367</v>
      </c>
      <c r="AT332">
        <f>_xlfn.RANK.AVG(Table2[[#This Row],[6M Return vs Nifty Z-Score]],Table2[6M Return vs Nifty Z-Score])</f>
        <v>335</v>
      </c>
      <c r="AU332">
        <f>_xlfn.RANK.AVG(Table2[[#This Row],[Sharpe Ratio Z-Score]],Table2[Sharpe Ratio Z-Score])</f>
        <v>320</v>
      </c>
      <c r="AV332">
        <f>(Table2[[#This Row],[Rank 1Y]]+Table2[[#This Row],[Rank 6M]]+Table2[[#This Row],[Rank Sharpe]])/3</f>
        <v>340.66666666666669</v>
      </c>
    </row>
    <row r="333" spans="1:48" x14ac:dyDescent="0.3">
      <c r="A333" t="s">
        <v>133</v>
      </c>
      <c r="B333" t="s">
        <v>134</v>
      </c>
      <c r="C333" t="s">
        <v>10076</v>
      </c>
      <c r="D333" t="s">
        <v>132</v>
      </c>
      <c r="E333">
        <v>215415.82027149599</v>
      </c>
      <c r="F333">
        <v>174.16</v>
      </c>
      <c r="G333">
        <v>29.477065040974399</v>
      </c>
      <c r="H333">
        <f>(Table2[[#This Row],[1Y Return vs Nifty]]-AVERAGE(Table2[1Y Return vs Nifty]))/_xlfn.STDEV.P(Table2[1Y Return vs Nifty])</f>
        <v>-0.16347280026950314</v>
      </c>
      <c r="I333">
        <v>-7.19219617254796</v>
      </c>
      <c r="J333">
        <f>(Table2[[#This Row],[1M Return vs Nifty]]-AVERAGE(Table2[1M Return vs Nifty]))/_xlfn.STDEV.P(Table2[1M Return vs Nifty])</f>
        <v>-0.85683674489333717</v>
      </c>
      <c r="K333">
        <v>15.9030904988324</v>
      </c>
      <c r="L333">
        <f>(Table2[[#This Row],[6M Return vs Nifty]]-AVERAGE(Table2[6M Return vs Nifty]))/_xlfn.STDEV.P(Table2[6M Return vs Nifty])</f>
        <v>0.12268464178585085</v>
      </c>
      <c r="M333">
        <v>-6.9517580788656996</v>
      </c>
      <c r="N333">
        <f>(Table2[[#This Row],[1W Return vs Nifty]]-AVERAGE(Table2[1W Return vs Nifty]))/_xlfn.STDEV.P(Table2[1W Return vs Nifty])</f>
        <v>-1.254085219769276</v>
      </c>
      <c r="O333">
        <v>176.1</v>
      </c>
      <c r="P333">
        <v>170.522474780773</v>
      </c>
      <c r="Q333">
        <v>148.840499230533</v>
      </c>
      <c r="R333">
        <v>35.863314752780298</v>
      </c>
      <c r="S333" s="5">
        <f>(Table2[[#This Row],[Close Price]]-Table2[[#This Row],[20D EMA]])/Table2[[#This Row],[20D EMA]]</f>
        <v>-1.101646791595683E-2</v>
      </c>
      <c r="T333" s="5">
        <f>(Table2[[#This Row],[Close Price]]-Table2[[#This Row],[50D EMA]])/Table2[[#This Row],[50D EMA]]</f>
        <v>2.1331646892314191E-2</v>
      </c>
      <c r="U333" s="5">
        <f>(Table2[[#This Row],[Close Price]]-Table2[[#This Row],[200D EMA]])/Table2[[#This Row],[200D EMA]]</f>
        <v>0.1701116356123655</v>
      </c>
      <c r="V333">
        <v>0.77650638297999797</v>
      </c>
      <c r="W333">
        <v>171.8</v>
      </c>
      <c r="X333">
        <v>174.95</v>
      </c>
      <c r="Y333">
        <v>171.8</v>
      </c>
      <c r="Z333">
        <v>179</v>
      </c>
      <c r="AA333">
        <v>148.15</v>
      </c>
      <c r="AB333">
        <v>184.6</v>
      </c>
      <c r="AC333" s="5">
        <f>(Table2[[#This Row],[Close Price]]/Table2[[#This Row],[Day Low]])-1</f>
        <v>1.3736903376018628E-2</v>
      </c>
      <c r="AD333" s="5">
        <f>(Table2[[#This Row],[Day High]]/Table2[[#This Row],[Close Price]])-1</f>
        <v>4.5360587965088683E-3</v>
      </c>
      <c r="AE333" s="5">
        <f>(Table2[[#This Row],[Close Price]]/Table2[[#This Row],[Current Week Low]])-1</f>
        <v>1.3736903376018628E-2</v>
      </c>
      <c r="AF333" s="5">
        <f>(Table2[[#This Row],[Current Week High]]/Table2[[#This Row],[Close Price]])-1</f>
        <v>2.779053743683968E-2</v>
      </c>
      <c r="AG333" s="5">
        <f>(Table2[[#This Row],[Close Price]]/Table2[[#This Row],[Current Month Low]])-1</f>
        <v>0.1755653054336821</v>
      </c>
      <c r="AH333" s="5">
        <f>(Table2[[#This Row],[Current Month High]]/Table2[[#This Row],[Close Price]])-1</f>
        <v>5.9944878272852442E-2</v>
      </c>
      <c r="AI333">
        <v>5.9944878272852398</v>
      </c>
      <c r="AJ333">
        <v>58.111665910122497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-0.05</v>
      </c>
      <c r="AM333" t="s">
        <v>10117</v>
      </c>
      <c r="AN333">
        <v>-3.4</v>
      </c>
      <c r="AO333" t="s">
        <v>10117</v>
      </c>
      <c r="AP333">
        <v>2.4554995430144E-2</v>
      </c>
      <c r="AQ333">
        <f>(Table2[[#This Row],[Sharpe Ratio]]-AVERAGE(Table2[Sharpe Ratio]))/_xlfn.STDEV.P(Table2[Sharpe Ratio])</f>
        <v>-0.3568253399549714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-2.5085354631012367</v>
      </c>
      <c r="AS333">
        <f>_xlfn.RANK.AVG(Table2[[#This Row],[1Y Return vs Nifty Z-Score]],Table2[1Y Return vs Nifty Z-Score])</f>
        <v>328</v>
      </c>
      <c r="AT333">
        <f>_xlfn.RANK.AVG(Table2[[#This Row],[6M Return vs Nifty Z-Score]],Table2[6M Return vs Nifty Z-Score])</f>
        <v>265</v>
      </c>
      <c r="AU333">
        <f>_xlfn.RANK.AVG(Table2[[#This Row],[Sharpe Ratio Z-Score]],Table2[Sharpe Ratio Z-Score])</f>
        <v>430</v>
      </c>
      <c r="AV333">
        <f>(Table2[[#This Row],[Rank 1Y]]+Table2[[#This Row],[Rank 6M]]+Table2[[#This Row],[Rank Sharpe]])/3</f>
        <v>341</v>
      </c>
    </row>
    <row r="334" spans="1:48" x14ac:dyDescent="0.3">
      <c r="A334" t="s">
        <v>999</v>
      </c>
      <c r="B334" t="s">
        <v>1000</v>
      </c>
      <c r="C334" t="s">
        <v>10075</v>
      </c>
      <c r="D334" t="s">
        <v>284</v>
      </c>
      <c r="E334">
        <v>12941.465092500001</v>
      </c>
      <c r="F334">
        <v>1259.9000000000001</v>
      </c>
      <c r="G334">
        <v>3.5231167725693502</v>
      </c>
      <c r="H334">
        <f>(Table2[[#This Row],[1Y Return vs Nifty]]-AVERAGE(Table2[1Y Return vs Nifty]))/_xlfn.STDEV.P(Table2[1Y Return vs Nifty])</f>
        <v>-0.47710789434718853</v>
      </c>
      <c r="I334">
        <v>-2.7675766806896198</v>
      </c>
      <c r="J334">
        <f>(Table2[[#This Row],[1M Return vs Nifty]]-AVERAGE(Table2[1M Return vs Nifty]))/_xlfn.STDEV.P(Table2[1M Return vs Nifty])</f>
        <v>-0.44699911261293951</v>
      </c>
      <c r="K334">
        <v>-6.5499605990021595E-2</v>
      </c>
      <c r="L334">
        <f>(Table2[[#This Row],[6M Return vs Nifty]]-AVERAGE(Table2[6M Return vs Nifty]))/_xlfn.STDEV.P(Table2[6M Return vs Nifty])</f>
        <v>-0.36291898881766765</v>
      </c>
      <c r="M334">
        <v>-4.3137575107373198</v>
      </c>
      <c r="N334">
        <f>(Table2[[#This Row],[1W Return vs Nifty]]-AVERAGE(Table2[1W Return vs Nifty]))/_xlfn.STDEV.P(Table2[1W Return vs Nifty])</f>
        <v>-0.67793895575758201</v>
      </c>
      <c r="O334">
        <v>1291.83</v>
      </c>
      <c r="P334">
        <v>1300.02821681566</v>
      </c>
      <c r="Q334">
        <v>1201.37310589702</v>
      </c>
      <c r="R334">
        <v>40.605043652956702</v>
      </c>
      <c r="S334" s="5">
        <f>(Table2[[#This Row],[Close Price]]-Table2[[#This Row],[20D EMA]])/Table2[[#This Row],[20D EMA]]</f>
        <v>-2.4716874511351988E-2</v>
      </c>
      <c r="T334" s="5">
        <f>(Table2[[#This Row],[Close Price]]-Table2[[#This Row],[50D EMA]])/Table2[[#This Row],[50D EMA]]</f>
        <v>-3.0867189109134531E-2</v>
      </c>
      <c r="U334" s="5">
        <f>(Table2[[#This Row],[Close Price]]-Table2[[#This Row],[200D EMA]])/Table2[[#This Row],[200D EMA]]</f>
        <v>4.871666746633245E-2</v>
      </c>
      <c r="V334">
        <v>0.695057254599176</v>
      </c>
      <c r="W334">
        <v>1256.2</v>
      </c>
      <c r="X334">
        <v>1286.95</v>
      </c>
      <c r="Y334">
        <v>1256.2</v>
      </c>
      <c r="Z334">
        <v>1305</v>
      </c>
      <c r="AA334">
        <v>1220</v>
      </c>
      <c r="AB334">
        <v>1362.15</v>
      </c>
      <c r="AC334" s="5">
        <f>(Table2[[#This Row],[Close Price]]/Table2[[#This Row],[Day Low]])-1</f>
        <v>2.9453908613279456E-3</v>
      </c>
      <c r="AD334" s="5">
        <f>(Table2[[#This Row],[Day High]]/Table2[[#This Row],[Close Price]])-1</f>
        <v>2.1469957933169193E-2</v>
      </c>
      <c r="AE334" s="5">
        <f>(Table2[[#This Row],[Close Price]]/Table2[[#This Row],[Current Week Low]])-1</f>
        <v>2.9453908613279456E-3</v>
      </c>
      <c r="AF334" s="5">
        <f>(Table2[[#This Row],[Current Week High]]/Table2[[#This Row],[Close Price]])-1</f>
        <v>3.5796491785062168E-2</v>
      </c>
      <c r="AG334" s="5">
        <f>(Table2[[#This Row],[Close Price]]/Table2[[#This Row],[Current Month Low]])-1</f>
        <v>3.2704918032786967E-2</v>
      </c>
      <c r="AH334" s="5">
        <f>(Table2[[#This Row],[Current Month High]]/Table2[[#This Row],[Close Price]])-1</f>
        <v>8.1157234701166647E-2</v>
      </c>
      <c r="AI334">
        <v>30.8834034447178</v>
      </c>
      <c r="AJ334">
        <v>33.853917662682598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-0.08</v>
      </c>
      <c r="AM334" t="s">
        <v>10117</v>
      </c>
      <c r="AN334">
        <v>-3.1</v>
      </c>
      <c r="AO334" t="s">
        <v>10117</v>
      </c>
      <c r="AP334">
        <v>0.13756712401954899</v>
      </c>
      <c r="AQ334">
        <f>(Table2[[#This Row],[Sharpe Ratio]]-AVERAGE(Table2[Sharpe Ratio]))/_xlfn.STDEV.P(Table2[Sharpe Ratio])</f>
        <v>0.92070995292861135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464</v>
      </c>
      <c r="AT334">
        <f>_xlfn.RANK.AVG(Table2[[#This Row],[6M Return vs Nifty Z-Score]],Table2[6M Return vs Nifty Z-Score])</f>
        <v>425</v>
      </c>
      <c r="AU334">
        <f>_xlfn.RANK.AVG(Table2[[#This Row],[Sharpe Ratio Z-Score]],Table2[Sharpe Ratio Z-Score])</f>
        <v>135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1028</v>
      </c>
      <c r="B335" t="s">
        <v>1029</v>
      </c>
      <c r="C335" t="s">
        <v>10075</v>
      </c>
      <c r="D335" t="s">
        <v>59</v>
      </c>
      <c r="E335">
        <v>12171.756917520001</v>
      </c>
      <c r="F335">
        <v>498.65</v>
      </c>
      <c r="G335">
        <v>40.004623988441899</v>
      </c>
      <c r="H335">
        <f>(Table2[[#This Row],[1Y Return vs Nifty]]-AVERAGE(Table2[1Y Return vs Nifty]))/_xlfn.STDEV.P(Table2[1Y Return vs Nifty])</f>
        <v>-3.6254702015188663E-2</v>
      </c>
      <c r="I335">
        <v>12.4050190190314</v>
      </c>
      <c r="J335">
        <f>(Table2[[#This Row],[1M Return vs Nifty]]-AVERAGE(Table2[1M Return vs Nifty]))/_xlfn.STDEV.P(Table2[1M Return vs Nifty])</f>
        <v>0.95838743160031681</v>
      </c>
      <c r="K335">
        <v>14.426637293320701</v>
      </c>
      <c r="L335">
        <f>(Table2[[#This Row],[6M Return vs Nifty]]-AVERAGE(Table2[6M Return vs Nifty]))/_xlfn.STDEV.P(Table2[6M Return vs Nifty])</f>
        <v>7.7785810248045706E-2</v>
      </c>
      <c r="M335">
        <v>4.9957051229201497</v>
      </c>
      <c r="N335">
        <f>(Table2[[#This Row],[1W Return vs Nifty]]-AVERAGE(Table2[1W Return vs Nifty]))/_xlfn.STDEV.P(Table2[1W Return vs Nifty])</f>
        <v>1.3552721743460081</v>
      </c>
      <c r="O335">
        <v>469.07</v>
      </c>
      <c r="P335">
        <v>448.20695005521497</v>
      </c>
      <c r="Q335">
        <v>407.15798392623498</v>
      </c>
      <c r="R335">
        <v>75.861673497618298</v>
      </c>
      <c r="S335" s="5">
        <f>(Table2[[#This Row],[Close Price]]-Table2[[#This Row],[20D EMA]])/Table2[[#This Row],[20D EMA]]</f>
        <v>6.3060950391199577E-2</v>
      </c>
      <c r="T335" s="5">
        <f>(Table2[[#This Row],[Close Price]]-Table2[[#This Row],[50D EMA]])/Table2[[#This Row],[50D EMA]]</f>
        <v>0.1125441047680561</v>
      </c>
      <c r="U335" s="5">
        <f>(Table2[[#This Row],[Close Price]]-Table2[[#This Row],[200D EMA]])/Table2[[#This Row],[200D EMA]]</f>
        <v>0.22470888373968531</v>
      </c>
      <c r="V335">
        <v>1.8320148548912401</v>
      </c>
      <c r="W335">
        <v>494.05</v>
      </c>
      <c r="X335">
        <v>504.15</v>
      </c>
      <c r="Y335">
        <v>481.25</v>
      </c>
      <c r="Z335">
        <v>506.7</v>
      </c>
      <c r="AA335">
        <v>401.25</v>
      </c>
      <c r="AB335">
        <v>506.7</v>
      </c>
      <c r="AC335" s="5">
        <f>(Table2[[#This Row],[Close Price]]/Table2[[#This Row],[Day Low]])-1</f>
        <v>9.3107985021758655E-3</v>
      </c>
      <c r="AD335" s="5">
        <f>(Table2[[#This Row],[Day High]]/Table2[[#This Row],[Close Price]])-1</f>
        <v>1.1029780407099121E-2</v>
      </c>
      <c r="AE335" s="5">
        <f>(Table2[[#This Row],[Close Price]]/Table2[[#This Row],[Current Week Low]])-1</f>
        <v>3.6155844155844052E-2</v>
      </c>
      <c r="AF335" s="5">
        <f>(Table2[[#This Row],[Current Week High]]/Table2[[#This Row],[Close Price]])-1</f>
        <v>1.6143587686754168E-2</v>
      </c>
      <c r="AG335" s="5">
        <f>(Table2[[#This Row],[Close Price]]/Table2[[#This Row],[Current Month Low]])-1</f>
        <v>0.24274143302180673</v>
      </c>
      <c r="AH335" s="5">
        <f>(Table2[[#This Row],[Current Month High]]/Table2[[#This Row],[Close Price]])-1</f>
        <v>1.6143587686754168E-2</v>
      </c>
      <c r="AI335">
        <v>1.6143587686754099</v>
      </c>
      <c r="AJ335">
        <v>73.322905804657594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0.08</v>
      </c>
      <c r="AM335" t="s">
        <v>10116</v>
      </c>
      <c r="AN335">
        <v>5.34</v>
      </c>
      <c r="AO335" t="s">
        <v>10116</v>
      </c>
      <c r="AP335">
        <v>1.8692213729298E-2</v>
      </c>
      <c r="AQ335">
        <f>(Table2[[#This Row],[Sharpe Ratio]]-AVERAGE(Table2[Sharpe Ratio]))/_xlfn.STDEV.P(Table2[Sharpe Ratio])</f>
        <v>-0.42310062058892095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1.932090093590261</v>
      </c>
      <c r="AS335">
        <f>_xlfn.RANK.AVG(Table2[[#This Row],[1Y Return vs Nifty Z-Score]],Table2[1Y Return vs Nifty Z-Score])</f>
        <v>290</v>
      </c>
      <c r="AT335">
        <f>_xlfn.RANK.AVG(Table2[[#This Row],[6M Return vs Nifty Z-Score]],Table2[6M Return vs Nifty Z-Score])</f>
        <v>277</v>
      </c>
      <c r="AU335">
        <f>_xlfn.RANK.AVG(Table2[[#This Row],[Sharpe Ratio Z-Score]],Table2[Sharpe Ratio Z-Score])</f>
        <v>457</v>
      </c>
      <c r="AV335">
        <f>(Table2[[#This Row],[Rank 1Y]]+Table2[[#This Row],[Rank 6M]]+Table2[[#This Row],[Rank Sharpe]])/3</f>
        <v>341.33333333333331</v>
      </c>
    </row>
    <row r="336" spans="1:48" x14ac:dyDescent="0.3">
      <c r="A336" t="s">
        <v>1060</v>
      </c>
      <c r="B336" t="s">
        <v>1061</v>
      </c>
      <c r="C336" t="s">
        <v>10075</v>
      </c>
      <c r="D336" t="s">
        <v>59</v>
      </c>
      <c r="E336">
        <v>11675.991592695</v>
      </c>
      <c r="F336">
        <v>749.25</v>
      </c>
      <c r="G336">
        <v>58.117036276107797</v>
      </c>
      <c r="H336">
        <f>(Table2[[#This Row],[1Y Return vs Nifty]]-AVERAGE(Table2[1Y Return vs Nifty]))/_xlfn.STDEV.P(Table2[1Y Return vs Nifty])</f>
        <v>0.18262098013800751</v>
      </c>
      <c r="I336">
        <v>-0.59332119287766805</v>
      </c>
      <c r="J336">
        <f>(Table2[[#This Row],[1M Return vs Nifty]]-AVERAGE(Table2[1M Return vs Nifty]))/_xlfn.STDEV.P(Table2[1M Return vs Nifty])</f>
        <v>-0.24560513450087976</v>
      </c>
      <c r="K336">
        <v>27.907291344678399</v>
      </c>
      <c r="L336">
        <f>(Table2[[#This Row],[6M Return vs Nifty]]-AVERAGE(Table2[6M Return vs Nifty]))/_xlfn.STDEV.P(Table2[6M Return vs Nifty])</f>
        <v>0.48773149156855244</v>
      </c>
      <c r="M336">
        <v>-0.58852646811973797</v>
      </c>
      <c r="N336">
        <f>(Table2[[#This Row],[1W Return vs Nifty]]-AVERAGE(Table2[1W Return vs Nifty]))/_xlfn.STDEV.P(Table2[1W Return vs Nifty])</f>
        <v>0.13566130411926017</v>
      </c>
      <c r="O336">
        <v>726.4</v>
      </c>
      <c r="P336">
        <v>698.53421851383405</v>
      </c>
      <c r="Q336">
        <v>582.54516918763795</v>
      </c>
      <c r="R336">
        <v>55.694235579374599</v>
      </c>
      <c r="S336" s="5">
        <f>(Table2[[#This Row],[Close Price]]-Table2[[#This Row],[20D EMA]])/Table2[[#This Row],[20D EMA]]</f>
        <v>3.1456497797356861E-2</v>
      </c>
      <c r="T336" s="5">
        <f>(Table2[[#This Row],[Close Price]]-Table2[[#This Row],[50D EMA]])/Table2[[#This Row],[50D EMA]]</f>
        <v>7.2603145475201303E-2</v>
      </c>
      <c r="U336" s="5">
        <f>(Table2[[#This Row],[Close Price]]-Table2[[#This Row],[200D EMA]])/Table2[[#This Row],[200D EMA]]</f>
        <v>0.2861663603610905</v>
      </c>
      <c r="V336">
        <v>0.58052220616195804</v>
      </c>
      <c r="W336">
        <v>729.8</v>
      </c>
      <c r="X336">
        <v>751.7</v>
      </c>
      <c r="Y336">
        <v>719.05</v>
      </c>
      <c r="Z336">
        <v>751.7</v>
      </c>
      <c r="AA336">
        <v>617.04999999999995</v>
      </c>
      <c r="AB336">
        <v>775</v>
      </c>
      <c r="AC336" s="5">
        <f>(Table2[[#This Row],[Close Price]]/Table2[[#This Row],[Day Low]])-1</f>
        <v>2.6651137297889926E-2</v>
      </c>
      <c r="AD336" s="5">
        <f>(Table2[[#This Row],[Day High]]/Table2[[#This Row],[Close Price]])-1</f>
        <v>3.2699366032700183E-3</v>
      </c>
      <c r="AE336" s="5">
        <f>(Table2[[#This Row],[Close Price]]/Table2[[#This Row],[Current Week Low]])-1</f>
        <v>4.1999860927612875E-2</v>
      </c>
      <c r="AF336" s="5">
        <f>(Table2[[#This Row],[Current Week High]]/Table2[[#This Row],[Close Price]])-1</f>
        <v>3.2699366032700183E-3</v>
      </c>
      <c r="AG336" s="5">
        <f>(Table2[[#This Row],[Close Price]]/Table2[[#This Row],[Current Month Low]])-1</f>
        <v>0.21424519893039462</v>
      </c>
      <c r="AH336" s="5">
        <f>(Table2[[#This Row],[Current Month High]]/Table2[[#This Row],[Close Price]])-1</f>
        <v>3.4367701034367704E-2</v>
      </c>
      <c r="AI336">
        <v>3.4367701034367699</v>
      </c>
      <c r="AJ336">
        <v>135.058823529411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0.14000000000000001</v>
      </c>
      <c r="AM336" t="s">
        <v>10116</v>
      </c>
      <c r="AN336">
        <v>0.78</v>
      </c>
      <c r="AO336" t="s">
        <v>10116</v>
      </c>
      <c r="AP336">
        <v>-3.2478532689444999E-2</v>
      </c>
      <c r="AQ336">
        <f>(Table2[[#This Row],[Sharpe Ratio]]-AVERAGE(Table2[Sharpe Ratio]))/_xlfn.STDEV.P(Table2[Sharpe Ratio])</f>
        <v>-1.001555653062923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-0.44114701173798265</v>
      </c>
      <c r="AS336">
        <f>_xlfn.RANK.AVG(Table2[[#This Row],[1Y Return vs Nifty Z-Score]],Table2[1Y Return vs Nifty Z-Score])</f>
        <v>232</v>
      </c>
      <c r="AT336">
        <f>_xlfn.RANK.AVG(Table2[[#This Row],[6M Return vs Nifty Z-Score]],Table2[6M Return vs Nifty Z-Score])</f>
        <v>185</v>
      </c>
      <c r="AU336">
        <f>_xlfn.RANK.AVG(Table2[[#This Row],[Sharpe Ratio Z-Score]],Table2[Sharpe Ratio Z-Score])</f>
        <v>608</v>
      </c>
      <c r="AV336">
        <f>(Table2[[#This Row],[Rank 1Y]]+Table2[[#This Row],[Rank 6M]]+Table2[[#This Row],[Rank Sharpe]])/3</f>
        <v>341.66666666666669</v>
      </c>
    </row>
    <row r="337" spans="1:48" x14ac:dyDescent="0.3">
      <c r="A337" t="s">
        <v>952</v>
      </c>
      <c r="B337" t="s">
        <v>953</v>
      </c>
      <c r="C337" t="s">
        <v>10069</v>
      </c>
      <c r="D337" t="s">
        <v>306</v>
      </c>
      <c r="E337">
        <v>14513.53543632</v>
      </c>
      <c r="F337">
        <v>1027.4000000000001</v>
      </c>
      <c r="G337">
        <v>40.0429595722618</v>
      </c>
      <c r="H337">
        <f>(Table2[[#This Row],[1Y Return vs Nifty]]-AVERAGE(Table2[1Y Return vs Nifty]))/_xlfn.STDEV.P(Table2[1Y Return vs Nifty])</f>
        <v>-3.579144361945108E-2</v>
      </c>
      <c r="I337">
        <v>12.297412838617401</v>
      </c>
      <c r="J337">
        <f>(Table2[[#This Row],[1M Return vs Nifty]]-AVERAGE(Table2[1M Return vs Nifty]))/_xlfn.STDEV.P(Table2[1M Return vs Nifty])</f>
        <v>0.94842023277547771</v>
      </c>
      <c r="K337">
        <v>12.102086906887999</v>
      </c>
      <c r="L337">
        <f>(Table2[[#This Row],[6M Return vs Nifty]]-AVERAGE(Table2[6M Return vs Nifty]))/_xlfn.STDEV.P(Table2[6M Return vs Nifty])</f>
        <v>7.0964068778860898E-3</v>
      </c>
      <c r="M337">
        <v>-2.0639454275198101</v>
      </c>
      <c r="N337">
        <f>(Table2[[#This Row],[1W Return vs Nifty]]-AVERAGE(Table2[1W Return vs Nifty]))/_xlfn.STDEV.P(Table2[1W Return vs Nifty])</f>
        <v>-0.1865740780791125</v>
      </c>
      <c r="O337">
        <v>1014.85</v>
      </c>
      <c r="P337">
        <v>993.47231916107</v>
      </c>
      <c r="Q337">
        <v>889.27101962807603</v>
      </c>
      <c r="R337">
        <v>62.541524532570101</v>
      </c>
      <c r="S337" s="5">
        <f>(Table2[[#This Row],[Close Price]]-Table2[[#This Row],[20D EMA]])/Table2[[#This Row],[20D EMA]]</f>
        <v>1.2366359560526253E-2</v>
      </c>
      <c r="T337" s="5">
        <f>(Table2[[#This Row],[Close Price]]-Table2[[#This Row],[50D EMA]])/Table2[[#This Row],[50D EMA]]</f>
        <v>3.4150605089410091E-2</v>
      </c>
      <c r="U337" s="5">
        <f>(Table2[[#This Row],[Close Price]]-Table2[[#This Row],[200D EMA]])/Table2[[#This Row],[200D EMA]]</f>
        <v>0.15532832772363861</v>
      </c>
      <c r="V337">
        <v>1.13705487247804</v>
      </c>
      <c r="W337">
        <v>1016</v>
      </c>
      <c r="X337">
        <v>1059</v>
      </c>
      <c r="Y337">
        <v>1016</v>
      </c>
      <c r="Z337">
        <v>1118.5</v>
      </c>
      <c r="AA337">
        <v>813.35</v>
      </c>
      <c r="AB337">
        <v>1118.5</v>
      </c>
      <c r="AC337" s="5">
        <f>(Table2[[#This Row],[Close Price]]/Table2[[#This Row],[Day Low]])-1</f>
        <v>1.122047244094504E-2</v>
      </c>
      <c r="AD337" s="5">
        <f>(Table2[[#This Row],[Day High]]/Table2[[#This Row],[Close Price]])-1</f>
        <v>3.0757251313996425E-2</v>
      </c>
      <c r="AE337" s="5">
        <f>(Table2[[#This Row],[Close Price]]/Table2[[#This Row],[Current Week Low]])-1</f>
        <v>1.122047244094504E-2</v>
      </c>
      <c r="AF337" s="5">
        <f>(Table2[[#This Row],[Current Week High]]/Table2[[#This Row],[Close Price]])-1</f>
        <v>8.8670430212185902E-2</v>
      </c>
      <c r="AG337" s="5">
        <f>(Table2[[#This Row],[Close Price]]/Table2[[#This Row],[Current Month Low]])-1</f>
        <v>0.26317083666318331</v>
      </c>
      <c r="AH337" s="5">
        <f>(Table2[[#This Row],[Current Month High]]/Table2[[#This Row],[Close Price]])-1</f>
        <v>8.8670430212185902E-2</v>
      </c>
      <c r="AI337">
        <v>16.702355460385402</v>
      </c>
      <c r="AJ337">
        <v>79.615384615384599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-7.0000000000000007E-2</v>
      </c>
      <c r="AM337" t="s">
        <v>10117</v>
      </c>
      <c r="AN337">
        <v>2.2599999999999998</v>
      </c>
      <c r="AO337" t="s">
        <v>10116</v>
      </c>
      <c r="AP337">
        <v>2.2747384859163E-2</v>
      </c>
      <c r="AQ337">
        <f>(Table2[[#This Row],[Sharpe Ratio]]-AVERAGE(Table2[Sharpe Ratio]))/_xlfn.STDEV.P(Table2[Sharpe Ratio])</f>
        <v>-0.37725930867179608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0.35589180928300412</v>
      </c>
      <c r="AS337">
        <f>_xlfn.RANK.AVG(Table2[[#This Row],[1Y Return vs Nifty Z-Score]],Table2[1Y Return vs Nifty Z-Score])</f>
        <v>289</v>
      </c>
      <c r="AT337">
        <f>_xlfn.RANK.AVG(Table2[[#This Row],[6M Return vs Nifty Z-Score]],Table2[6M Return vs Nifty Z-Score])</f>
        <v>300</v>
      </c>
      <c r="AU337">
        <f>_xlfn.RANK.AVG(Table2[[#This Row],[Sharpe Ratio Z-Score]],Table2[Sharpe Ratio Z-Score])</f>
        <v>438</v>
      </c>
      <c r="AV337">
        <f>(Table2[[#This Row],[Rank 1Y]]+Table2[[#This Row],[Rank 6M]]+Table2[[#This Row],[Rank Sharpe]])/3</f>
        <v>342.33333333333331</v>
      </c>
    </row>
    <row r="338" spans="1:48" x14ac:dyDescent="0.3">
      <c r="A338" t="s">
        <v>1617</v>
      </c>
      <c r="B338" t="s">
        <v>1618</v>
      </c>
      <c r="C338" t="s">
        <v>10079</v>
      </c>
      <c r="D338" t="s">
        <v>80</v>
      </c>
      <c r="E338">
        <v>5179.2871215599998</v>
      </c>
      <c r="F338">
        <v>263.55</v>
      </c>
      <c r="G338">
        <v>69.342404882369905</v>
      </c>
      <c r="H338">
        <f>(Table2[[#This Row],[1Y Return vs Nifty]]-AVERAGE(Table2[1Y Return vs Nifty]))/_xlfn.STDEV.P(Table2[1Y Return vs Nifty])</f>
        <v>0.31827161419462185</v>
      </c>
      <c r="I338">
        <v>13.757373046861501</v>
      </c>
      <c r="J338">
        <f>(Table2[[#This Row],[1M Return vs Nifty]]-AVERAGE(Table2[1M Return vs Nifty]))/_xlfn.STDEV.P(Table2[1M Return vs Nifty])</f>
        <v>1.0836514399044443</v>
      </c>
      <c r="K338">
        <v>-5.8051000642763997</v>
      </c>
      <c r="L338">
        <f>(Table2[[#This Row],[6M Return vs Nifty]]-AVERAGE(Table2[6M Return vs Nifty]))/_xlfn.STDEV.P(Table2[6M Return vs Nifty])</f>
        <v>-0.53745980941996829</v>
      </c>
      <c r="M338">
        <v>5.3287388206885504</v>
      </c>
      <c r="N338">
        <f>(Table2[[#This Row],[1W Return vs Nifty]]-AVERAGE(Table2[1W Return vs Nifty]))/_xlfn.STDEV.P(Table2[1W Return vs Nifty])</f>
        <v>1.4280076100686006</v>
      </c>
      <c r="O338">
        <v>232.4</v>
      </c>
      <c r="P338">
        <v>224.97405904297199</v>
      </c>
      <c r="Q338">
        <v>215.369286435644</v>
      </c>
      <c r="R338">
        <v>79.565484111133998</v>
      </c>
      <c r="S338" s="5">
        <f>(Table2[[#This Row],[Close Price]]-Table2[[#This Row],[20D EMA]])/Table2[[#This Row],[20D EMA]]</f>
        <v>0.13403614457831328</v>
      </c>
      <c r="T338" s="5">
        <f>(Table2[[#This Row],[Close Price]]-Table2[[#This Row],[50D EMA]])/Table2[[#This Row],[50D EMA]]</f>
        <v>0.17146839560582267</v>
      </c>
      <c r="U338" s="5">
        <f>(Table2[[#This Row],[Close Price]]-Table2[[#This Row],[200D EMA]])/Table2[[#This Row],[200D EMA]]</f>
        <v>0.22371209173668888</v>
      </c>
      <c r="V338">
        <v>2.0641654215394598</v>
      </c>
      <c r="W338">
        <v>260</v>
      </c>
      <c r="X338">
        <v>285.37</v>
      </c>
      <c r="Y338">
        <v>226.65</v>
      </c>
      <c r="Z338">
        <v>285.37</v>
      </c>
      <c r="AA338">
        <v>182</v>
      </c>
      <c r="AB338">
        <v>285.37</v>
      </c>
      <c r="AC338" s="5">
        <f>(Table2[[#This Row],[Close Price]]/Table2[[#This Row],[Day Low]])-1</f>
        <v>1.3653846153846239E-2</v>
      </c>
      <c r="AD338" s="5">
        <f>(Table2[[#This Row],[Day High]]/Table2[[#This Row],[Close Price]])-1</f>
        <v>8.2792638967937648E-2</v>
      </c>
      <c r="AE338" s="5">
        <f>(Table2[[#This Row],[Close Price]]/Table2[[#This Row],[Current Week Low]])-1</f>
        <v>0.1628060886829914</v>
      </c>
      <c r="AF338" s="5">
        <f>(Table2[[#This Row],[Current Week High]]/Table2[[#This Row],[Close Price]])-1</f>
        <v>8.2792638967937648E-2</v>
      </c>
      <c r="AG338" s="5">
        <f>(Table2[[#This Row],[Close Price]]/Table2[[#This Row],[Current Month Low]])-1</f>
        <v>0.44807692307692304</v>
      </c>
      <c r="AH338" s="5">
        <f>(Table2[[#This Row],[Current Month High]]/Table2[[#This Row],[Close Price]])-1</f>
        <v>8.2792638967937648E-2</v>
      </c>
      <c r="AI338">
        <v>11.458926199962001</v>
      </c>
      <c r="AJ338">
        <v>104.302325581395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0.11</v>
      </c>
      <c r="AM338" t="s">
        <v>10116</v>
      </c>
      <c r="AN338">
        <v>16.98</v>
      </c>
      <c r="AO338" t="s">
        <v>10116</v>
      </c>
      <c r="AP338">
        <v>5.2699962482545E-2</v>
      </c>
      <c r="AQ338">
        <f>(Table2[[#This Row],[Sharpe Ratio]]-AVERAGE(Table2[Sharpe Ratio]))/_xlfn.STDEV.P(Table2[Sharpe Ratio])</f>
        <v>-3.8663128736707242E-2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2.253807726010991</v>
      </c>
      <c r="AS338">
        <f>_xlfn.RANK.AVG(Table2[[#This Row],[1Y Return vs Nifty Z-Score]],Table2[1Y Return vs Nifty Z-Score])</f>
        <v>191</v>
      </c>
      <c r="AT338">
        <f>_xlfn.RANK.AVG(Table2[[#This Row],[6M Return vs Nifty Z-Score]],Table2[6M Return vs Nifty Z-Score])</f>
        <v>487</v>
      </c>
      <c r="AU338">
        <f>_xlfn.RANK.AVG(Table2[[#This Row],[Sharpe Ratio Z-Score]],Table2[Sharpe Ratio Z-Score])</f>
        <v>352</v>
      </c>
      <c r="AV338">
        <f>(Table2[[#This Row],[Rank 1Y]]+Table2[[#This Row],[Rank 6M]]+Table2[[#This Row],[Rank Sharpe]])/3</f>
        <v>343.33333333333331</v>
      </c>
    </row>
    <row r="339" spans="1:48" x14ac:dyDescent="0.3">
      <c r="A339" t="s">
        <v>1402</v>
      </c>
      <c r="B339" t="s">
        <v>1403</v>
      </c>
      <c r="C339" t="s">
        <v>10074</v>
      </c>
      <c r="D339" t="s">
        <v>193</v>
      </c>
      <c r="E339">
        <v>7121.04784138999</v>
      </c>
      <c r="F339">
        <v>514.4</v>
      </c>
      <c r="G339">
        <v>2.0390207345178402</v>
      </c>
      <c r="H339">
        <f>(Table2[[#This Row],[1Y Return vs Nifty]]-AVERAGE(Table2[1Y Return vs Nifty]))/_xlfn.STDEV.P(Table2[1Y Return vs Nifty])</f>
        <v>-0.49504214449290673</v>
      </c>
      <c r="I339">
        <v>17.9393457869729</v>
      </c>
      <c r="J339">
        <f>(Table2[[#This Row],[1M Return vs Nifty]]-AVERAGE(Table2[1M Return vs Nifty]))/_xlfn.STDEV.P(Table2[1M Return vs Nifty])</f>
        <v>1.4710135191119771</v>
      </c>
      <c r="K339">
        <v>27.355490667939598</v>
      </c>
      <c r="L339">
        <f>(Table2[[#This Row],[6M Return vs Nifty]]-AVERAGE(Table2[6M Return vs Nifty]))/_xlfn.STDEV.P(Table2[6M Return vs Nifty])</f>
        <v>0.47095127426477684</v>
      </c>
      <c r="M339">
        <v>-1.42956122704005</v>
      </c>
      <c r="N339">
        <f>(Table2[[#This Row],[1W Return vs Nifty]]-AVERAGE(Table2[1W Return vs Nifty]))/_xlfn.STDEV.P(Table2[1W Return vs Nifty])</f>
        <v>-4.8022899785100805E-2</v>
      </c>
      <c r="O339">
        <v>488.64</v>
      </c>
      <c r="P339">
        <v>457.02447879891201</v>
      </c>
      <c r="Q339">
        <v>416.13748576758798</v>
      </c>
      <c r="R339">
        <v>70.748752570753098</v>
      </c>
      <c r="S339" s="5">
        <f>(Table2[[#This Row],[Close Price]]-Table2[[#This Row],[20D EMA]])/Table2[[#This Row],[20D EMA]]</f>
        <v>5.2717747216764879E-2</v>
      </c>
      <c r="T339" s="5">
        <f>(Table2[[#This Row],[Close Price]]-Table2[[#This Row],[50D EMA]])/Table2[[#This Row],[50D EMA]]</f>
        <v>0.1255414619187889</v>
      </c>
      <c r="U339" s="5">
        <f>(Table2[[#This Row],[Close Price]]-Table2[[#This Row],[200D EMA]])/Table2[[#This Row],[200D EMA]]</f>
        <v>0.23612992723104845</v>
      </c>
      <c r="V339">
        <v>1.00922345367914</v>
      </c>
      <c r="W339">
        <v>511.55</v>
      </c>
      <c r="X339">
        <v>527.5</v>
      </c>
      <c r="Y339">
        <v>501.3</v>
      </c>
      <c r="Z339">
        <v>530</v>
      </c>
      <c r="AA339">
        <v>399</v>
      </c>
      <c r="AB339">
        <v>530</v>
      </c>
      <c r="AC339" s="5">
        <f>(Table2[[#This Row],[Close Price]]/Table2[[#This Row],[Day Low]])-1</f>
        <v>5.5713029029420547E-3</v>
      </c>
      <c r="AD339" s="5">
        <f>(Table2[[#This Row],[Day High]]/Table2[[#This Row],[Close Price]])-1</f>
        <v>2.5466562986003138E-2</v>
      </c>
      <c r="AE339" s="5">
        <f>(Table2[[#This Row],[Close Price]]/Table2[[#This Row],[Current Week Low]])-1</f>
        <v>2.6132056652702795E-2</v>
      </c>
      <c r="AF339" s="5">
        <f>(Table2[[#This Row],[Current Week High]]/Table2[[#This Row],[Close Price]])-1</f>
        <v>3.0326594090202219E-2</v>
      </c>
      <c r="AG339" s="5">
        <f>(Table2[[#This Row],[Close Price]]/Table2[[#This Row],[Current Month Low]])-1</f>
        <v>0.28922305764411016</v>
      </c>
      <c r="AH339" s="5">
        <f>(Table2[[#This Row],[Current Month High]]/Table2[[#This Row],[Close Price]])-1</f>
        <v>3.0326594090202219E-2</v>
      </c>
      <c r="AI339">
        <v>3.0326594090202201</v>
      </c>
      <c r="AJ339">
        <v>45.413427561837402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0.02</v>
      </c>
      <c r="AM339" t="s">
        <v>10116</v>
      </c>
      <c r="AN339">
        <v>7.18</v>
      </c>
      <c r="AO339" t="s">
        <v>10116</v>
      </c>
      <c r="AP339">
        <v>4.9725309945051997E-2</v>
      </c>
      <c r="AQ339">
        <f>(Table2[[#This Row],[Sharpe Ratio]]-AVERAGE(Table2[Sharpe Ratio]))/_xlfn.STDEV.P(Table2[Sharpe Ratio])</f>
        <v>-7.2289816846617699E-2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1.3266099322521285</v>
      </c>
      <c r="AS339">
        <f>_xlfn.RANK.AVG(Table2[[#This Row],[1Y Return vs Nifty Z-Score]],Table2[1Y Return vs Nifty Z-Score])</f>
        <v>477</v>
      </c>
      <c r="AT339">
        <f>_xlfn.RANK.AVG(Table2[[#This Row],[6M Return vs Nifty Z-Score]],Table2[6M Return vs Nifty Z-Score])</f>
        <v>189</v>
      </c>
      <c r="AU339">
        <f>_xlfn.RANK.AVG(Table2[[#This Row],[Sharpe Ratio Z-Score]],Table2[Sharpe Ratio Z-Score])</f>
        <v>365</v>
      </c>
      <c r="AV339">
        <f>(Table2[[#This Row],[Rank 1Y]]+Table2[[#This Row],[Rank 6M]]+Table2[[#This Row],[Rank Sharpe]])/3</f>
        <v>343.66666666666669</v>
      </c>
    </row>
    <row r="340" spans="1:48" x14ac:dyDescent="0.3">
      <c r="A340" t="s">
        <v>1024</v>
      </c>
      <c r="B340" t="s">
        <v>1025</v>
      </c>
      <c r="C340" t="s">
        <v>10069</v>
      </c>
      <c r="D340" t="s">
        <v>306</v>
      </c>
      <c r="E340">
        <v>12308.67653311</v>
      </c>
      <c r="F340">
        <v>2241.1</v>
      </c>
      <c r="G340">
        <v>57.720475460184197</v>
      </c>
      <c r="H340">
        <f>(Table2[[#This Row],[1Y Return vs Nifty]]-AVERAGE(Table2[1Y Return vs Nifty]))/_xlfn.STDEV.P(Table2[1Y Return vs Nifty])</f>
        <v>0.17782882337158865</v>
      </c>
      <c r="I340">
        <v>9.1107079244663307</v>
      </c>
      <c r="J340">
        <f>(Table2[[#This Row],[1M Return vs Nifty]]-AVERAGE(Table2[1M Return vs Nifty]))/_xlfn.STDEV.P(Table2[1M Return vs Nifty])</f>
        <v>0.65324646716801993</v>
      </c>
      <c r="K340">
        <v>-0.13680582687006601</v>
      </c>
      <c r="L340">
        <f>(Table2[[#This Row],[6M Return vs Nifty]]-AVERAGE(Table2[6M Return vs Nifty]))/_xlfn.STDEV.P(Table2[6M Return vs Nifty])</f>
        <v>-0.36508740566077447</v>
      </c>
      <c r="M340">
        <v>2.6119826044051102</v>
      </c>
      <c r="N340">
        <f>(Table2[[#This Row],[1W Return vs Nifty]]-AVERAGE(Table2[1W Return vs Nifty]))/_xlfn.STDEV.P(Table2[1W Return vs Nifty])</f>
        <v>0.83466090531304782</v>
      </c>
      <c r="O340">
        <v>2145.08</v>
      </c>
      <c r="P340">
        <v>2033.8861199881401</v>
      </c>
      <c r="Q340">
        <v>1880.37728716529</v>
      </c>
      <c r="R340">
        <v>58.422505181940799</v>
      </c>
      <c r="S340" s="5">
        <f>(Table2[[#This Row],[Close Price]]-Table2[[#This Row],[20D EMA]])/Table2[[#This Row],[20D EMA]]</f>
        <v>4.4762899285807518E-2</v>
      </c>
      <c r="T340" s="5">
        <f>(Table2[[#This Row],[Close Price]]-Table2[[#This Row],[50D EMA]])/Table2[[#This Row],[50D EMA]]</f>
        <v>0.10188076804077316</v>
      </c>
      <c r="U340" s="5">
        <f>(Table2[[#This Row],[Close Price]]-Table2[[#This Row],[200D EMA]])/Table2[[#This Row],[200D EMA]]</f>
        <v>0.19183528502330896</v>
      </c>
      <c r="V340">
        <v>4.1578223773239404</v>
      </c>
      <c r="W340">
        <v>2225</v>
      </c>
      <c r="X340">
        <v>2303.6</v>
      </c>
      <c r="Y340">
        <v>2225</v>
      </c>
      <c r="Z340">
        <v>2544.9</v>
      </c>
      <c r="AA340">
        <v>1820</v>
      </c>
      <c r="AB340">
        <v>2747.85</v>
      </c>
      <c r="AC340" s="5">
        <f>(Table2[[#This Row],[Close Price]]/Table2[[#This Row],[Day Low]])-1</f>
        <v>7.2359550561797992E-3</v>
      </c>
      <c r="AD340" s="5">
        <f>(Table2[[#This Row],[Day High]]/Table2[[#This Row],[Close Price]])-1</f>
        <v>2.7888090669760279E-2</v>
      </c>
      <c r="AE340" s="5">
        <f>(Table2[[#This Row],[Close Price]]/Table2[[#This Row],[Current Week Low]])-1</f>
        <v>7.2359550561797992E-3</v>
      </c>
      <c r="AF340" s="5">
        <f>(Table2[[#This Row],[Current Week High]]/Table2[[#This Row],[Close Price]])-1</f>
        <v>0.13555843112757127</v>
      </c>
      <c r="AG340" s="5">
        <f>(Table2[[#This Row],[Close Price]]/Table2[[#This Row],[Current Month Low]])-1</f>
        <v>0.23137362637362635</v>
      </c>
      <c r="AH340" s="5">
        <f>(Table2[[#This Row],[Current Month High]]/Table2[[#This Row],[Close Price]])-1</f>
        <v>0.22611663915041724</v>
      </c>
      <c r="AI340">
        <v>22.611663915041699</v>
      </c>
      <c r="AJ340">
        <v>90.569727891156404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0.15</v>
      </c>
      <c r="AM340" t="s">
        <v>10116</v>
      </c>
      <c r="AN340">
        <v>13.42</v>
      </c>
      <c r="AO340" t="s">
        <v>10116</v>
      </c>
      <c r="AP340">
        <v>4.6409654274375003E-2</v>
      </c>
      <c r="AQ340">
        <f>(Table2[[#This Row],[Sharpe Ratio]]-AVERAGE(Table2[Sharpe Ratio]))/_xlfn.STDEV.P(Table2[Sharpe Ratio])</f>
        <v>-0.10977134375183309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1.1908774464400489</v>
      </c>
      <c r="AS340">
        <f>_xlfn.RANK.AVG(Table2[[#This Row],[1Y Return vs Nifty Z-Score]],Table2[1Y Return vs Nifty Z-Score])</f>
        <v>234</v>
      </c>
      <c r="AT340">
        <f>_xlfn.RANK.AVG(Table2[[#This Row],[6M Return vs Nifty Z-Score]],Table2[6M Return vs Nifty Z-Score])</f>
        <v>426</v>
      </c>
      <c r="AU340">
        <f>_xlfn.RANK.AVG(Table2[[#This Row],[Sharpe Ratio Z-Score]],Table2[Sharpe Ratio Z-Score])</f>
        <v>374</v>
      </c>
      <c r="AV340">
        <f>(Table2[[#This Row],[Rank 1Y]]+Table2[[#This Row],[Rank 6M]]+Table2[[#This Row],[Rank Sharpe]])/3</f>
        <v>344.66666666666669</v>
      </c>
    </row>
    <row r="341" spans="1:48" x14ac:dyDescent="0.3">
      <c r="A341" t="s">
        <v>44</v>
      </c>
      <c r="B341" t="s">
        <v>45</v>
      </c>
      <c r="C341" t="s">
        <v>10073</v>
      </c>
      <c r="D341" t="s">
        <v>46</v>
      </c>
      <c r="E341">
        <v>495350.89763068</v>
      </c>
      <c r="F341">
        <v>3564.4</v>
      </c>
      <c r="G341">
        <v>21.481842402368802</v>
      </c>
      <c r="H341">
        <f>(Table2[[#This Row],[1Y Return vs Nifty]]-AVERAGE(Table2[1Y Return vs Nifty]))/_xlfn.STDEV.P(Table2[1Y Return vs Nifty])</f>
        <v>-0.26008940667168601</v>
      </c>
      <c r="I341">
        <v>-6.0001652207251999</v>
      </c>
      <c r="J341">
        <f>(Table2[[#This Row],[1M Return vs Nifty]]-AVERAGE(Table2[1M Return vs Nifty]))/_xlfn.STDEV.P(Table2[1M Return vs Nifty])</f>
        <v>-0.74642292427013091</v>
      </c>
      <c r="K341">
        <v>-10.4600642438772</v>
      </c>
      <c r="L341">
        <f>(Table2[[#This Row],[6M Return vs Nifty]]-AVERAGE(Table2[6M Return vs Nifty]))/_xlfn.STDEV.P(Table2[6M Return vs Nifty])</f>
        <v>-0.67901692192051588</v>
      </c>
      <c r="M341">
        <v>-1.9705973452255101</v>
      </c>
      <c r="N341">
        <f>(Table2[[#This Row],[1W Return vs Nifty]]-AVERAGE(Table2[1W Return vs Nifty]))/_xlfn.STDEV.P(Table2[1W Return vs Nifty])</f>
        <v>-0.16618661133012891</v>
      </c>
      <c r="O341">
        <v>3583.13</v>
      </c>
      <c r="P341">
        <v>3568.6912861662499</v>
      </c>
      <c r="Q341">
        <v>3322.3679655983901</v>
      </c>
      <c r="R341">
        <v>52.301162191703902</v>
      </c>
      <c r="S341" s="5">
        <f>(Table2[[#This Row],[Close Price]]-Table2[[#This Row],[20D EMA]])/Table2[[#This Row],[20D EMA]]</f>
        <v>-5.2272733615581959E-3</v>
      </c>
      <c r="T341" s="5">
        <f>(Table2[[#This Row],[Close Price]]-Table2[[#This Row],[50D EMA]])/Table2[[#This Row],[50D EMA]]</f>
        <v>-1.2024817565152468E-3</v>
      </c>
      <c r="U341" s="5">
        <f>(Table2[[#This Row],[Close Price]]-Table2[[#This Row],[200D EMA]])/Table2[[#This Row],[200D EMA]]</f>
        <v>7.2849255984810124E-2</v>
      </c>
      <c r="V341">
        <v>0.89601032251429702</v>
      </c>
      <c r="W341">
        <v>3550</v>
      </c>
      <c r="X341">
        <v>3601.3</v>
      </c>
      <c r="Y341">
        <v>3505</v>
      </c>
      <c r="Z341">
        <v>3624.9</v>
      </c>
      <c r="AA341">
        <v>3175.05</v>
      </c>
      <c r="AB341">
        <v>3919.9</v>
      </c>
      <c r="AC341" s="5">
        <f>(Table2[[#This Row],[Close Price]]/Table2[[#This Row],[Day Low]])-1</f>
        <v>4.0563380281690709E-3</v>
      </c>
      <c r="AD341" s="5">
        <f>(Table2[[#This Row],[Day High]]/Table2[[#This Row],[Close Price]])-1</f>
        <v>1.0352373470990939E-2</v>
      </c>
      <c r="AE341" s="5">
        <f>(Table2[[#This Row],[Close Price]]/Table2[[#This Row],[Current Week Low]])-1</f>
        <v>1.6947218259629082E-2</v>
      </c>
      <c r="AF341" s="5">
        <f>(Table2[[#This Row],[Current Week High]]/Table2[[#This Row],[Close Price]])-1</f>
        <v>1.6973403658399722E-2</v>
      </c>
      <c r="AG341" s="5">
        <f>(Table2[[#This Row],[Close Price]]/Table2[[#This Row],[Current Month Low]])-1</f>
        <v>0.12262799011039194</v>
      </c>
      <c r="AH341" s="5">
        <f>(Table2[[#This Row],[Current Month High]]/Table2[[#This Row],[Close Price]])-1</f>
        <v>9.9736281001010063E-2</v>
      </c>
      <c r="AI341">
        <v>9.9736281001009992</v>
      </c>
      <c r="AJ341">
        <v>50.298328097657603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-0.13</v>
      </c>
      <c r="AM341" t="s">
        <v>10117</v>
      </c>
      <c r="AN341">
        <v>0.57999999999999996</v>
      </c>
      <c r="AO341" t="s">
        <v>10116</v>
      </c>
      <c r="AP341">
        <v>0.13791211349798799</v>
      </c>
      <c r="AQ341">
        <f>(Table2[[#This Row],[Sharpe Ratio]]-AVERAGE(Table2[Sharpe Ratio]))/_xlfn.STDEV.P(Table2[Sharpe Ratio])</f>
        <v>0.92460985500001303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-0.92710600919244868</v>
      </c>
      <c r="AS341">
        <f>_xlfn.RANK.AVG(Table2[[#This Row],[1Y Return vs Nifty Z-Score]],Table2[1Y Return vs Nifty Z-Score])</f>
        <v>366</v>
      </c>
      <c r="AT341">
        <f>_xlfn.RANK.AVG(Table2[[#This Row],[6M Return vs Nifty Z-Score]],Table2[6M Return vs Nifty Z-Score])</f>
        <v>535</v>
      </c>
      <c r="AU341">
        <f>_xlfn.RANK.AVG(Table2[[#This Row],[Sharpe Ratio Z-Score]],Table2[Sharpe Ratio Z-Score])</f>
        <v>134</v>
      </c>
      <c r="AV341">
        <f>(Table2[[#This Row],[Rank 1Y]]+Table2[[#This Row],[Rank 6M]]+Table2[[#This Row],[Rank Sharpe]])/3</f>
        <v>345</v>
      </c>
    </row>
    <row r="342" spans="1:48" x14ac:dyDescent="0.3">
      <c r="A342" t="s">
        <v>685</v>
      </c>
      <c r="B342" t="s">
        <v>686</v>
      </c>
      <c r="C342" t="s">
        <v>10072</v>
      </c>
      <c r="D342" t="s">
        <v>272</v>
      </c>
      <c r="E342">
        <v>24068.7585</v>
      </c>
      <c r="F342">
        <v>1815</v>
      </c>
      <c r="G342">
        <v>20.348975342943099</v>
      </c>
      <c r="H342">
        <f>(Table2[[#This Row],[1Y Return vs Nifty]]-AVERAGE(Table2[1Y Return vs Nifty]))/_xlfn.STDEV.P(Table2[1Y Return vs Nifty])</f>
        <v>-0.27377930321790911</v>
      </c>
      <c r="I342">
        <v>4.3210636639004596</v>
      </c>
      <c r="J342">
        <f>(Table2[[#This Row],[1M Return vs Nifty]]-AVERAGE(Table2[1M Return vs Nifty]))/_xlfn.STDEV.P(Table2[1M Return vs Nifty])</f>
        <v>0.20959781741909822</v>
      </c>
      <c r="K342">
        <v>-1.13226680313039</v>
      </c>
      <c r="L342">
        <f>(Table2[[#This Row],[6M Return vs Nifty]]-AVERAGE(Table2[6M Return vs Nifty]))/_xlfn.STDEV.P(Table2[6M Return vs Nifty])</f>
        <v>-0.39535929948627585</v>
      </c>
      <c r="M342">
        <v>-1.75037990873254</v>
      </c>
      <c r="N342">
        <f>(Table2[[#This Row],[1W Return vs Nifty]]-AVERAGE(Table2[1W Return vs Nifty]))/_xlfn.STDEV.P(Table2[1W Return vs Nifty])</f>
        <v>-0.11809054386200295</v>
      </c>
      <c r="O342">
        <v>1747.83</v>
      </c>
      <c r="P342">
        <v>1709.6903760256801</v>
      </c>
      <c r="Q342">
        <v>1573.63307883582</v>
      </c>
      <c r="R342">
        <v>63.6448718511026</v>
      </c>
      <c r="S342" s="5">
        <f>(Table2[[#This Row],[Close Price]]-Table2[[#This Row],[20D EMA]])/Table2[[#This Row],[20D EMA]]</f>
        <v>3.8430510976468005E-2</v>
      </c>
      <c r="T342" s="5">
        <f>(Table2[[#This Row],[Close Price]]-Table2[[#This Row],[50D EMA]])/Table2[[#This Row],[50D EMA]]</f>
        <v>6.1595728355868198E-2</v>
      </c>
      <c r="U342" s="5">
        <f>(Table2[[#This Row],[Close Price]]-Table2[[#This Row],[200D EMA]])/Table2[[#This Row],[200D EMA]]</f>
        <v>0.15338195695704629</v>
      </c>
      <c r="V342">
        <v>1.3217766313963299</v>
      </c>
      <c r="W342">
        <v>1781.5</v>
      </c>
      <c r="X342">
        <v>1849.95</v>
      </c>
      <c r="Y342">
        <v>1767.5</v>
      </c>
      <c r="Z342">
        <v>1868</v>
      </c>
      <c r="AA342">
        <v>1429.85</v>
      </c>
      <c r="AB342">
        <v>1868</v>
      </c>
      <c r="AC342" s="5">
        <f>(Table2[[#This Row],[Close Price]]/Table2[[#This Row],[Day Low]])-1</f>
        <v>1.8804378332865523E-2</v>
      </c>
      <c r="AD342" s="5">
        <f>(Table2[[#This Row],[Day High]]/Table2[[#This Row],[Close Price]])-1</f>
        <v>1.9256198347107567E-2</v>
      </c>
      <c r="AE342" s="5">
        <f>(Table2[[#This Row],[Close Price]]/Table2[[#This Row],[Current Week Low]])-1</f>
        <v>2.6874115983026803E-2</v>
      </c>
      <c r="AF342" s="5">
        <f>(Table2[[#This Row],[Current Week High]]/Table2[[#This Row],[Close Price]])-1</f>
        <v>2.9201101928374662E-2</v>
      </c>
      <c r="AG342" s="5">
        <f>(Table2[[#This Row],[Close Price]]/Table2[[#This Row],[Current Month Low]])-1</f>
        <v>0.26936391929223347</v>
      </c>
      <c r="AH342" s="5">
        <f>(Table2[[#This Row],[Current Month High]]/Table2[[#This Row],[Close Price]])-1</f>
        <v>2.9201101928374662E-2</v>
      </c>
      <c r="AI342">
        <v>3.8622589531680198</v>
      </c>
      <c r="AJ342">
        <v>59.036144578313198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-0.03</v>
      </c>
      <c r="AM342" t="s">
        <v>10117</v>
      </c>
      <c r="AN342">
        <v>6.07</v>
      </c>
      <c r="AO342" t="s">
        <v>10116</v>
      </c>
      <c r="AP342">
        <v>9.3633353971493999E-2</v>
      </c>
      <c r="AQ342">
        <f>(Table2[[#This Row],[Sharpe Ratio]]-AVERAGE(Table2[Sharpe Ratio]))/_xlfn.STDEV.P(Table2[Sharpe Ratio])</f>
        <v>0.42406465930935761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-0.15356666983773209</v>
      </c>
      <c r="AS342">
        <f>_xlfn.RANK.AVG(Table2[[#This Row],[1Y Return vs Nifty Z-Score]],Table2[1Y Return vs Nifty Z-Score])</f>
        <v>374</v>
      </c>
      <c r="AT342">
        <f>_xlfn.RANK.AVG(Table2[[#This Row],[6M Return vs Nifty Z-Score]],Table2[6M Return vs Nifty Z-Score])</f>
        <v>434</v>
      </c>
      <c r="AU342">
        <f>_xlfn.RANK.AVG(Table2[[#This Row],[Sharpe Ratio Z-Score]],Table2[Sharpe Ratio Z-Score])</f>
        <v>228</v>
      </c>
      <c r="AV342">
        <f>(Table2[[#This Row],[Rank 1Y]]+Table2[[#This Row],[Rank 6M]]+Table2[[#This Row],[Rank Sharpe]])/3</f>
        <v>345.33333333333331</v>
      </c>
    </row>
    <row r="343" spans="1:48" x14ac:dyDescent="0.3">
      <c r="A343" t="s">
        <v>896</v>
      </c>
      <c r="B343" t="s">
        <v>897</v>
      </c>
      <c r="C343" t="s">
        <v>10075</v>
      </c>
      <c r="D343" t="s">
        <v>59</v>
      </c>
      <c r="E343">
        <v>15972.375</v>
      </c>
      <c r="F343">
        <v>6379.85</v>
      </c>
      <c r="G343">
        <v>42.867807386829597</v>
      </c>
      <c r="H343">
        <f>(Table2[[#This Row],[1Y Return vs Nifty]]-AVERAGE(Table2[1Y Return vs Nifty]))/_xlfn.STDEV.P(Table2[1Y Return vs Nifty])</f>
        <v>-1.6551572666093713E-3</v>
      </c>
      <c r="I343">
        <v>-0.54155724046193598</v>
      </c>
      <c r="J343">
        <f>(Table2[[#This Row],[1M Return vs Nifty]]-AVERAGE(Table2[1M Return vs Nifty]))/_xlfn.STDEV.P(Table2[1M Return vs Nifty])</f>
        <v>-0.24081041356847513</v>
      </c>
      <c r="K343">
        <v>3.6417546377574701</v>
      </c>
      <c r="L343">
        <f>(Table2[[#This Row],[6M Return vs Nifty]]-AVERAGE(Table2[6M Return vs Nifty]))/_xlfn.STDEV.P(Table2[6M Return vs Nifty])</f>
        <v>-0.25018166457572244</v>
      </c>
      <c r="M343">
        <v>-2.03709346079436</v>
      </c>
      <c r="N343">
        <f>(Table2[[#This Row],[1W Return vs Nifty]]-AVERAGE(Table2[1W Return vs Nifty]))/_xlfn.STDEV.P(Table2[1W Return vs Nifty])</f>
        <v>-0.18070953790533589</v>
      </c>
      <c r="O343">
        <v>6251.21</v>
      </c>
      <c r="P343">
        <v>5966.7808428476401</v>
      </c>
      <c r="Q343">
        <v>5303.03728145894</v>
      </c>
      <c r="R343">
        <v>60.6388752898524</v>
      </c>
      <c r="S343" s="5">
        <f>(Table2[[#This Row],[Close Price]]-Table2[[#This Row],[20D EMA]])/Table2[[#This Row],[20D EMA]]</f>
        <v>2.0578416018658841E-2</v>
      </c>
      <c r="T343" s="5">
        <f>(Table2[[#This Row],[Close Price]]-Table2[[#This Row],[50D EMA]])/Table2[[#This Row],[50D EMA]]</f>
        <v>6.9228142952075217E-2</v>
      </c>
      <c r="U343" s="5">
        <f>(Table2[[#This Row],[Close Price]]-Table2[[#This Row],[200D EMA]])/Table2[[#This Row],[200D EMA]]</f>
        <v>0.20305584543143435</v>
      </c>
      <c r="V343">
        <v>0.458491072448036</v>
      </c>
      <c r="W343">
        <v>6280</v>
      </c>
      <c r="X343">
        <v>6444</v>
      </c>
      <c r="Y343">
        <v>6069.7</v>
      </c>
      <c r="Z343">
        <v>6490</v>
      </c>
      <c r="AA343">
        <v>5468.05</v>
      </c>
      <c r="AB343">
        <v>6625</v>
      </c>
      <c r="AC343" s="5">
        <f>(Table2[[#This Row],[Close Price]]/Table2[[#This Row],[Day Low]])-1</f>
        <v>1.5899681528662502E-2</v>
      </c>
      <c r="AD343" s="5">
        <f>(Table2[[#This Row],[Day High]]/Table2[[#This Row],[Close Price]])-1</f>
        <v>1.005509533923199E-2</v>
      </c>
      <c r="AE343" s="5">
        <f>(Table2[[#This Row],[Close Price]]/Table2[[#This Row],[Current Week Low]])-1</f>
        <v>5.1098077334958969E-2</v>
      </c>
      <c r="AF343" s="5">
        <f>(Table2[[#This Row],[Current Week High]]/Table2[[#This Row],[Close Price]])-1</f>
        <v>1.7265296206023573E-2</v>
      </c>
      <c r="AG343" s="5">
        <f>(Table2[[#This Row],[Close Price]]/Table2[[#This Row],[Current Month Low]])-1</f>
        <v>0.16675048691946848</v>
      </c>
      <c r="AH343" s="5">
        <f>(Table2[[#This Row],[Current Month High]]/Table2[[#This Row],[Close Price]])-1</f>
        <v>3.8425668315085648E-2</v>
      </c>
      <c r="AI343">
        <v>13.1836955414312</v>
      </c>
      <c r="AJ343">
        <v>72.654696020459198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0.22</v>
      </c>
      <c r="AM343" t="s">
        <v>10116</v>
      </c>
      <c r="AN343">
        <v>2.39</v>
      </c>
      <c r="AO343" t="s">
        <v>10116</v>
      </c>
      <c r="AP343">
        <v>4.4893130565890997E-2</v>
      </c>
      <c r="AQ343">
        <f>(Table2[[#This Row],[Sharpe Ratio]]-AVERAGE(Table2[Sharpe Ratio]))/_xlfn.STDEV.P(Table2[Sharpe Ratio])</f>
        <v>-0.12691474759941487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-0.80027152091555775</v>
      </c>
      <c r="AS343">
        <f>_xlfn.RANK.AVG(Table2[[#This Row],[1Y Return vs Nifty Z-Score]],Table2[1Y Return vs Nifty Z-Score])</f>
        <v>272</v>
      </c>
      <c r="AT343">
        <f>_xlfn.RANK.AVG(Table2[[#This Row],[6M Return vs Nifty Z-Score]],Table2[6M Return vs Nifty Z-Score])</f>
        <v>386</v>
      </c>
      <c r="AU343">
        <f>_xlfn.RANK.AVG(Table2[[#This Row],[Sharpe Ratio Z-Score]],Table2[Sharpe Ratio Z-Score])</f>
        <v>378</v>
      </c>
      <c r="AV343">
        <f>(Table2[[#This Row],[Rank 1Y]]+Table2[[#This Row],[Rank 6M]]+Table2[[#This Row],[Rank Sharpe]])/3</f>
        <v>345.33333333333331</v>
      </c>
    </row>
    <row r="344" spans="1:48" x14ac:dyDescent="0.3">
      <c r="A344" t="s">
        <v>482</v>
      </c>
      <c r="B344" t="s">
        <v>483</v>
      </c>
      <c r="C344" t="s">
        <v>10070</v>
      </c>
      <c r="D344" t="s">
        <v>24</v>
      </c>
      <c r="E344">
        <v>43361.690756139003</v>
      </c>
      <c r="F344">
        <v>177.02</v>
      </c>
      <c r="G344">
        <v>16.082205457201098</v>
      </c>
      <c r="H344">
        <f>(Table2[[#This Row],[1Y Return vs Nifty]]-AVERAGE(Table2[1Y Return vs Nifty]))/_xlfn.STDEV.P(Table2[1Y Return vs Nifty])</f>
        <v>-0.32534019717837032</v>
      </c>
      <c r="I344">
        <v>3.7108070066523999</v>
      </c>
      <c r="J344">
        <f>(Table2[[#This Row],[1M Return vs Nifty]]-AVERAGE(Table2[1M Return vs Nifty]))/_xlfn.STDEV.P(Table2[1M Return vs Nifty])</f>
        <v>0.15307179434522469</v>
      </c>
      <c r="K344">
        <v>3.9123669366803102</v>
      </c>
      <c r="L344">
        <f>(Table2[[#This Row],[6M Return vs Nifty]]-AVERAGE(Table2[6M Return vs Nifty]))/_xlfn.STDEV.P(Table2[6M Return vs Nifty])</f>
        <v>-0.24195236480784807</v>
      </c>
      <c r="M344">
        <v>-0.84395663364668505</v>
      </c>
      <c r="N344">
        <f>(Table2[[#This Row],[1W Return vs Nifty]]-AVERAGE(Table2[1W Return vs Nifty]))/_xlfn.STDEV.P(Table2[1W Return vs Nifty])</f>
        <v>7.9874683994060391E-2</v>
      </c>
      <c r="O344">
        <v>171.58</v>
      </c>
      <c r="P344">
        <v>165.50035240303399</v>
      </c>
      <c r="Q344">
        <v>153.29507531606399</v>
      </c>
      <c r="R344">
        <v>67.301284693716795</v>
      </c>
      <c r="S344" s="5">
        <f>(Table2[[#This Row],[Close Price]]-Table2[[#This Row],[20D EMA]])/Table2[[#This Row],[20D EMA]]</f>
        <v>3.170532696118427E-2</v>
      </c>
      <c r="T344" s="5">
        <f>(Table2[[#This Row],[Close Price]]-Table2[[#This Row],[50D EMA]])/Table2[[#This Row],[50D EMA]]</f>
        <v>6.9604973220315891E-2</v>
      </c>
      <c r="U344" s="5">
        <f>(Table2[[#This Row],[Close Price]]-Table2[[#This Row],[200D EMA]])/Table2[[#This Row],[200D EMA]]</f>
        <v>0.15476638525418995</v>
      </c>
      <c r="V344">
        <v>0.86669717263296597</v>
      </c>
      <c r="W344">
        <v>175.46</v>
      </c>
      <c r="X344">
        <v>179.2</v>
      </c>
      <c r="Y344">
        <v>172.13</v>
      </c>
      <c r="Z344">
        <v>179.2</v>
      </c>
      <c r="AA344">
        <v>148</v>
      </c>
      <c r="AB344">
        <v>179.73</v>
      </c>
      <c r="AC344" s="5">
        <f>(Table2[[#This Row],[Close Price]]/Table2[[#This Row],[Day Low]])-1</f>
        <v>8.8909153083323034E-3</v>
      </c>
      <c r="AD344" s="5">
        <f>(Table2[[#This Row],[Day High]]/Table2[[#This Row],[Close Price]])-1</f>
        <v>1.2314992656196955E-2</v>
      </c>
      <c r="AE344" s="5">
        <f>(Table2[[#This Row],[Close Price]]/Table2[[#This Row],[Current Week Low]])-1</f>
        <v>2.8408760820310297E-2</v>
      </c>
      <c r="AF344" s="5">
        <f>(Table2[[#This Row],[Current Week High]]/Table2[[#This Row],[Close Price]])-1</f>
        <v>1.2314992656196955E-2</v>
      </c>
      <c r="AG344" s="5">
        <f>(Table2[[#This Row],[Close Price]]/Table2[[#This Row],[Current Month Low]])-1</f>
        <v>0.19608108108108113</v>
      </c>
      <c r="AH344" s="5">
        <f>(Table2[[#This Row],[Current Month High]]/Table2[[#This Row],[Close Price]])-1</f>
        <v>1.5309004632244827E-2</v>
      </c>
      <c r="AI344">
        <v>1.53090046322448</v>
      </c>
      <c r="AJ344">
        <v>45.755454919720002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0.05</v>
      </c>
      <c r="AM344" t="s">
        <v>10116</v>
      </c>
      <c r="AN344">
        <v>7.38</v>
      </c>
      <c r="AO344" t="s">
        <v>10116</v>
      </c>
      <c r="AP344">
        <v>7.9981021267724994E-2</v>
      </c>
      <c r="AQ344">
        <f>(Table2[[#This Row],[Sharpe Ratio]]-AVERAGE(Table2[Sharpe Ratio]))/_xlfn.STDEV.P(Table2[Sharpe Ratio])</f>
        <v>0.26973311032472236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-6.4612973322210943E-2</v>
      </c>
      <c r="AS344">
        <f>_xlfn.RANK.AVG(Table2[[#This Row],[1Y Return vs Nifty Z-Score]],Table2[1Y Return vs Nifty Z-Score])</f>
        <v>397</v>
      </c>
      <c r="AT344">
        <f>_xlfn.RANK.AVG(Table2[[#This Row],[6M Return vs Nifty Z-Score]],Table2[6M Return vs Nifty Z-Score])</f>
        <v>382</v>
      </c>
      <c r="AU344">
        <f>_xlfn.RANK.AVG(Table2[[#This Row],[Sharpe Ratio Z-Score]],Table2[Sharpe Ratio Z-Score])</f>
        <v>262</v>
      </c>
      <c r="AV344">
        <f>(Table2[[#This Row],[Rank 1Y]]+Table2[[#This Row],[Rank 6M]]+Table2[[#This Row],[Rank Sharpe]])/3</f>
        <v>347</v>
      </c>
    </row>
    <row r="345" spans="1:48" x14ac:dyDescent="0.3">
      <c r="A345" t="s">
        <v>574</v>
      </c>
      <c r="B345" t="s">
        <v>575</v>
      </c>
      <c r="C345" t="s">
        <v>10074</v>
      </c>
      <c r="D345" t="s">
        <v>387</v>
      </c>
      <c r="E345">
        <v>32882.351479149998</v>
      </c>
      <c r="F345">
        <v>517.54999999999995</v>
      </c>
      <c r="G345">
        <v>1.8850199813400501</v>
      </c>
      <c r="H345">
        <f>(Table2[[#This Row],[1Y Return vs Nifty]]-AVERAGE(Table2[1Y Return vs Nifty]))/_xlfn.STDEV.P(Table2[1Y Return vs Nifty])</f>
        <v>-0.49690313459011476</v>
      </c>
      <c r="I345">
        <v>2.7687168313596602</v>
      </c>
      <c r="J345">
        <f>(Table2[[#This Row],[1M Return vs Nifty]]-AVERAGE(Table2[1M Return vs Nifty]))/_xlfn.STDEV.P(Table2[1M Return vs Nifty])</f>
        <v>6.5809147795150943E-2</v>
      </c>
      <c r="K345">
        <v>7.7638099960884697</v>
      </c>
      <c r="L345">
        <f>(Table2[[#This Row],[6M Return vs Nifty]]-AVERAGE(Table2[6M Return vs Nifty]))/_xlfn.STDEV.P(Table2[6M Return vs Nifty])</f>
        <v>-0.12483026946728869</v>
      </c>
      <c r="M345">
        <v>3.63712706196748</v>
      </c>
      <c r="N345">
        <f>(Table2[[#This Row],[1W Return vs Nifty]]-AVERAGE(Table2[1W Return vs Nifty]))/_xlfn.STDEV.P(Table2[1W Return vs Nifty])</f>
        <v>1.0585551517482936</v>
      </c>
      <c r="O345">
        <v>492.72</v>
      </c>
      <c r="P345">
        <v>486.924940885431</v>
      </c>
      <c r="Q345">
        <v>459.72092430735398</v>
      </c>
      <c r="R345">
        <v>77.061221298156497</v>
      </c>
      <c r="S345" s="5">
        <f>(Table2[[#This Row],[Close Price]]-Table2[[#This Row],[20D EMA]])/Table2[[#This Row],[20D EMA]]</f>
        <v>5.0393732748822709E-2</v>
      </c>
      <c r="T345" s="5">
        <f>(Table2[[#This Row],[Close Price]]-Table2[[#This Row],[50D EMA]])/Table2[[#This Row],[50D EMA]]</f>
        <v>6.2894825347988806E-2</v>
      </c>
      <c r="U345" s="5">
        <f>(Table2[[#This Row],[Close Price]]-Table2[[#This Row],[200D EMA]])/Table2[[#This Row],[200D EMA]]</f>
        <v>0.12579169803892457</v>
      </c>
      <c r="V345">
        <v>1.33219554115792</v>
      </c>
      <c r="W345">
        <v>510.25</v>
      </c>
      <c r="X345">
        <v>522</v>
      </c>
      <c r="Y345">
        <v>488.4</v>
      </c>
      <c r="Z345">
        <v>527.85</v>
      </c>
      <c r="AA345">
        <v>429</v>
      </c>
      <c r="AB345">
        <v>527.85</v>
      </c>
      <c r="AC345" s="5">
        <f>(Table2[[#This Row],[Close Price]]/Table2[[#This Row],[Day Low]])-1</f>
        <v>1.4306712395884214E-2</v>
      </c>
      <c r="AD345" s="5">
        <f>(Table2[[#This Row],[Day High]]/Table2[[#This Row],[Close Price]])-1</f>
        <v>8.5982030721669656E-3</v>
      </c>
      <c r="AE345" s="5">
        <f>(Table2[[#This Row],[Close Price]]/Table2[[#This Row],[Current Week Low]])-1</f>
        <v>5.9684684684684575E-2</v>
      </c>
      <c r="AF345" s="5">
        <f>(Table2[[#This Row],[Current Week High]]/Table2[[#This Row],[Close Price]])-1</f>
        <v>1.9901458796251603E-2</v>
      </c>
      <c r="AG345" s="5">
        <f>(Table2[[#This Row],[Close Price]]/Table2[[#This Row],[Current Month Low]])-1</f>
        <v>0.20641025641025634</v>
      </c>
      <c r="AH345" s="5">
        <f>(Table2[[#This Row],[Current Month High]]/Table2[[#This Row],[Close Price]])-1</f>
        <v>1.9901458796251603E-2</v>
      </c>
      <c r="AI345">
        <v>7.7963481789199198</v>
      </c>
      <c r="AJ345">
        <v>41.794520547945098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-0.05</v>
      </c>
      <c r="AM345" t="s">
        <v>10117</v>
      </c>
      <c r="AN345">
        <v>6.24</v>
      </c>
      <c r="AO345" t="s">
        <v>10116</v>
      </c>
      <c r="AP345">
        <v>9.9648668372875004E-2</v>
      </c>
      <c r="AQ345">
        <f>(Table2[[#This Row],[Sharpe Ratio]]-AVERAGE(Table2[Sharpe Ratio]))/_xlfn.STDEV.P(Table2[Sharpe Ratio])</f>
        <v>0.49206423193465876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0.99469512742069988</v>
      </c>
      <c r="AS345">
        <f>_xlfn.RANK.AVG(Table2[[#This Row],[1Y Return vs Nifty Z-Score]],Table2[1Y Return vs Nifty Z-Score])</f>
        <v>478</v>
      </c>
      <c r="AT345">
        <f>_xlfn.RANK.AVG(Table2[[#This Row],[6M Return vs Nifty Z-Score]],Table2[6M Return vs Nifty Z-Score])</f>
        <v>347</v>
      </c>
      <c r="AU345">
        <f>_xlfn.RANK.AVG(Table2[[#This Row],[Sharpe Ratio Z-Score]],Table2[Sharpe Ratio Z-Score])</f>
        <v>218</v>
      </c>
      <c r="AV345">
        <f>(Table2[[#This Row],[Rank 1Y]]+Table2[[#This Row],[Rank 6M]]+Table2[[#This Row],[Rank Sharpe]])/3</f>
        <v>347.66666666666669</v>
      </c>
    </row>
    <row r="346" spans="1:48" x14ac:dyDescent="0.3">
      <c r="A346" t="s">
        <v>125</v>
      </c>
      <c r="B346" t="s">
        <v>126</v>
      </c>
      <c r="C346" t="s">
        <v>10070</v>
      </c>
      <c r="D346" t="s">
        <v>49</v>
      </c>
      <c r="E346">
        <v>226335.7491975</v>
      </c>
      <c r="F346">
        <v>353.6</v>
      </c>
      <c r="G346">
        <v>14.2870724142747</v>
      </c>
      <c r="H346">
        <f>(Table2[[#This Row],[1Y Return vs Nifty]]-AVERAGE(Table2[1Y Return vs Nifty]))/_xlfn.STDEV.P(Table2[1Y Return vs Nifty])</f>
        <v>-0.34703310936952114</v>
      </c>
      <c r="I346">
        <v>-7.7916204355136696</v>
      </c>
      <c r="J346">
        <f>(Table2[[#This Row],[1M Return vs Nifty]]-AVERAGE(Table2[1M Return vs Nifty]))/_xlfn.STDEV.P(Table2[1M Return vs Nifty])</f>
        <v>-0.91235939969276936</v>
      </c>
      <c r="K346">
        <v>40.075426099739403</v>
      </c>
      <c r="L346">
        <f>(Table2[[#This Row],[6M Return vs Nifty]]-AVERAGE(Table2[6M Return vs Nifty]))/_xlfn.STDEV.P(Table2[6M Return vs Nifty])</f>
        <v>0.85776355926788106</v>
      </c>
      <c r="M346">
        <v>-2.6537533069164598</v>
      </c>
      <c r="N346">
        <f>(Table2[[#This Row],[1W Return vs Nifty]]-AVERAGE(Table2[1W Return vs Nifty]))/_xlfn.STDEV.P(Table2[1W Return vs Nifty])</f>
        <v>-0.31538967057920558</v>
      </c>
      <c r="O346">
        <v>356.63</v>
      </c>
      <c r="P346">
        <v>353.42439043332502</v>
      </c>
      <c r="Q346">
        <v>288.179067082882</v>
      </c>
      <c r="R346">
        <v>48.337377330191103</v>
      </c>
      <c r="S346" s="5">
        <f>(Table2[[#This Row],[Close Price]]-Table2[[#This Row],[20D EMA]])/Table2[[#This Row],[20D EMA]]</f>
        <v>-8.4962005439810813E-3</v>
      </c>
      <c r="T346" s="5">
        <f>(Table2[[#This Row],[Close Price]]-Table2[[#This Row],[50D EMA]])/Table2[[#This Row],[50D EMA]]</f>
        <v>4.9688015719485696E-4</v>
      </c>
      <c r="U346" s="5">
        <f>(Table2[[#This Row],[Close Price]]-Table2[[#This Row],[200D EMA]])/Table2[[#This Row],[200D EMA]]</f>
        <v>0.22701486814898522</v>
      </c>
      <c r="V346">
        <v>0.87073159857549698</v>
      </c>
      <c r="W346">
        <v>348</v>
      </c>
      <c r="X346">
        <v>358.4</v>
      </c>
      <c r="Y346">
        <v>348</v>
      </c>
      <c r="Z346">
        <v>362.5</v>
      </c>
      <c r="AA346">
        <v>307.3</v>
      </c>
      <c r="AB346">
        <v>368.3</v>
      </c>
      <c r="AC346" s="5">
        <f>(Table2[[#This Row],[Close Price]]/Table2[[#This Row],[Day Low]])-1</f>
        <v>1.6091954022988464E-2</v>
      </c>
      <c r="AD346" s="5">
        <f>(Table2[[#This Row],[Day High]]/Table2[[#This Row],[Close Price]])-1</f>
        <v>1.3574660633484115E-2</v>
      </c>
      <c r="AE346" s="5">
        <f>(Table2[[#This Row],[Close Price]]/Table2[[#This Row],[Current Week Low]])-1</f>
        <v>1.6091954022988464E-2</v>
      </c>
      <c r="AF346" s="5">
        <f>(Table2[[#This Row],[Current Week High]]/Table2[[#This Row],[Close Price]])-1</f>
        <v>2.5169683257918463E-2</v>
      </c>
      <c r="AG346" s="5">
        <f>(Table2[[#This Row],[Close Price]]/Table2[[#This Row],[Current Month Low]])-1</f>
        <v>0.15066710055320542</v>
      </c>
      <c r="AH346" s="5">
        <f>(Table2[[#This Row],[Current Month High]]/Table2[[#This Row],[Close Price]])-1</f>
        <v>4.1572398190045323E-2</v>
      </c>
      <c r="AI346">
        <v>11.623303167420699</v>
      </c>
      <c r="AJ346">
        <v>74.358974358974294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-0.14000000000000001</v>
      </c>
      <c r="AM346" t="s">
        <v>10117</v>
      </c>
      <c r="AN346">
        <v>0.93</v>
      </c>
      <c r="AO346" t="s">
        <v>10116</v>
      </c>
      <c r="AQ346">
        <f>(Table2[[#This Row],[Sharpe Ratio]]-AVERAGE(Table2[Sharpe Ratio]))/_xlfn.STDEV.P(Table2[Sharpe Ratio])</f>
        <v>-0.63440504463053671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-1.3514236650041518</v>
      </c>
      <c r="AS346">
        <f>_xlfn.RANK.AVG(Table2[[#This Row],[1Y Return vs Nifty Z-Score]],Table2[1Y Return vs Nifty Z-Score])</f>
        <v>407</v>
      </c>
      <c r="AT346">
        <f>_xlfn.RANK.AVG(Table2[[#This Row],[6M Return vs Nifty Z-Score]],Table2[6M Return vs Nifty Z-Score])</f>
        <v>116</v>
      </c>
      <c r="AU346">
        <f>_xlfn.RANK.AVG(Table2[[#This Row],[Sharpe Ratio Z-Score]],Table2[Sharpe Ratio Z-Score])</f>
        <v>521.5</v>
      </c>
      <c r="AV346">
        <f>(Table2[[#This Row],[Rank 1Y]]+Table2[[#This Row],[Rank 6M]]+Table2[[#This Row],[Rank Sharpe]])/3</f>
        <v>348.16666666666669</v>
      </c>
    </row>
    <row r="347" spans="1:48" x14ac:dyDescent="0.3">
      <c r="A347" t="s">
        <v>1430</v>
      </c>
      <c r="B347" t="s">
        <v>1431</v>
      </c>
      <c r="C347" t="s">
        <v>10084</v>
      </c>
      <c r="D347" t="s">
        <v>373</v>
      </c>
      <c r="E347">
        <v>6896.2864597440002</v>
      </c>
      <c r="F347">
        <v>82.77</v>
      </c>
      <c r="G347">
        <v>6.0457532128604301</v>
      </c>
      <c r="H347">
        <f>(Table2[[#This Row],[1Y Return vs Nifty]]-AVERAGE(Table2[1Y Return vs Nifty]))/_xlfn.STDEV.P(Table2[1Y Return vs Nifty])</f>
        <v>-0.44662361854096605</v>
      </c>
      <c r="I347">
        <v>17.9063780015478</v>
      </c>
      <c r="J347">
        <f>(Table2[[#This Row],[1M Return vs Nifty]]-AVERAGE(Table2[1M Return vs Nifty]))/_xlfn.STDEV.P(Table2[1M Return vs Nifty])</f>
        <v>1.4679598239535541</v>
      </c>
      <c r="K347">
        <v>9.1821799123756396</v>
      </c>
      <c r="L347">
        <f>(Table2[[#This Row],[6M Return vs Nifty]]-AVERAGE(Table2[6M Return vs Nifty]))/_xlfn.STDEV.P(Table2[6M Return vs Nifty])</f>
        <v>-8.169774641004926E-2</v>
      </c>
      <c r="M347">
        <v>4.5062720768016096</v>
      </c>
      <c r="N347">
        <f>(Table2[[#This Row],[1W Return vs Nifty]]-AVERAGE(Table2[1W Return vs Nifty]))/_xlfn.STDEV.P(Table2[1W Return vs Nifty])</f>
        <v>1.2483787094954208</v>
      </c>
      <c r="O347">
        <v>77.930000000000007</v>
      </c>
      <c r="P347">
        <v>74.091630665549403</v>
      </c>
      <c r="Q347">
        <v>70.447184884281796</v>
      </c>
      <c r="R347">
        <v>63.244262803486798</v>
      </c>
      <c r="S347" s="5">
        <f>(Table2[[#This Row],[Close Price]]-Table2[[#This Row],[20D EMA]])/Table2[[#This Row],[20D EMA]]</f>
        <v>6.2107019119722683E-2</v>
      </c>
      <c r="T347" s="5">
        <f>(Table2[[#This Row],[Close Price]]-Table2[[#This Row],[50D EMA]])/Table2[[#This Row],[50D EMA]]</f>
        <v>0.11713022451381677</v>
      </c>
      <c r="U347" s="5">
        <f>(Table2[[#This Row],[Close Price]]-Table2[[#This Row],[200D EMA]])/Table2[[#This Row],[200D EMA]]</f>
        <v>0.1749227472461809</v>
      </c>
      <c r="V347">
        <v>3.61682567945032</v>
      </c>
      <c r="W347">
        <v>82.25</v>
      </c>
      <c r="X347">
        <v>85.96</v>
      </c>
      <c r="Y347">
        <v>81.7</v>
      </c>
      <c r="Z347">
        <v>86.7</v>
      </c>
      <c r="AA347">
        <v>61.95</v>
      </c>
      <c r="AB347">
        <v>93.9</v>
      </c>
      <c r="AC347" s="5">
        <f>(Table2[[#This Row],[Close Price]]/Table2[[#This Row],[Day Low]])-1</f>
        <v>6.3221884498478875E-3</v>
      </c>
      <c r="AD347" s="5">
        <f>(Table2[[#This Row],[Day High]]/Table2[[#This Row],[Close Price]])-1</f>
        <v>3.8540534009906979E-2</v>
      </c>
      <c r="AE347" s="5">
        <f>(Table2[[#This Row],[Close Price]]/Table2[[#This Row],[Current Week Low]])-1</f>
        <v>1.3096695226438193E-2</v>
      </c>
      <c r="AF347" s="5">
        <f>(Table2[[#This Row],[Current Week High]]/Table2[[#This Row],[Close Price]])-1</f>
        <v>4.7480971366437252E-2</v>
      </c>
      <c r="AG347" s="5">
        <f>(Table2[[#This Row],[Close Price]]/Table2[[#This Row],[Current Month Low]])-1</f>
        <v>0.33607748184019348</v>
      </c>
      <c r="AH347" s="5">
        <f>(Table2[[#This Row],[Current Month High]]/Table2[[#This Row],[Close Price]])-1</f>
        <v>0.13446901051105487</v>
      </c>
      <c r="AI347">
        <v>13.446901051105399</v>
      </c>
      <c r="AJ347">
        <v>41.125319693094603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10116</v>
      </c>
      <c r="AN347">
        <v>10.130000000000001</v>
      </c>
      <c r="AO347" t="s">
        <v>10116</v>
      </c>
      <c r="AP347">
        <v>7.8354478710606995E-2</v>
      </c>
      <c r="AQ347">
        <f>(Table2[[#This Row],[Sharpe Ratio]]-AVERAGE(Table2[Sharpe Ratio]))/_xlfn.STDEV.P(Table2[Sharpe Ratio])</f>
        <v>0.25134600844431265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2.4393631769422726</v>
      </c>
      <c r="AS347">
        <f>_xlfn.RANK.AVG(Table2[[#This Row],[1Y Return vs Nifty Z-Score]],Table2[1Y Return vs Nifty Z-Score])</f>
        <v>447</v>
      </c>
      <c r="AT347">
        <f>_xlfn.RANK.AVG(Table2[[#This Row],[6M Return vs Nifty Z-Score]],Table2[6M Return vs Nifty Z-Score])</f>
        <v>333</v>
      </c>
      <c r="AU347">
        <f>_xlfn.RANK.AVG(Table2[[#This Row],[Sharpe Ratio Z-Score]],Table2[Sharpe Ratio Z-Score])</f>
        <v>266</v>
      </c>
      <c r="AV347">
        <f>(Table2[[#This Row],[Rank 1Y]]+Table2[[#This Row],[Rank 6M]]+Table2[[#This Row],[Rank Sharpe]])/3</f>
        <v>348.66666666666669</v>
      </c>
    </row>
    <row r="348" spans="1:48" x14ac:dyDescent="0.3">
      <c r="A348" t="s">
        <v>872</v>
      </c>
      <c r="B348" t="s">
        <v>873</v>
      </c>
      <c r="C348" t="s">
        <v>10074</v>
      </c>
      <c r="D348" t="s">
        <v>193</v>
      </c>
      <c r="E348">
        <v>16640.721226604899</v>
      </c>
      <c r="F348">
        <v>676.5</v>
      </c>
      <c r="G348">
        <v>12.4583044421626</v>
      </c>
      <c r="H348">
        <f>(Table2[[#This Row],[1Y Return vs Nifty]]-AVERAGE(Table2[1Y Return vs Nifty]))/_xlfn.STDEV.P(Table2[1Y Return vs Nifty])</f>
        <v>-0.36913247587237674</v>
      </c>
      <c r="I348">
        <v>8.0196780200206401</v>
      </c>
      <c r="J348">
        <f>(Table2[[#This Row],[1M Return vs Nifty]]-AVERAGE(Table2[1M Return vs Nifty]))/_xlfn.STDEV.P(Table2[1M Return vs Nifty])</f>
        <v>0.5521880340964499</v>
      </c>
      <c r="K348">
        <v>9.9298938889412796</v>
      </c>
      <c r="L348">
        <f>(Table2[[#This Row],[6M Return vs Nifty]]-AVERAGE(Table2[6M Return vs Nifty]))/_xlfn.STDEV.P(Table2[6M Return vs Nifty])</f>
        <v>-5.8959820313266492E-2</v>
      </c>
      <c r="M348">
        <v>-0.105495052016203</v>
      </c>
      <c r="N348">
        <f>(Table2[[#This Row],[1W Return vs Nifty]]-AVERAGE(Table2[1W Return vs Nifty]))/_xlfn.STDEV.P(Table2[1W Return vs Nifty])</f>
        <v>0.24115663613345184</v>
      </c>
      <c r="O348">
        <v>647.55999999999995</v>
      </c>
      <c r="P348">
        <v>616.99348426869096</v>
      </c>
      <c r="Q348">
        <v>574.36259420323302</v>
      </c>
      <c r="R348">
        <v>68.143173451797693</v>
      </c>
      <c r="S348" s="5">
        <f>(Table2[[#This Row],[Close Price]]-Table2[[#This Row],[20D EMA]])/Table2[[#This Row],[20D EMA]]</f>
        <v>4.4690839458891927E-2</v>
      </c>
      <c r="T348" s="5">
        <f>(Table2[[#This Row],[Close Price]]-Table2[[#This Row],[50D EMA]])/Table2[[#This Row],[50D EMA]]</f>
        <v>9.6445938650131485E-2</v>
      </c>
      <c r="U348" s="5">
        <f>(Table2[[#This Row],[Close Price]]-Table2[[#This Row],[200D EMA]])/Table2[[#This Row],[200D EMA]]</f>
        <v>0.17782739828044336</v>
      </c>
      <c r="V348">
        <v>1.7954731874196199</v>
      </c>
      <c r="W348">
        <v>672.5</v>
      </c>
      <c r="X348">
        <v>697</v>
      </c>
      <c r="Y348">
        <v>672.5</v>
      </c>
      <c r="Z348">
        <v>722</v>
      </c>
      <c r="AA348">
        <v>540</v>
      </c>
      <c r="AB348">
        <v>722</v>
      </c>
      <c r="AC348" s="5">
        <f>(Table2[[#This Row],[Close Price]]/Table2[[#This Row],[Day Low]])-1</f>
        <v>5.9479553903345472E-3</v>
      </c>
      <c r="AD348" s="5">
        <f>(Table2[[#This Row],[Day High]]/Table2[[#This Row],[Close Price]])-1</f>
        <v>3.0303030303030276E-2</v>
      </c>
      <c r="AE348" s="5">
        <f>(Table2[[#This Row],[Close Price]]/Table2[[#This Row],[Current Week Low]])-1</f>
        <v>5.9479553903345472E-3</v>
      </c>
      <c r="AF348" s="5">
        <f>(Table2[[#This Row],[Current Week High]]/Table2[[#This Row],[Close Price]])-1</f>
        <v>6.7257945306725686E-2</v>
      </c>
      <c r="AG348" s="5">
        <f>(Table2[[#This Row],[Close Price]]/Table2[[#This Row],[Current Month Low]])-1</f>
        <v>0.25277777777777777</v>
      </c>
      <c r="AH348" s="5">
        <f>(Table2[[#This Row],[Current Month High]]/Table2[[#This Row],[Close Price]])-1</f>
        <v>6.7257945306725686E-2</v>
      </c>
      <c r="AI348">
        <v>6.7257945306725597</v>
      </c>
      <c r="AJ348">
        <v>41.246476667710603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0.04</v>
      </c>
      <c r="AM348" t="s">
        <v>10116</v>
      </c>
      <c r="AN348">
        <v>11.82</v>
      </c>
      <c r="AO348" t="s">
        <v>10116</v>
      </c>
      <c r="AP348">
        <v>6.2995264594268005E-2</v>
      </c>
      <c r="AQ348">
        <f>(Table2[[#This Row],[Sharpe Ratio]]-AVERAGE(Table2[Sharpe Ratio]))/_xlfn.STDEV.P(Table2[Sharpe Ratio])</f>
        <v>7.7719174320436402E-2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0.44297154836469488</v>
      </c>
      <c r="AS348">
        <f>_xlfn.RANK.AVG(Table2[[#This Row],[1Y Return vs Nifty Z-Score]],Table2[1Y Return vs Nifty Z-Score])</f>
        <v>418</v>
      </c>
      <c r="AT348">
        <f>_xlfn.RANK.AVG(Table2[[#This Row],[6M Return vs Nifty Z-Score]],Table2[6M Return vs Nifty Z-Score])</f>
        <v>321</v>
      </c>
      <c r="AU348">
        <f>_xlfn.RANK.AVG(Table2[[#This Row],[Sharpe Ratio Z-Score]],Table2[Sharpe Ratio Z-Score])</f>
        <v>307</v>
      </c>
      <c r="AV348">
        <f>(Table2[[#This Row],[Rank 1Y]]+Table2[[#This Row],[Rank 6M]]+Table2[[#This Row],[Rank Sharpe]])/3</f>
        <v>348.66666666666669</v>
      </c>
    </row>
    <row r="349" spans="1:48" x14ac:dyDescent="0.3">
      <c r="A349" t="s">
        <v>918</v>
      </c>
      <c r="B349" t="s">
        <v>919</v>
      </c>
      <c r="C349" t="s">
        <v>10075</v>
      </c>
      <c r="D349" t="s">
        <v>59</v>
      </c>
      <c r="E349">
        <v>15400.001165850001</v>
      </c>
      <c r="F349">
        <v>6573.6</v>
      </c>
      <c r="G349">
        <v>24.113983230511302</v>
      </c>
      <c r="H349">
        <f>(Table2[[#This Row],[1Y Return vs Nifty]]-AVERAGE(Table2[1Y Return vs Nifty]))/_xlfn.STDEV.P(Table2[1Y Return vs Nifty])</f>
        <v>-0.22828184784776914</v>
      </c>
      <c r="I349">
        <v>15.4412598819961</v>
      </c>
      <c r="J349">
        <f>(Table2[[#This Row],[1M Return vs Nifty]]-AVERAGE(Table2[1M Return vs Nifty]))/_xlfn.STDEV.P(Table2[1M Return vs Nifty])</f>
        <v>1.2396242178596051</v>
      </c>
      <c r="K349">
        <v>20.3618020802807</v>
      </c>
      <c r="L349">
        <f>(Table2[[#This Row],[6M Return vs Nifty]]-AVERAGE(Table2[6M Return vs Nifty]))/_xlfn.STDEV.P(Table2[6M Return vs Nifty])</f>
        <v>0.25827372745668803</v>
      </c>
      <c r="M349">
        <v>-8.4456079766420604</v>
      </c>
      <c r="N349">
        <f>(Table2[[#This Row],[1W Return vs Nifty]]-AVERAGE(Table2[1W Return vs Nifty]))/_xlfn.STDEV.P(Table2[1W Return vs Nifty])</f>
        <v>-1.5803459673963083</v>
      </c>
      <c r="O349">
        <v>7652.09</v>
      </c>
      <c r="P349">
        <v>5915.4373931115897</v>
      </c>
      <c r="Q349">
        <v>5241.5797720473602</v>
      </c>
      <c r="R349">
        <v>58.090135245776501</v>
      </c>
      <c r="S349" s="5">
        <f>(Table2[[#This Row],[Close Price]]-Table2[[#This Row],[20D EMA]])/Table2[[#This Row],[20D EMA]]</f>
        <v>-0.14094057963249254</v>
      </c>
      <c r="T349" s="5">
        <f>(Table2[[#This Row],[Close Price]]-Table2[[#This Row],[50D EMA]])/Table2[[#This Row],[50D EMA]]</f>
        <v>0.11126186673107691</v>
      </c>
      <c r="U349" s="5">
        <f>(Table2[[#This Row],[Close Price]]-Table2[[#This Row],[200D EMA]])/Table2[[#This Row],[200D EMA]]</f>
        <v>0.25412571893995106</v>
      </c>
      <c r="V349">
        <v>0.49334048998733598</v>
      </c>
      <c r="W349">
        <v>6500</v>
      </c>
      <c r="X349">
        <v>6750</v>
      </c>
      <c r="Y349">
        <v>6500</v>
      </c>
      <c r="Z349">
        <v>6960</v>
      </c>
      <c r="AA349">
        <v>5892.8</v>
      </c>
      <c r="AB349">
        <v>10524.95</v>
      </c>
      <c r="AC349" s="5">
        <f>(Table2[[#This Row],[Close Price]]/Table2[[#This Row],[Day Low]])-1</f>
        <v>1.1323076923076991E-2</v>
      </c>
      <c r="AD349" s="5">
        <f>(Table2[[#This Row],[Day High]]/Table2[[#This Row],[Close Price]])-1</f>
        <v>2.6834611171960621E-2</v>
      </c>
      <c r="AE349" s="5">
        <f>(Table2[[#This Row],[Close Price]]/Table2[[#This Row],[Current Week Low]])-1</f>
        <v>1.1323076923076991E-2</v>
      </c>
      <c r="AF349" s="5">
        <f>(Table2[[#This Row],[Current Week High]]/Table2[[#This Row],[Close Price]])-1</f>
        <v>5.8780576852865973E-2</v>
      </c>
      <c r="AG349" s="5">
        <f>(Table2[[#This Row],[Close Price]]/Table2[[#This Row],[Current Month Low]])-1</f>
        <v>0.11553081726853121</v>
      </c>
      <c r="AH349" s="5">
        <f>(Table2[[#This Row],[Current Month High]]/Table2[[#This Row],[Close Price]])-1</f>
        <v>0.60109376901545586</v>
      </c>
      <c r="AI349">
        <v>14.6951442132164</v>
      </c>
      <c r="AJ349">
        <v>53.431982481751803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-0.25</v>
      </c>
      <c r="AM349" t="s">
        <v>10117</v>
      </c>
      <c r="AN349">
        <v>-34.049999999999997</v>
      </c>
      <c r="AO349" t="s">
        <v>10117</v>
      </c>
      <c r="AP349">
        <v>1.7795191326964999E-2</v>
      </c>
      <c r="AQ349">
        <f>(Table2[[#This Row],[Sharpe Ratio]]-AVERAGE(Table2[Sharpe Ratio]))/_xlfn.STDEV.P(Table2[Sharpe Ratio])</f>
        <v>-0.43324092846376139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-0.74397079839154578</v>
      </c>
      <c r="AS349">
        <f>_xlfn.RANK.AVG(Table2[[#This Row],[1Y Return vs Nifty Z-Score]],Table2[1Y Return vs Nifty Z-Score])</f>
        <v>354</v>
      </c>
      <c r="AT349">
        <f>_xlfn.RANK.AVG(Table2[[#This Row],[6M Return vs Nifty Z-Score]],Table2[6M Return vs Nifty Z-Score])</f>
        <v>232</v>
      </c>
      <c r="AU349">
        <f>_xlfn.RANK.AVG(Table2[[#This Row],[Sharpe Ratio Z-Score]],Table2[Sharpe Ratio Z-Score])</f>
        <v>461</v>
      </c>
      <c r="AV349">
        <f>(Table2[[#This Row],[Rank 1Y]]+Table2[[#This Row],[Rank 6M]]+Table2[[#This Row],[Rank Sharpe]])/3</f>
        <v>349</v>
      </c>
    </row>
    <row r="350" spans="1:48" x14ac:dyDescent="0.3">
      <c r="A350" t="s">
        <v>1073</v>
      </c>
      <c r="B350" t="s">
        <v>1074</v>
      </c>
      <c r="C350" t="s">
        <v>10081</v>
      </c>
      <c r="D350" t="s">
        <v>903</v>
      </c>
      <c r="E350">
        <v>11469.652438824</v>
      </c>
      <c r="F350">
        <v>80.489999999999995</v>
      </c>
      <c r="G350">
        <v>65.243568768015294</v>
      </c>
      <c r="H350">
        <f>(Table2[[#This Row],[1Y Return vs Nifty]]-AVERAGE(Table2[1Y Return vs Nifty]))/_xlfn.STDEV.P(Table2[1Y Return vs Nifty])</f>
        <v>0.26874008099435076</v>
      </c>
      <c r="I350">
        <v>-5.0774702411836596</v>
      </c>
      <c r="J350">
        <f>(Table2[[#This Row],[1M Return vs Nifty]]-AVERAGE(Table2[1M Return vs Nifty]))/_xlfn.STDEV.P(Table2[1M Return vs Nifty])</f>
        <v>-0.66095678951478065</v>
      </c>
      <c r="K350">
        <v>-5.4057637515291299</v>
      </c>
      <c r="L350">
        <f>(Table2[[#This Row],[6M Return vs Nifty]]-AVERAGE(Table2[6M Return vs Nifty]))/_xlfn.STDEV.P(Table2[6M Return vs Nifty])</f>
        <v>-0.52531602202052008</v>
      </c>
      <c r="M350">
        <v>2.0069278881095598</v>
      </c>
      <c r="N350">
        <f>(Table2[[#This Row],[1W Return vs Nifty]]-AVERAGE(Table2[1W Return vs Nifty]))/_xlfn.STDEV.P(Table2[1W Return vs Nifty])</f>
        <v>0.70251536352354671</v>
      </c>
      <c r="O350">
        <v>79</v>
      </c>
      <c r="P350">
        <v>76.848457334702601</v>
      </c>
      <c r="Q350">
        <v>70.957020732301103</v>
      </c>
      <c r="R350">
        <v>60.887475557313202</v>
      </c>
      <c r="S350" s="5">
        <f>(Table2[[#This Row],[Close Price]]-Table2[[#This Row],[20D EMA]])/Table2[[#This Row],[20D EMA]]</f>
        <v>1.8860759493670821E-2</v>
      </c>
      <c r="T350" s="5">
        <f>(Table2[[#This Row],[Close Price]]-Table2[[#This Row],[50D EMA]])/Table2[[#This Row],[50D EMA]]</f>
        <v>4.7386021679487578E-2</v>
      </c>
      <c r="U350" s="5">
        <f>(Table2[[#This Row],[Close Price]]-Table2[[#This Row],[200D EMA]])/Table2[[#This Row],[200D EMA]]</f>
        <v>0.13434864047722458</v>
      </c>
      <c r="V350">
        <v>2.0726999895527101</v>
      </c>
      <c r="W350">
        <v>79.010000000000005</v>
      </c>
      <c r="X350">
        <v>83.5</v>
      </c>
      <c r="Y350">
        <v>79.010000000000005</v>
      </c>
      <c r="Z350">
        <v>90</v>
      </c>
      <c r="AA350">
        <v>59.2</v>
      </c>
      <c r="AB350">
        <v>90</v>
      </c>
      <c r="AC350" s="5">
        <f>(Table2[[#This Row],[Close Price]]/Table2[[#This Row],[Day Low]])-1</f>
        <v>1.873180610049352E-2</v>
      </c>
      <c r="AD350" s="5">
        <f>(Table2[[#This Row],[Day High]]/Table2[[#This Row],[Close Price]])-1</f>
        <v>3.7395949807429663E-2</v>
      </c>
      <c r="AE350" s="5">
        <f>(Table2[[#This Row],[Close Price]]/Table2[[#This Row],[Current Week Low]])-1</f>
        <v>1.873180610049352E-2</v>
      </c>
      <c r="AF350" s="5">
        <f>(Table2[[#This Row],[Current Week High]]/Table2[[#This Row],[Close Price]])-1</f>
        <v>0.11815132314573251</v>
      </c>
      <c r="AG350" s="5">
        <f>(Table2[[#This Row],[Close Price]]/Table2[[#This Row],[Current Month Low]])-1</f>
        <v>0.35962837837837824</v>
      </c>
      <c r="AH350" s="5">
        <f>(Table2[[#This Row],[Current Month High]]/Table2[[#This Row],[Close Price]])-1</f>
        <v>0.11815132314573251</v>
      </c>
      <c r="AI350">
        <v>17.840725555969598</v>
      </c>
      <c r="AJ350">
        <v>105.5938697318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>
        <v>0</v>
      </c>
      <c r="AN350">
        <v>7.54</v>
      </c>
      <c r="AO350" t="s">
        <v>10116</v>
      </c>
      <c r="AP350">
        <v>5.0292866483155001E-2</v>
      </c>
      <c r="AQ350">
        <f>(Table2[[#This Row],[Sharpe Ratio]]-AVERAGE(Table2[Sharpe Ratio]))/_xlfn.STDEV.P(Table2[Sharpe Ratio])</f>
        <v>-6.5873925763212424E-2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-0.28089129278061564</v>
      </c>
      <c r="AS350">
        <f>_xlfn.RANK.AVG(Table2[[#This Row],[1Y Return vs Nifty Z-Score]],Table2[1Y Return vs Nifty Z-Score])</f>
        <v>204</v>
      </c>
      <c r="AT350">
        <f>_xlfn.RANK.AVG(Table2[[#This Row],[6M Return vs Nifty Z-Score]],Table2[6M Return vs Nifty Z-Score])</f>
        <v>483</v>
      </c>
      <c r="AU350">
        <f>_xlfn.RANK.AVG(Table2[[#This Row],[Sharpe Ratio Z-Score]],Table2[Sharpe Ratio Z-Score])</f>
        <v>362</v>
      </c>
      <c r="AV350">
        <f>(Table2[[#This Row],[Rank 1Y]]+Table2[[#This Row],[Rank 6M]]+Table2[[#This Row],[Rank Sharpe]])/3</f>
        <v>349.66666666666669</v>
      </c>
    </row>
    <row r="351" spans="1:48" x14ac:dyDescent="0.3">
      <c r="A351" t="s">
        <v>1386</v>
      </c>
      <c r="B351" t="s">
        <v>1387</v>
      </c>
      <c r="C351" t="s">
        <v>609</v>
      </c>
      <c r="D351" t="s">
        <v>609</v>
      </c>
      <c r="E351">
        <v>7308.4102119949903</v>
      </c>
      <c r="F351">
        <v>548.85</v>
      </c>
      <c r="G351">
        <v>30.551713424942299</v>
      </c>
      <c r="H351">
        <f>(Table2[[#This Row],[1Y Return vs Nifty]]-AVERAGE(Table2[1Y Return vs Nifty]))/_xlfn.STDEV.P(Table2[1Y Return vs Nifty])</f>
        <v>-0.15048643520779464</v>
      </c>
      <c r="I351">
        <v>20.8226028674164</v>
      </c>
      <c r="J351">
        <f>(Table2[[#This Row],[1M Return vs Nifty]]-AVERAGE(Table2[1M Return vs Nifty]))/_xlfn.STDEV.P(Table2[1M Return vs Nifty])</f>
        <v>1.7380799317784268</v>
      </c>
      <c r="K351">
        <v>-8.0329637952695396</v>
      </c>
      <c r="L351">
        <f>(Table2[[#This Row],[6M Return vs Nifty]]-AVERAGE(Table2[6M Return vs Nifty]))/_xlfn.STDEV.P(Table2[6M Return vs Nifty])</f>
        <v>-0.60520897883057612</v>
      </c>
      <c r="M351">
        <v>2.7083164902997598</v>
      </c>
      <c r="N351">
        <f>(Table2[[#This Row],[1W Return vs Nifty]]-AVERAGE(Table2[1W Return vs Nifty]))/_xlfn.STDEV.P(Table2[1W Return vs Nifty])</f>
        <v>0.85570047942326477</v>
      </c>
      <c r="O351">
        <v>504.97</v>
      </c>
      <c r="P351">
        <v>482.95049469072802</v>
      </c>
      <c r="Q351">
        <v>480.35441219345398</v>
      </c>
      <c r="R351">
        <v>81.626568162379598</v>
      </c>
      <c r="S351" s="5">
        <f>(Table2[[#This Row],[Close Price]]-Table2[[#This Row],[20D EMA]])/Table2[[#This Row],[20D EMA]]</f>
        <v>8.6896251262451221E-2</v>
      </c>
      <c r="T351" s="5">
        <f>(Table2[[#This Row],[Close Price]]-Table2[[#This Row],[50D EMA]])/Table2[[#This Row],[50D EMA]]</f>
        <v>0.13645188489034005</v>
      </c>
      <c r="U351" s="5">
        <f>(Table2[[#This Row],[Close Price]]-Table2[[#This Row],[200D EMA]])/Table2[[#This Row],[200D EMA]]</f>
        <v>0.14259385584442325</v>
      </c>
      <c r="V351">
        <v>1.4833069927764899</v>
      </c>
      <c r="W351">
        <v>543</v>
      </c>
      <c r="X351">
        <v>560</v>
      </c>
      <c r="Y351">
        <v>529.1</v>
      </c>
      <c r="Z351">
        <v>560</v>
      </c>
      <c r="AA351">
        <v>394.7</v>
      </c>
      <c r="AB351">
        <v>566</v>
      </c>
      <c r="AC351" s="5">
        <f>(Table2[[#This Row],[Close Price]]/Table2[[#This Row],[Day Low]])-1</f>
        <v>1.0773480662983559E-2</v>
      </c>
      <c r="AD351" s="5">
        <f>(Table2[[#This Row],[Day High]]/Table2[[#This Row],[Close Price]])-1</f>
        <v>2.0315204518538632E-2</v>
      </c>
      <c r="AE351" s="5">
        <f>(Table2[[#This Row],[Close Price]]/Table2[[#This Row],[Current Week Low]])-1</f>
        <v>3.7327537327537241E-2</v>
      </c>
      <c r="AF351" s="5">
        <f>(Table2[[#This Row],[Current Week High]]/Table2[[#This Row],[Close Price]])-1</f>
        <v>2.0315204518538632E-2</v>
      </c>
      <c r="AG351" s="5">
        <f>(Table2[[#This Row],[Close Price]]/Table2[[#This Row],[Current Month Low]])-1</f>
        <v>0.39054978464656709</v>
      </c>
      <c r="AH351" s="5">
        <f>(Table2[[#This Row],[Current Month High]]/Table2[[#This Row],[Close Price]])-1</f>
        <v>3.1247153138380224E-2</v>
      </c>
      <c r="AI351">
        <v>21.344629680240399</v>
      </c>
      <c r="AJ351">
        <v>73.714195284063905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0.01</v>
      </c>
      <c r="AM351" t="s">
        <v>10116</v>
      </c>
      <c r="AN351">
        <v>20.56</v>
      </c>
      <c r="AO351" t="s">
        <v>10116</v>
      </c>
      <c r="AP351">
        <v>9.8537986453744994E-2</v>
      </c>
      <c r="AQ351">
        <f>(Table2[[#This Row],[Sharpe Ratio]]-AVERAGE(Table2[Sharpe Ratio]))/_xlfn.STDEV.P(Table2[Sharpe Ratio])</f>
        <v>0.47950862955315221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2.317593626716473</v>
      </c>
      <c r="AS351">
        <f>_xlfn.RANK.AVG(Table2[[#This Row],[1Y Return vs Nifty Z-Score]],Table2[1Y Return vs Nifty Z-Score])</f>
        <v>323</v>
      </c>
      <c r="AT351">
        <f>_xlfn.RANK.AVG(Table2[[#This Row],[6M Return vs Nifty Z-Score]],Table2[6M Return vs Nifty Z-Score])</f>
        <v>509</v>
      </c>
      <c r="AU351">
        <f>_xlfn.RANK.AVG(Table2[[#This Row],[Sharpe Ratio Z-Score]],Table2[Sharpe Ratio Z-Score])</f>
        <v>220</v>
      </c>
      <c r="AV351">
        <f>(Table2[[#This Row],[Rank 1Y]]+Table2[[#This Row],[Rank 6M]]+Table2[[#This Row],[Rank Sharpe]])/3</f>
        <v>350.66666666666669</v>
      </c>
    </row>
    <row r="352" spans="1:48" x14ac:dyDescent="0.3">
      <c r="A352" t="s">
        <v>826</v>
      </c>
      <c r="B352" t="s">
        <v>827</v>
      </c>
      <c r="C352" t="s">
        <v>10072</v>
      </c>
      <c r="D352" t="s">
        <v>119</v>
      </c>
      <c r="E352">
        <v>18262.8762092</v>
      </c>
      <c r="F352">
        <v>720.75</v>
      </c>
      <c r="G352">
        <v>40.189825698616197</v>
      </c>
      <c r="H352">
        <f>(Table2[[#This Row],[1Y Return vs Nifty]]-AVERAGE(Table2[1Y Return vs Nifty]))/_xlfn.STDEV.P(Table2[1Y Return vs Nifty])</f>
        <v>-3.4016670437366094E-2</v>
      </c>
      <c r="I352">
        <v>26.799526148762801</v>
      </c>
      <c r="J352">
        <f>(Table2[[#This Row],[1M Return vs Nifty]]-AVERAGE(Table2[1M Return vs Nifty]))/_xlfn.STDEV.P(Table2[1M Return vs Nifty])</f>
        <v>2.2917022467494652</v>
      </c>
      <c r="K352">
        <v>17.853799967169099</v>
      </c>
      <c r="L352">
        <f>(Table2[[#This Row],[6M Return vs Nifty]]-AVERAGE(Table2[6M Return vs Nifty]))/_xlfn.STDEV.P(Table2[6M Return vs Nifty])</f>
        <v>0.18200557080079813</v>
      </c>
      <c r="M352">
        <v>-1.20369025189565</v>
      </c>
      <c r="N352">
        <f>(Table2[[#This Row],[1W Return vs Nifty]]-AVERAGE(Table2[1W Return vs Nifty]))/_xlfn.STDEV.P(Table2[1W Return vs Nifty])</f>
        <v>1.3079153975709503E-3</v>
      </c>
      <c r="O352">
        <v>681.65</v>
      </c>
      <c r="P352">
        <v>619.09187500023802</v>
      </c>
      <c r="Q352">
        <v>540.31528351449697</v>
      </c>
      <c r="R352">
        <v>73.974024182580095</v>
      </c>
      <c r="S352" s="5">
        <f>(Table2[[#This Row],[Close Price]]-Table2[[#This Row],[20D EMA]])/Table2[[#This Row],[20D EMA]]</f>
        <v>5.7360815667864773E-2</v>
      </c>
      <c r="T352" s="5">
        <f>(Table2[[#This Row],[Close Price]]-Table2[[#This Row],[50D EMA]])/Table2[[#This Row],[50D EMA]]</f>
        <v>0.16420523205820284</v>
      </c>
      <c r="U352" s="5">
        <f>(Table2[[#This Row],[Close Price]]-Table2[[#This Row],[200D EMA]])/Table2[[#This Row],[200D EMA]]</f>
        <v>0.33394338822300196</v>
      </c>
      <c r="V352">
        <v>0.96794716997133201</v>
      </c>
      <c r="W352">
        <v>717</v>
      </c>
      <c r="X352">
        <v>733</v>
      </c>
      <c r="Y352">
        <v>713</v>
      </c>
      <c r="Z352">
        <v>735</v>
      </c>
      <c r="AA352">
        <v>540.54999999999995</v>
      </c>
      <c r="AB352">
        <v>747</v>
      </c>
      <c r="AC352" s="5">
        <f>(Table2[[#This Row],[Close Price]]/Table2[[#This Row],[Day Low]])-1</f>
        <v>5.2301255230124966E-3</v>
      </c>
      <c r="AD352" s="5">
        <f>(Table2[[#This Row],[Day High]]/Table2[[#This Row],[Close Price]])-1</f>
        <v>1.6996184530003511E-2</v>
      </c>
      <c r="AE352" s="5">
        <f>(Table2[[#This Row],[Close Price]]/Table2[[#This Row],[Current Week Low]])-1</f>
        <v>1.0869565217391353E-2</v>
      </c>
      <c r="AF352" s="5">
        <f>(Table2[[#This Row],[Current Week High]]/Table2[[#This Row],[Close Price]])-1</f>
        <v>1.9771071800208206E-2</v>
      </c>
      <c r="AG352" s="5">
        <f>(Table2[[#This Row],[Close Price]]/Table2[[#This Row],[Current Month Low]])-1</f>
        <v>0.33336416612709296</v>
      </c>
      <c r="AH352" s="5">
        <f>(Table2[[#This Row],[Current Month High]]/Table2[[#This Row],[Close Price]])-1</f>
        <v>3.6420395421435936E-2</v>
      </c>
      <c r="AI352">
        <v>3.64203954214359</v>
      </c>
      <c r="AJ352">
        <v>78.713116786511193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0.27</v>
      </c>
      <c r="AM352" t="s">
        <v>10116</v>
      </c>
      <c r="AN352">
        <v>6.44</v>
      </c>
      <c r="AO352" t="s">
        <v>10116</v>
      </c>
      <c r="AQ352">
        <f>(Table2[[#This Row],[Sharpe Ratio]]-AVERAGE(Table2[Sharpe Ratio]))/_xlfn.STDEV.P(Table2[Sharpe Ratio])</f>
        <v>-0.63440504463053671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1.8065940178799316</v>
      </c>
      <c r="AS352">
        <f>_xlfn.RANK.AVG(Table2[[#This Row],[1Y Return vs Nifty Z-Score]],Table2[1Y Return vs Nifty Z-Score])</f>
        <v>286</v>
      </c>
      <c r="AT352">
        <f>_xlfn.RANK.AVG(Table2[[#This Row],[6M Return vs Nifty Z-Score]],Table2[6M Return vs Nifty Z-Score])</f>
        <v>249</v>
      </c>
      <c r="AU352">
        <f>_xlfn.RANK.AVG(Table2[[#This Row],[Sharpe Ratio Z-Score]],Table2[Sharpe Ratio Z-Score])</f>
        <v>521.5</v>
      </c>
      <c r="AV352">
        <f>(Table2[[#This Row],[Rank 1Y]]+Table2[[#This Row],[Rank 6M]]+Table2[[#This Row],[Rank Sharpe]])/3</f>
        <v>352.16666666666669</v>
      </c>
    </row>
    <row r="353" spans="1:48" x14ac:dyDescent="0.3">
      <c r="A353" t="s">
        <v>443</v>
      </c>
      <c r="B353" t="s">
        <v>444</v>
      </c>
      <c r="C353" t="s">
        <v>10078</v>
      </c>
      <c r="D353" t="s">
        <v>129</v>
      </c>
      <c r="E353">
        <v>50743.887708210001</v>
      </c>
      <c r="F353">
        <v>57077.7</v>
      </c>
      <c r="G353">
        <v>9.6387453911007199</v>
      </c>
      <c r="H353">
        <f>(Table2[[#This Row],[1Y Return vs Nifty]]-AVERAGE(Table2[1Y Return vs Nifty]))/_xlfn.STDEV.P(Table2[1Y Return vs Nifty])</f>
        <v>-0.40320485126174654</v>
      </c>
      <c r="I353">
        <v>4.5951616441730199</v>
      </c>
      <c r="J353">
        <f>(Table2[[#This Row],[1M Return vs Nifty]]-AVERAGE(Table2[1M Return vs Nifty]))/_xlfn.STDEV.P(Table2[1M Return vs Nifty])</f>
        <v>0.23498659208197081</v>
      </c>
      <c r="K353">
        <v>50.5504023981076</v>
      </c>
      <c r="L353">
        <f>(Table2[[#This Row],[6M Return vs Nifty]]-AVERAGE(Table2[6M Return vs Nifty]))/_xlfn.STDEV.P(Table2[6M Return vs Nifty])</f>
        <v>1.1763068049509957</v>
      </c>
      <c r="M353">
        <v>0.55608095939118196</v>
      </c>
      <c r="N353">
        <f>(Table2[[#This Row],[1W Return vs Nifty]]-AVERAGE(Table2[1W Return vs Nifty]))/_xlfn.STDEV.P(Table2[1W Return vs Nifty])</f>
        <v>0.3856465774690418</v>
      </c>
      <c r="O353">
        <v>54781.27</v>
      </c>
      <c r="P353">
        <v>50876.319502033097</v>
      </c>
      <c r="Q353">
        <v>43432.769365948501</v>
      </c>
      <c r="R353">
        <v>65.735592592588105</v>
      </c>
      <c r="S353" s="5">
        <f>(Table2[[#This Row],[Close Price]]-Table2[[#This Row],[20D EMA]])/Table2[[#This Row],[20D EMA]]</f>
        <v>4.1919984695499034E-2</v>
      </c>
      <c r="T353" s="5">
        <f>(Table2[[#This Row],[Close Price]]-Table2[[#This Row],[50D EMA]])/Table2[[#This Row],[50D EMA]]</f>
        <v>0.12189129557060596</v>
      </c>
      <c r="U353" s="5">
        <f>(Table2[[#This Row],[Close Price]]-Table2[[#This Row],[200D EMA]])/Table2[[#This Row],[200D EMA]]</f>
        <v>0.31416211384276099</v>
      </c>
      <c r="V353">
        <v>0.93672076737348497</v>
      </c>
      <c r="W353">
        <v>56722.35</v>
      </c>
      <c r="X353">
        <v>58498.95</v>
      </c>
      <c r="Y353">
        <v>55425.25</v>
      </c>
      <c r="Z353">
        <v>59994</v>
      </c>
      <c r="AA353">
        <v>48024.55</v>
      </c>
      <c r="AB353">
        <v>59994</v>
      </c>
      <c r="AC353" s="5">
        <f>(Table2[[#This Row],[Close Price]]/Table2[[#This Row],[Day Low]])-1</f>
        <v>6.2647263380306573E-3</v>
      </c>
      <c r="AD353" s="5">
        <f>(Table2[[#This Row],[Day High]]/Table2[[#This Row],[Close Price]])-1</f>
        <v>2.4900267530051146E-2</v>
      </c>
      <c r="AE353" s="5">
        <f>(Table2[[#This Row],[Close Price]]/Table2[[#This Row],[Current Week Low]])-1</f>
        <v>2.9814028804560966E-2</v>
      </c>
      <c r="AF353" s="5">
        <f>(Table2[[#This Row],[Current Week High]]/Table2[[#This Row],[Close Price]])-1</f>
        <v>5.1093509374063872E-2</v>
      </c>
      <c r="AG353" s="5">
        <f>(Table2[[#This Row],[Close Price]]/Table2[[#This Row],[Current Month Low]])-1</f>
        <v>0.18851087620810603</v>
      </c>
      <c r="AH353" s="5">
        <f>(Table2[[#This Row],[Current Month High]]/Table2[[#This Row],[Close Price]])-1</f>
        <v>5.1093509374063872E-2</v>
      </c>
      <c r="AI353">
        <v>5.1093509374063801</v>
      </c>
      <c r="AJ353">
        <v>63.183113812514797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0.23</v>
      </c>
      <c r="AM353" t="s">
        <v>10116</v>
      </c>
      <c r="AN353">
        <v>7.33</v>
      </c>
      <c r="AO353" t="s">
        <v>10116</v>
      </c>
      <c r="AP353">
        <v>-2.370088057402E-3</v>
      </c>
      <c r="AQ353">
        <f>(Table2[[#This Row],[Sharpe Ratio]]-AVERAGE(Table2[Sharpe Ratio]))/_xlfn.STDEV.P(Table2[Sharpe Ratio])</f>
        <v>-0.66119748875459872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0.73253763448566311</v>
      </c>
      <c r="AS353">
        <f>_xlfn.RANK.AVG(Table2[[#This Row],[1Y Return vs Nifty Z-Score]],Table2[1Y Return vs Nifty Z-Score])</f>
        <v>430</v>
      </c>
      <c r="AT353">
        <f>_xlfn.RANK.AVG(Table2[[#This Row],[6M Return vs Nifty Z-Score]],Table2[6M Return vs Nifty Z-Score])</f>
        <v>81</v>
      </c>
      <c r="AU353">
        <f>_xlfn.RANK.AVG(Table2[[#This Row],[Sharpe Ratio Z-Score]],Table2[Sharpe Ratio Z-Score])</f>
        <v>546</v>
      </c>
      <c r="AV353">
        <f>(Table2[[#This Row],[Rank 1Y]]+Table2[[#This Row],[Rank 6M]]+Table2[[#This Row],[Rank Sharpe]])/3</f>
        <v>352.33333333333331</v>
      </c>
    </row>
    <row r="354" spans="1:48" x14ac:dyDescent="0.3">
      <c r="A354" t="s">
        <v>1163</v>
      </c>
      <c r="B354" t="s">
        <v>1164</v>
      </c>
      <c r="C354" t="s">
        <v>10073</v>
      </c>
      <c r="D354" t="s">
        <v>46</v>
      </c>
      <c r="E354">
        <v>9838.9924809999993</v>
      </c>
      <c r="F354">
        <v>349.9</v>
      </c>
      <c r="G354">
        <v>17.318399055143701</v>
      </c>
      <c r="H354">
        <f>(Table2[[#This Row],[1Y Return vs Nifty]]-AVERAGE(Table2[1Y Return vs Nifty]))/_xlfn.STDEV.P(Table2[1Y Return vs Nifty])</f>
        <v>-0.31040167255084983</v>
      </c>
      <c r="I354">
        <v>21.930971793893601</v>
      </c>
      <c r="J354">
        <f>(Table2[[#This Row],[1M Return vs Nifty]]-AVERAGE(Table2[1M Return vs Nifty]))/_xlfn.STDEV.P(Table2[1M Return vs Nifty])</f>
        <v>1.8407444201839138</v>
      </c>
      <c r="K354">
        <v>23.463642299794898</v>
      </c>
      <c r="L354">
        <f>(Table2[[#This Row],[6M Return vs Nifty]]-AVERAGE(Table2[6M Return vs Nifty]))/_xlfn.STDEV.P(Table2[6M Return vs Nifty])</f>
        <v>0.35260045650794136</v>
      </c>
      <c r="M354">
        <v>-5.0879282136755899</v>
      </c>
      <c r="N354">
        <f>(Table2[[#This Row],[1W Return vs Nifty]]-AVERAGE(Table2[1W Return vs Nifty]))/_xlfn.STDEV.P(Table2[1W Return vs Nifty])</f>
        <v>-0.84701987393253386</v>
      </c>
      <c r="O354">
        <v>343.64</v>
      </c>
      <c r="P354">
        <v>313.343538791274</v>
      </c>
      <c r="Q354">
        <v>279.37245491394799</v>
      </c>
      <c r="R354">
        <v>49.095919871907597</v>
      </c>
      <c r="S354" s="5">
        <f>(Table2[[#This Row],[Close Price]]-Table2[[#This Row],[20D EMA]])/Table2[[#This Row],[20D EMA]]</f>
        <v>1.8216738447212173E-2</v>
      </c>
      <c r="T354" s="5">
        <f>(Table2[[#This Row],[Close Price]]-Table2[[#This Row],[50D EMA]])/Table2[[#This Row],[50D EMA]]</f>
        <v>0.11666575717419581</v>
      </c>
      <c r="U354" s="5">
        <f>(Table2[[#This Row],[Close Price]]-Table2[[#This Row],[200D EMA]])/Table2[[#This Row],[200D EMA]]</f>
        <v>0.25244988847513905</v>
      </c>
      <c r="V354">
        <v>1.0049508144750301</v>
      </c>
      <c r="W354">
        <v>342.5</v>
      </c>
      <c r="X354">
        <v>356.05</v>
      </c>
      <c r="Y354">
        <v>342.5</v>
      </c>
      <c r="Z354">
        <v>363</v>
      </c>
      <c r="AA354">
        <v>283</v>
      </c>
      <c r="AB354">
        <v>407</v>
      </c>
      <c r="AC354" s="5">
        <f>(Table2[[#This Row],[Close Price]]/Table2[[#This Row],[Day Low]])-1</f>
        <v>2.1605839416058314E-2</v>
      </c>
      <c r="AD354" s="5">
        <f>(Table2[[#This Row],[Day High]]/Table2[[#This Row],[Close Price]])-1</f>
        <v>1.7576450414404254E-2</v>
      </c>
      <c r="AE354" s="5">
        <f>(Table2[[#This Row],[Close Price]]/Table2[[#This Row],[Current Week Low]])-1</f>
        <v>2.1605839416058314E-2</v>
      </c>
      <c r="AF354" s="5">
        <f>(Table2[[#This Row],[Current Week High]]/Table2[[#This Row],[Close Price]])-1</f>
        <v>3.7439268362389422E-2</v>
      </c>
      <c r="AG354" s="5">
        <f>(Table2[[#This Row],[Close Price]]/Table2[[#This Row],[Current Month Low]])-1</f>
        <v>0.2363957597173143</v>
      </c>
      <c r="AH354" s="5">
        <f>(Table2[[#This Row],[Current Month High]]/Table2[[#This Row],[Close Price]])-1</f>
        <v>0.16318948270934563</v>
      </c>
      <c r="AI354">
        <v>16.318948270934499</v>
      </c>
      <c r="AJ354">
        <v>47.793030623020002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0.24</v>
      </c>
      <c r="AM354" t="s">
        <v>10116</v>
      </c>
      <c r="AN354">
        <v>-7.32</v>
      </c>
      <c r="AO354" t="s">
        <v>10117</v>
      </c>
      <c r="AP354">
        <v>1.8426952798159001E-2</v>
      </c>
      <c r="AQ354">
        <f>(Table2[[#This Row],[Sharpe Ratio]]-AVERAGE(Table2[Sharpe Ratio]))/_xlfn.STDEV.P(Table2[Sharpe Ratio])</f>
        <v>-0.42609923857429177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0.60982409163417994</v>
      </c>
      <c r="AS354">
        <f>_xlfn.RANK.AVG(Table2[[#This Row],[1Y Return vs Nifty Z-Score]],Table2[1Y Return vs Nifty Z-Score])</f>
        <v>390</v>
      </c>
      <c r="AT354">
        <f>_xlfn.RANK.AVG(Table2[[#This Row],[6M Return vs Nifty Z-Score]],Table2[6M Return vs Nifty Z-Score])</f>
        <v>212</v>
      </c>
      <c r="AU354">
        <f>_xlfn.RANK.AVG(Table2[[#This Row],[Sharpe Ratio Z-Score]],Table2[Sharpe Ratio Z-Score])</f>
        <v>458</v>
      </c>
      <c r="AV354">
        <f>(Table2[[#This Row],[Rank 1Y]]+Table2[[#This Row],[Rank 6M]]+Table2[[#This Row],[Rank Sharpe]])/3</f>
        <v>353.33333333333331</v>
      </c>
    </row>
    <row r="355" spans="1:48" x14ac:dyDescent="0.3">
      <c r="A355" t="s">
        <v>469</v>
      </c>
      <c r="B355" t="s">
        <v>470</v>
      </c>
      <c r="C355" t="s">
        <v>10070</v>
      </c>
      <c r="D355" t="s">
        <v>49</v>
      </c>
      <c r="E355">
        <v>45242.871119586001</v>
      </c>
      <c r="F355">
        <v>179.26</v>
      </c>
      <c r="G355">
        <v>17.843432013081301</v>
      </c>
      <c r="H355">
        <f>(Table2[[#This Row],[1Y Return vs Nifty]]-AVERAGE(Table2[1Y Return vs Nifty]))/_xlfn.STDEV.P(Table2[1Y Return vs Nifty])</f>
        <v>-0.30405702088345388</v>
      </c>
      <c r="I355">
        <v>10.339347527456599</v>
      </c>
      <c r="J355">
        <f>(Table2[[#This Row],[1M Return vs Nifty]]-AVERAGE(Table2[1M Return vs Nifty]))/_xlfn.STDEV.P(Table2[1M Return vs Nifty])</f>
        <v>0.76705122410633275</v>
      </c>
      <c r="K355">
        <v>3.83775298926916</v>
      </c>
      <c r="L355">
        <f>(Table2[[#This Row],[6M Return vs Nifty]]-AVERAGE(Table2[6M Return vs Nifty]))/_xlfn.STDEV.P(Table2[6M Return vs Nifty])</f>
        <v>-0.2442213693673409</v>
      </c>
      <c r="M355">
        <v>0.28805094503423401</v>
      </c>
      <c r="N355">
        <f>(Table2[[#This Row],[1W Return vs Nifty]]-AVERAGE(Table2[1W Return vs Nifty]))/_xlfn.STDEV.P(Table2[1W Return vs Nifty])</f>
        <v>0.32710811721225802</v>
      </c>
      <c r="O355">
        <v>173.63</v>
      </c>
      <c r="P355">
        <v>167.62358650568899</v>
      </c>
      <c r="Q355">
        <v>153.85409923005</v>
      </c>
      <c r="R355">
        <v>61.156527209401702</v>
      </c>
      <c r="S355" s="5">
        <f>(Table2[[#This Row],[Close Price]]-Table2[[#This Row],[20D EMA]])/Table2[[#This Row],[20D EMA]]</f>
        <v>3.2425272130392188E-2</v>
      </c>
      <c r="T355" s="5">
        <f>(Table2[[#This Row],[Close Price]]-Table2[[#This Row],[50D EMA]])/Table2[[#This Row],[50D EMA]]</f>
        <v>6.9419905258476688E-2</v>
      </c>
      <c r="U355" s="5">
        <f>(Table2[[#This Row],[Close Price]]-Table2[[#This Row],[200D EMA]])/Table2[[#This Row],[200D EMA]]</f>
        <v>0.16512982687553796</v>
      </c>
      <c r="V355">
        <v>2.7337728132390402</v>
      </c>
      <c r="W355">
        <v>178.68</v>
      </c>
      <c r="X355">
        <v>184.18</v>
      </c>
      <c r="Y355">
        <v>177.5</v>
      </c>
      <c r="Z355">
        <v>187.8</v>
      </c>
      <c r="AA355">
        <v>144.6</v>
      </c>
      <c r="AB355">
        <v>187.8</v>
      </c>
      <c r="AC355" s="5">
        <f>(Table2[[#This Row],[Close Price]]/Table2[[#This Row],[Day Low]])-1</f>
        <v>3.2460264159390739E-3</v>
      </c>
      <c r="AD355" s="5">
        <f>(Table2[[#This Row],[Day High]]/Table2[[#This Row],[Close Price]])-1</f>
        <v>2.7446167577819924E-2</v>
      </c>
      <c r="AE355" s="5">
        <f>(Table2[[#This Row],[Close Price]]/Table2[[#This Row],[Current Week Low]])-1</f>
        <v>9.915492957746519E-3</v>
      </c>
      <c r="AF355" s="5">
        <f>(Table2[[#This Row],[Current Week High]]/Table2[[#This Row],[Close Price]])-1</f>
        <v>4.7640299007029041E-2</v>
      </c>
      <c r="AG355" s="5">
        <f>(Table2[[#This Row],[Close Price]]/Table2[[#This Row],[Current Month Low]])-1</f>
        <v>0.23969571230982023</v>
      </c>
      <c r="AH355" s="5">
        <f>(Table2[[#This Row],[Current Month High]]/Table2[[#This Row],[Close Price]])-1</f>
        <v>4.7640299007029041E-2</v>
      </c>
      <c r="AI355">
        <v>4.7640299007028997</v>
      </c>
      <c r="AJ355">
        <v>54.467901766479898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-0.04</v>
      </c>
      <c r="AM355" t="s">
        <v>10117</v>
      </c>
      <c r="AN355">
        <v>8.41</v>
      </c>
      <c r="AO355" t="s">
        <v>10116</v>
      </c>
      <c r="AP355">
        <v>6.9450237565320996E-2</v>
      </c>
      <c r="AQ355">
        <f>(Table2[[#This Row],[Sharpe Ratio]]-AVERAGE(Table2[Sharpe Ratio]))/_xlfn.STDEV.P(Table2[Sharpe Ratio])</f>
        <v>0.15068882711841855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0.69656977818621457</v>
      </c>
      <c r="AS355">
        <f>_xlfn.RANK.AVG(Table2[[#This Row],[1Y Return vs Nifty Z-Score]],Table2[1Y Return vs Nifty Z-Score])</f>
        <v>386</v>
      </c>
      <c r="AT355">
        <f>_xlfn.RANK.AVG(Table2[[#This Row],[6M Return vs Nifty Z-Score]],Table2[6M Return vs Nifty Z-Score])</f>
        <v>383</v>
      </c>
      <c r="AU355">
        <f>_xlfn.RANK.AVG(Table2[[#This Row],[Sharpe Ratio Z-Score]],Table2[Sharpe Ratio Z-Score])</f>
        <v>292</v>
      </c>
      <c r="AV355">
        <f>(Table2[[#This Row],[Rank 1Y]]+Table2[[#This Row],[Rank 6M]]+Table2[[#This Row],[Rank Sharpe]])/3</f>
        <v>353.66666666666669</v>
      </c>
    </row>
    <row r="356" spans="1:48" x14ac:dyDescent="0.3">
      <c r="A356" t="s">
        <v>168</v>
      </c>
      <c r="B356" t="s">
        <v>169</v>
      </c>
      <c r="C356" t="s">
        <v>10076</v>
      </c>
      <c r="D356" t="s">
        <v>170</v>
      </c>
      <c r="E356">
        <v>150926.31737586</v>
      </c>
      <c r="F356">
        <v>685.25</v>
      </c>
      <c r="G356">
        <v>36.255498900749302</v>
      </c>
      <c r="H356">
        <f>(Table2[[#This Row],[1Y Return vs Nifty]]-AVERAGE(Table2[1Y Return vs Nifty]))/_xlfn.STDEV.P(Table2[1Y Return vs Nifty])</f>
        <v>-8.1560224991009039E-2</v>
      </c>
      <c r="I356">
        <v>-6.2161011606785399</v>
      </c>
      <c r="J356">
        <f>(Table2[[#This Row],[1M Return vs Nifty]]-AVERAGE(Table2[1M Return vs Nifty]))/_xlfn.STDEV.P(Table2[1M Return vs Nifty])</f>
        <v>-0.76642434462222309</v>
      </c>
      <c r="K356">
        <v>2.1165606953654699</v>
      </c>
      <c r="L356">
        <f>(Table2[[#This Row],[6M Return vs Nifty]]-AVERAGE(Table2[6M Return vs Nifty]))/_xlfn.STDEV.P(Table2[6M Return vs Nifty])</f>
        <v>-0.29656269827614784</v>
      </c>
      <c r="M356">
        <v>-0.41469246102242502</v>
      </c>
      <c r="N356">
        <f>(Table2[[#This Row],[1W Return vs Nifty]]-AVERAGE(Table2[1W Return vs Nifty]))/_xlfn.STDEV.P(Table2[1W Return vs Nifty])</f>
        <v>0.17362710858394864</v>
      </c>
      <c r="O356">
        <v>677.23</v>
      </c>
      <c r="P356">
        <v>654.95634968077798</v>
      </c>
      <c r="Q356">
        <v>573.76898973896004</v>
      </c>
      <c r="R356">
        <v>46.402763832872502</v>
      </c>
      <c r="S356" s="5">
        <f>(Table2[[#This Row],[Close Price]]-Table2[[#This Row],[20D EMA]])/Table2[[#This Row],[20D EMA]]</f>
        <v>1.184235784002478E-2</v>
      </c>
      <c r="T356" s="5">
        <f>(Table2[[#This Row],[Close Price]]-Table2[[#This Row],[50D EMA]])/Table2[[#This Row],[50D EMA]]</f>
        <v>4.6252930189908045E-2</v>
      </c>
      <c r="U356" s="5">
        <f>(Table2[[#This Row],[Close Price]]-Table2[[#This Row],[200D EMA]])/Table2[[#This Row],[200D EMA]]</f>
        <v>0.19429598367063888</v>
      </c>
      <c r="V356">
        <v>0.77466566596364606</v>
      </c>
      <c r="W356">
        <v>672.1</v>
      </c>
      <c r="X356">
        <v>687.7</v>
      </c>
      <c r="Y356">
        <v>671.35</v>
      </c>
      <c r="Z356">
        <v>696</v>
      </c>
      <c r="AA356">
        <v>594.25</v>
      </c>
      <c r="AB356">
        <v>715.25</v>
      </c>
      <c r="AC356" s="5">
        <f>(Table2[[#This Row],[Close Price]]/Table2[[#This Row],[Day Low]])-1</f>
        <v>1.9565540842136464E-2</v>
      </c>
      <c r="AD356" s="5">
        <f>(Table2[[#This Row],[Day High]]/Table2[[#This Row],[Close Price]])-1</f>
        <v>3.5753374680773664E-3</v>
      </c>
      <c r="AE356" s="5">
        <f>(Table2[[#This Row],[Close Price]]/Table2[[#This Row],[Current Week Low]])-1</f>
        <v>2.0704550532509192E-2</v>
      </c>
      <c r="AF356" s="5">
        <f>(Table2[[#This Row],[Current Week High]]/Table2[[#This Row],[Close Price]])-1</f>
        <v>1.5687705217074077E-2</v>
      </c>
      <c r="AG356" s="5">
        <f>(Table2[[#This Row],[Close Price]]/Table2[[#This Row],[Current Month Low]])-1</f>
        <v>0.15313420277660916</v>
      </c>
      <c r="AH356" s="5">
        <f>(Table2[[#This Row],[Current Month High]]/Table2[[#This Row],[Close Price]])-1</f>
        <v>4.3779642466253099E-2</v>
      </c>
      <c r="AI356">
        <v>4.3779642466253099</v>
      </c>
      <c r="AJ356">
        <v>65.519323671497503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7.0000000000000007E-2</v>
      </c>
      <c r="AM356" t="s">
        <v>10116</v>
      </c>
      <c r="AN356">
        <v>1.31</v>
      </c>
      <c r="AO356" t="s">
        <v>10116</v>
      </c>
      <c r="AP356">
        <v>5.0960798229845998E-2</v>
      </c>
      <c r="AQ356">
        <f>(Table2[[#This Row],[Sharpe Ratio]]-AVERAGE(Table2[Sharpe Ratio]))/_xlfn.STDEV.P(Table2[Sharpe Ratio])</f>
        <v>-5.8323352295692368E-2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-1.0292435116011236</v>
      </c>
      <c r="AS356">
        <f>_xlfn.RANK.AVG(Table2[[#This Row],[1Y Return vs Nifty Z-Score]],Table2[1Y Return vs Nifty Z-Score])</f>
        <v>303</v>
      </c>
      <c r="AT356">
        <f>_xlfn.RANK.AVG(Table2[[#This Row],[6M Return vs Nifty Z-Score]],Table2[6M Return vs Nifty Z-Score])</f>
        <v>402</v>
      </c>
      <c r="AU356">
        <f>_xlfn.RANK.AVG(Table2[[#This Row],[Sharpe Ratio Z-Score]],Table2[Sharpe Ratio Z-Score])</f>
        <v>360</v>
      </c>
      <c r="AV356">
        <f>(Table2[[#This Row],[Rank 1Y]]+Table2[[#This Row],[Rank 6M]]+Table2[[#This Row],[Rank Sharpe]])/3</f>
        <v>355</v>
      </c>
    </row>
    <row r="357" spans="1:48" x14ac:dyDescent="0.3">
      <c r="A357" t="s">
        <v>828</v>
      </c>
      <c r="B357" t="s">
        <v>829</v>
      </c>
      <c r="C357" t="s">
        <v>10070</v>
      </c>
      <c r="D357" t="s">
        <v>384</v>
      </c>
      <c r="E357">
        <v>17951.190976915001</v>
      </c>
      <c r="F357">
        <v>3551.1</v>
      </c>
      <c r="G357">
        <v>38.518698593910102</v>
      </c>
      <c r="H357">
        <f>(Table2[[#This Row],[1Y Return vs Nifty]]-AVERAGE(Table2[1Y Return vs Nifty]))/_xlfn.STDEV.P(Table2[1Y Return vs Nifty])</f>
        <v>-5.4211058639114448E-2</v>
      </c>
      <c r="I357">
        <v>0.89563613477413995</v>
      </c>
      <c r="J357">
        <f>(Table2[[#This Row],[1M Return vs Nifty]]-AVERAGE(Table2[1M Return vs Nifty]))/_xlfn.STDEV.P(Table2[1M Return vs Nifty])</f>
        <v>-0.10768802166117918</v>
      </c>
      <c r="K357">
        <v>22.509499449536101</v>
      </c>
      <c r="L357">
        <f>(Table2[[#This Row],[6M Return vs Nifty]]-AVERAGE(Table2[6M Return vs Nifty]))/_xlfn.STDEV.P(Table2[6M Return vs Nifty])</f>
        <v>0.32358504380346365</v>
      </c>
      <c r="M357">
        <v>-0.61297091513848501</v>
      </c>
      <c r="N357">
        <f>(Table2[[#This Row],[1W Return vs Nifty]]-AVERAGE(Table2[1W Return vs Nifty]))/_xlfn.STDEV.P(Table2[1W Return vs Nifty])</f>
        <v>0.13032257258302135</v>
      </c>
      <c r="O357">
        <v>3537.31</v>
      </c>
      <c r="P357">
        <v>3394.7933290401402</v>
      </c>
      <c r="Q357">
        <v>2979.9532235891402</v>
      </c>
      <c r="R357">
        <v>59.5009405736308</v>
      </c>
      <c r="S357" s="5">
        <f>(Table2[[#This Row],[Close Price]]-Table2[[#This Row],[20D EMA]])/Table2[[#This Row],[20D EMA]]</f>
        <v>3.8984426018641182E-3</v>
      </c>
      <c r="T357" s="5">
        <f>(Table2[[#This Row],[Close Price]]-Table2[[#This Row],[50D EMA]])/Table2[[#This Row],[50D EMA]]</f>
        <v>4.6043059417715602E-2</v>
      </c>
      <c r="U357" s="5">
        <f>(Table2[[#This Row],[Close Price]]-Table2[[#This Row],[200D EMA]])/Table2[[#This Row],[200D EMA]]</f>
        <v>0.19166300057655078</v>
      </c>
      <c r="V357">
        <v>0.79062402449059799</v>
      </c>
      <c r="W357">
        <v>3529.25</v>
      </c>
      <c r="X357">
        <v>3659.05</v>
      </c>
      <c r="Y357">
        <v>3529.25</v>
      </c>
      <c r="Z357">
        <v>3838</v>
      </c>
      <c r="AA357">
        <v>3050</v>
      </c>
      <c r="AB357">
        <v>3838</v>
      </c>
      <c r="AC357" s="5">
        <f>(Table2[[#This Row],[Close Price]]/Table2[[#This Row],[Day Low]])-1</f>
        <v>6.1911170928667936E-3</v>
      </c>
      <c r="AD357" s="5">
        <f>(Table2[[#This Row],[Day High]]/Table2[[#This Row],[Close Price]])-1</f>
        <v>3.0399031286080458E-2</v>
      </c>
      <c r="AE357" s="5">
        <f>(Table2[[#This Row],[Close Price]]/Table2[[#This Row],[Current Week Low]])-1</f>
        <v>6.1911170928667936E-3</v>
      </c>
      <c r="AF357" s="5">
        <f>(Table2[[#This Row],[Current Week High]]/Table2[[#This Row],[Close Price]])-1</f>
        <v>8.0791867308721343E-2</v>
      </c>
      <c r="AG357" s="5">
        <f>(Table2[[#This Row],[Close Price]]/Table2[[#This Row],[Current Month Low]])-1</f>
        <v>0.1642950819672131</v>
      </c>
      <c r="AH357" s="5">
        <f>(Table2[[#This Row],[Current Month High]]/Table2[[#This Row],[Close Price]])-1</f>
        <v>8.0791867308721343E-2</v>
      </c>
      <c r="AI357">
        <v>8.0791867308721308</v>
      </c>
      <c r="AJ357">
        <v>66.561913696060003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0.03</v>
      </c>
      <c r="AM357" t="s">
        <v>10116</v>
      </c>
      <c r="AN357">
        <v>3</v>
      </c>
      <c r="AO357" t="s">
        <v>10116</v>
      </c>
      <c r="AP357">
        <v>-4.6667746397979996E-3</v>
      </c>
      <c r="AQ357">
        <f>(Table2[[#This Row],[Sharpe Ratio]]-AVERAGE(Table2[Sharpe Ratio]))/_xlfn.STDEV.P(Table2[Sharpe Ratio])</f>
        <v>-0.68716017260389795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-0.39515163651770657</v>
      </c>
      <c r="AS357">
        <f>_xlfn.RANK.AVG(Table2[[#This Row],[1Y Return vs Nifty Z-Score]],Table2[1Y Return vs Nifty Z-Score])</f>
        <v>295</v>
      </c>
      <c r="AT357">
        <f>_xlfn.RANK.AVG(Table2[[#This Row],[6M Return vs Nifty Z-Score]],Table2[6M Return vs Nifty Z-Score])</f>
        <v>219</v>
      </c>
      <c r="AU357">
        <f>_xlfn.RANK.AVG(Table2[[#This Row],[Sharpe Ratio Z-Score]],Table2[Sharpe Ratio Z-Score])</f>
        <v>551</v>
      </c>
      <c r="AV357">
        <f>(Table2[[#This Row],[Rank 1Y]]+Table2[[#This Row],[Rank 6M]]+Table2[[#This Row],[Rank Sharpe]])/3</f>
        <v>355</v>
      </c>
    </row>
    <row r="358" spans="1:48" x14ac:dyDescent="0.3">
      <c r="A358" t="s">
        <v>731</v>
      </c>
      <c r="B358" t="s">
        <v>732</v>
      </c>
      <c r="C358" t="s">
        <v>10075</v>
      </c>
      <c r="D358" t="s">
        <v>59</v>
      </c>
      <c r="E358">
        <v>21100.933784699999</v>
      </c>
      <c r="F358">
        <v>1151.2</v>
      </c>
      <c r="G358">
        <v>40.121059905711199</v>
      </c>
      <c r="H358">
        <f>(Table2[[#This Row],[1Y Return vs Nifty]]-AVERAGE(Table2[1Y Return vs Nifty]))/_xlfn.STDEV.P(Table2[1Y Return vs Nifty])</f>
        <v>-3.4847656370760302E-2</v>
      </c>
      <c r="I358">
        <v>8.20675338073967</v>
      </c>
      <c r="J358">
        <f>(Table2[[#This Row],[1M Return vs Nifty]]-AVERAGE(Table2[1M Return vs Nifty]))/_xlfn.STDEV.P(Table2[1M Return vs Nifty])</f>
        <v>0.56951619599515524</v>
      </c>
      <c r="K358">
        <v>32.550220819623</v>
      </c>
      <c r="L358">
        <f>(Table2[[#This Row],[6M Return vs Nifty]]-AVERAGE(Table2[6M Return vs Nifty]))/_xlfn.STDEV.P(Table2[6M Return vs Nifty])</f>
        <v>0.6289226296007262</v>
      </c>
      <c r="M358">
        <v>-1.94968564476659</v>
      </c>
      <c r="N358">
        <f>(Table2[[#This Row],[1W Return vs Nifty]]-AVERAGE(Table2[1W Return vs Nifty]))/_xlfn.STDEV.P(Table2[1W Return vs Nifty])</f>
        <v>-0.161619440936346</v>
      </c>
      <c r="O358">
        <v>1134.43</v>
      </c>
      <c r="P358">
        <v>1070.5590589011699</v>
      </c>
      <c r="Q358">
        <v>930.357876985958</v>
      </c>
      <c r="R358">
        <v>60.825924188840503</v>
      </c>
      <c r="S358" s="5">
        <f>(Table2[[#This Row],[Close Price]]-Table2[[#This Row],[20D EMA]])/Table2[[#This Row],[20D EMA]]</f>
        <v>1.4782754334776039E-2</v>
      </c>
      <c r="T358" s="5">
        <f>(Table2[[#This Row],[Close Price]]-Table2[[#This Row],[50D EMA]])/Table2[[#This Row],[50D EMA]]</f>
        <v>7.5326008806651551E-2</v>
      </c>
      <c r="U358" s="5">
        <f>(Table2[[#This Row],[Close Price]]-Table2[[#This Row],[200D EMA]])/Table2[[#This Row],[200D EMA]]</f>
        <v>0.23737330384034061</v>
      </c>
      <c r="V358">
        <v>1.1288454369483201</v>
      </c>
      <c r="W358">
        <v>1145</v>
      </c>
      <c r="X358">
        <v>1188.95</v>
      </c>
      <c r="Y358">
        <v>1145</v>
      </c>
      <c r="Z358">
        <v>1218.9000000000001</v>
      </c>
      <c r="AA358">
        <v>952</v>
      </c>
      <c r="AB358">
        <v>1259.45</v>
      </c>
      <c r="AC358" s="5">
        <f>(Table2[[#This Row],[Close Price]]/Table2[[#This Row],[Day Low]])-1</f>
        <v>5.4148471615720339E-3</v>
      </c>
      <c r="AD358" s="5">
        <f>(Table2[[#This Row],[Day High]]/Table2[[#This Row],[Close Price]])-1</f>
        <v>3.2791869353717917E-2</v>
      </c>
      <c r="AE358" s="5">
        <f>(Table2[[#This Row],[Close Price]]/Table2[[#This Row],[Current Week Low]])-1</f>
        <v>5.4148471615720339E-3</v>
      </c>
      <c r="AF358" s="5">
        <f>(Table2[[#This Row],[Current Week High]]/Table2[[#This Row],[Close Price]])-1</f>
        <v>5.8808200138985356E-2</v>
      </c>
      <c r="AG358" s="5">
        <f>(Table2[[#This Row],[Close Price]]/Table2[[#This Row],[Current Month Low]])-1</f>
        <v>0.20924369747899174</v>
      </c>
      <c r="AH358" s="5">
        <f>(Table2[[#This Row],[Current Month High]]/Table2[[#This Row],[Close Price]])-1</f>
        <v>9.4032314107018733E-2</v>
      </c>
      <c r="AI358">
        <v>9.4032314107018706</v>
      </c>
      <c r="AJ358">
        <v>72.386942198262901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0.13</v>
      </c>
      <c r="AM358" t="s">
        <v>10116</v>
      </c>
      <c r="AN358">
        <v>4.87</v>
      </c>
      <c r="AO358" t="s">
        <v>10116</v>
      </c>
      <c r="AP358">
        <v>-4.0781010321604E-2</v>
      </c>
      <c r="AQ358">
        <f>(Table2[[#This Row],[Sharpe Ratio]]-AVERAGE(Table2[Sharpe Ratio]))/_xlfn.STDEV.P(Table2[Sharpe Ratio])</f>
        <v>-1.0954102536783659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-9.3438525389590688E-2</v>
      </c>
      <c r="AS358">
        <f>_xlfn.RANK.AVG(Table2[[#This Row],[1Y Return vs Nifty Z-Score]],Table2[1Y Return vs Nifty Z-Score])</f>
        <v>287</v>
      </c>
      <c r="AT358">
        <f>_xlfn.RANK.AVG(Table2[[#This Row],[6M Return vs Nifty Z-Score]],Table2[6M Return vs Nifty Z-Score])</f>
        <v>156</v>
      </c>
      <c r="AU358">
        <f>_xlfn.RANK.AVG(Table2[[#This Row],[Sharpe Ratio Z-Score]],Table2[Sharpe Ratio Z-Score])</f>
        <v>623</v>
      </c>
      <c r="AV358">
        <f>(Table2[[#This Row],[Rank 1Y]]+Table2[[#This Row],[Rank 6M]]+Table2[[#This Row],[Rank Sharpe]])/3</f>
        <v>355.33333333333331</v>
      </c>
    </row>
    <row r="359" spans="1:48" x14ac:dyDescent="0.3">
      <c r="A359" t="s">
        <v>594</v>
      </c>
      <c r="B359" t="s">
        <v>595</v>
      </c>
      <c r="C359" t="s">
        <v>10072</v>
      </c>
      <c r="D359" t="s">
        <v>177</v>
      </c>
      <c r="E359">
        <v>30766.702499999999</v>
      </c>
      <c r="F359">
        <v>686.85</v>
      </c>
      <c r="G359">
        <v>36.717256061744003</v>
      </c>
      <c r="H359">
        <f>(Table2[[#This Row],[1Y Return vs Nifty]]-AVERAGE(Table2[1Y Return vs Nifty]))/_xlfn.STDEV.P(Table2[1Y Return vs Nifty])</f>
        <v>-7.598021654173899E-2</v>
      </c>
      <c r="I359">
        <v>23.9140024152506</v>
      </c>
      <c r="J359">
        <f>(Table2[[#This Row],[1M Return vs Nifty]]-AVERAGE(Table2[1M Return vs Nifty]))/_xlfn.STDEV.P(Table2[1M Return vs Nifty])</f>
        <v>2.0244258816275362</v>
      </c>
      <c r="K359">
        <v>26.568241663976401</v>
      </c>
      <c r="L359">
        <f>(Table2[[#This Row],[6M Return vs Nifty]]-AVERAGE(Table2[6M Return vs Nifty]))/_xlfn.STDEV.P(Table2[6M Return vs Nifty])</f>
        <v>0.44701109094213759</v>
      </c>
      <c r="M359">
        <v>-4.4420319171440097</v>
      </c>
      <c r="N359">
        <f>(Table2[[#This Row],[1W Return vs Nifty]]-AVERAGE(Table2[1W Return vs Nifty]))/_xlfn.STDEV.P(Table2[1W Return vs Nifty])</f>
        <v>-0.70595442357530369</v>
      </c>
      <c r="O359">
        <v>678.64</v>
      </c>
      <c r="P359">
        <v>607.40663175193697</v>
      </c>
      <c r="Q359">
        <v>520.477162589572</v>
      </c>
      <c r="R359">
        <v>54.867354981777503</v>
      </c>
      <c r="S359" s="5">
        <f>(Table2[[#This Row],[Close Price]]-Table2[[#This Row],[20D EMA]])/Table2[[#This Row],[20D EMA]]</f>
        <v>1.2097724861487734E-2</v>
      </c>
      <c r="T359" s="5">
        <f>(Table2[[#This Row],[Close Price]]-Table2[[#This Row],[50D EMA]])/Table2[[#This Row],[50D EMA]]</f>
        <v>0.13079107815949478</v>
      </c>
      <c r="U359" s="5">
        <f>(Table2[[#This Row],[Close Price]]-Table2[[#This Row],[200D EMA]])/Table2[[#This Row],[200D EMA]]</f>
        <v>0.31965444282446481</v>
      </c>
      <c r="V359">
        <v>0.37878695080431601</v>
      </c>
      <c r="W359">
        <v>681.05</v>
      </c>
      <c r="X359">
        <v>716.4</v>
      </c>
      <c r="Y359">
        <v>681.05</v>
      </c>
      <c r="Z359">
        <v>732.6</v>
      </c>
      <c r="AA359">
        <v>603.95000000000005</v>
      </c>
      <c r="AB359">
        <v>762</v>
      </c>
      <c r="AC359" s="5">
        <f>(Table2[[#This Row],[Close Price]]/Table2[[#This Row],[Day Low]])-1</f>
        <v>8.5162616547977965E-3</v>
      </c>
      <c r="AD359" s="5">
        <f>(Table2[[#This Row],[Day High]]/Table2[[#This Row],[Close Price]])-1</f>
        <v>4.3022493994321787E-2</v>
      </c>
      <c r="AE359" s="5">
        <f>(Table2[[#This Row],[Close Price]]/Table2[[#This Row],[Current Week Low]])-1</f>
        <v>8.5162616547977965E-3</v>
      </c>
      <c r="AF359" s="5">
        <f>(Table2[[#This Row],[Current Week High]]/Table2[[#This Row],[Close Price]])-1</f>
        <v>6.6608429788163281E-2</v>
      </c>
      <c r="AG359" s="5">
        <f>(Table2[[#This Row],[Close Price]]/Table2[[#This Row],[Current Month Low]])-1</f>
        <v>0.13726301846179312</v>
      </c>
      <c r="AH359" s="5">
        <f>(Table2[[#This Row],[Current Month High]]/Table2[[#This Row],[Close Price]])-1</f>
        <v>0.10941253548809771</v>
      </c>
      <c r="AI359">
        <v>10.9412535488097</v>
      </c>
      <c r="AJ359">
        <v>67.524390243902403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0.46</v>
      </c>
      <c r="AM359" t="s">
        <v>10116</v>
      </c>
      <c r="AN359">
        <v>-6.2</v>
      </c>
      <c r="AO359" t="s">
        <v>10117</v>
      </c>
      <c r="AP359">
        <v>-1.1243887509145E-2</v>
      </c>
      <c r="AQ359">
        <f>(Table2[[#This Row],[Sharpe Ratio]]-AVERAGE(Table2[Sharpe Ratio]))/_xlfn.STDEV.P(Table2[Sharpe Ratio])</f>
        <v>-0.7615105447342867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0.92799178771834456</v>
      </c>
      <c r="AS359">
        <f>_xlfn.RANK.AVG(Table2[[#This Row],[1Y Return vs Nifty Z-Score]],Table2[1Y Return vs Nifty Z-Score])</f>
        <v>301</v>
      </c>
      <c r="AT359">
        <f>_xlfn.RANK.AVG(Table2[[#This Row],[6M Return vs Nifty Z-Score]],Table2[6M Return vs Nifty Z-Score])</f>
        <v>193</v>
      </c>
      <c r="AU359">
        <f>_xlfn.RANK.AVG(Table2[[#This Row],[Sharpe Ratio Z-Score]],Table2[Sharpe Ratio Z-Score])</f>
        <v>574</v>
      </c>
      <c r="AV359">
        <f>(Table2[[#This Row],[Rank 1Y]]+Table2[[#This Row],[Rank 6M]]+Table2[[#This Row],[Rank Sharpe]])/3</f>
        <v>356</v>
      </c>
    </row>
    <row r="360" spans="1:48" x14ac:dyDescent="0.3">
      <c r="A360" t="s">
        <v>965</v>
      </c>
      <c r="B360" t="s">
        <v>966</v>
      </c>
      <c r="C360" t="s">
        <v>609</v>
      </c>
      <c r="D360" t="s">
        <v>609</v>
      </c>
      <c r="E360">
        <v>14220.448508464</v>
      </c>
      <c r="F360">
        <v>27.8</v>
      </c>
      <c r="G360">
        <v>31.079128891345199</v>
      </c>
      <c r="H360">
        <f>(Table2[[#This Row],[1Y Return vs Nifty]]-AVERAGE(Table2[1Y Return vs Nifty]))/_xlfn.STDEV.P(Table2[1Y Return vs Nifty])</f>
        <v>-0.14411299261198474</v>
      </c>
      <c r="I360">
        <v>3.2262296851577701</v>
      </c>
      <c r="J360">
        <f>(Table2[[#This Row],[1M Return vs Nifty]]-AVERAGE(Table2[1M Return vs Nifty]))/_xlfn.STDEV.P(Table2[1M Return vs Nifty])</f>
        <v>0.10818702573098055</v>
      </c>
      <c r="K360">
        <v>18.2666405700237</v>
      </c>
      <c r="L360">
        <f>(Table2[[#This Row],[6M Return vs Nifty]]-AVERAGE(Table2[6M Return vs Nifty]))/_xlfn.STDEV.P(Table2[6M Return vs Nifty])</f>
        <v>0.19456002265226099</v>
      </c>
      <c r="M360">
        <v>-5.4325463385900301</v>
      </c>
      <c r="N360">
        <f>(Table2[[#This Row],[1W Return vs Nifty]]-AVERAGE(Table2[1W Return vs Nifty]))/_xlfn.STDEV.P(Table2[1W Return vs Nifty])</f>
        <v>-0.92228537901960761</v>
      </c>
      <c r="O360">
        <v>27.48</v>
      </c>
      <c r="P360">
        <v>27.190085676135901</v>
      </c>
      <c r="Q360">
        <v>25.052206336321699</v>
      </c>
      <c r="R360">
        <v>63.075685533491303</v>
      </c>
      <c r="S360" s="5">
        <f>(Table2[[#This Row],[Close Price]]-Table2[[#This Row],[20D EMA]])/Table2[[#This Row],[20D EMA]]</f>
        <v>1.1644832605531306E-2</v>
      </c>
      <c r="T360" s="5">
        <f>(Table2[[#This Row],[Close Price]]-Table2[[#This Row],[50D EMA]])/Table2[[#This Row],[50D EMA]]</f>
        <v>2.243149694814707E-2</v>
      </c>
      <c r="U360" s="5">
        <f>(Table2[[#This Row],[Close Price]]-Table2[[#This Row],[200D EMA]])/Table2[[#This Row],[200D EMA]]</f>
        <v>0.10968270126749033</v>
      </c>
      <c r="V360">
        <v>2.5393871468444398</v>
      </c>
      <c r="W360">
        <v>27.38</v>
      </c>
      <c r="X360">
        <v>29.09</v>
      </c>
      <c r="Y360">
        <v>27.38</v>
      </c>
      <c r="Z360">
        <v>29.3</v>
      </c>
      <c r="AA360">
        <v>23.3</v>
      </c>
      <c r="AB360">
        <v>30</v>
      </c>
      <c r="AC360" s="5">
        <f>(Table2[[#This Row],[Close Price]]/Table2[[#This Row],[Day Low]])-1</f>
        <v>1.5339663988312768E-2</v>
      </c>
      <c r="AD360" s="5">
        <f>(Table2[[#This Row],[Day High]]/Table2[[#This Row],[Close Price]])-1</f>
        <v>4.6402877697841793E-2</v>
      </c>
      <c r="AE360" s="5">
        <f>(Table2[[#This Row],[Close Price]]/Table2[[#This Row],[Current Week Low]])-1</f>
        <v>1.5339663988312768E-2</v>
      </c>
      <c r="AF360" s="5">
        <f>(Table2[[#This Row],[Current Week High]]/Table2[[#This Row],[Close Price]])-1</f>
        <v>5.3956834532374209E-2</v>
      </c>
      <c r="AG360" s="5">
        <f>(Table2[[#This Row],[Close Price]]/Table2[[#This Row],[Current Month Low]])-1</f>
        <v>0.19313304721030033</v>
      </c>
      <c r="AH360" s="5">
        <f>(Table2[[#This Row],[Current Month High]]/Table2[[#This Row],[Close Price]])-1</f>
        <v>7.9136690647481966E-2</v>
      </c>
      <c r="AI360">
        <v>40.467625899280499</v>
      </c>
      <c r="AJ360">
        <v>91.065292096219906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-0.12</v>
      </c>
      <c r="AM360" t="s">
        <v>10117</v>
      </c>
      <c r="AN360">
        <v>4.59</v>
      </c>
      <c r="AO360" t="s">
        <v>10116</v>
      </c>
      <c r="AP360">
        <v>5.5194338879500004E-4</v>
      </c>
      <c r="AQ360">
        <f>(Table2[[#This Row],[Sharpe Ratio]]-AVERAGE(Table2[Sharpe Ratio]))/_xlfn.STDEV.P(Table2[Sharpe Ratio])</f>
        <v>-0.62816565096845256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-1.3918169742168032</v>
      </c>
      <c r="AS360">
        <f>_xlfn.RANK.AVG(Table2[[#This Row],[1Y Return vs Nifty Z-Score]],Table2[1Y Return vs Nifty Z-Score])</f>
        <v>320</v>
      </c>
      <c r="AT360">
        <f>_xlfn.RANK.AVG(Table2[[#This Row],[6M Return vs Nifty Z-Score]],Table2[6M Return vs Nifty Z-Score])</f>
        <v>247</v>
      </c>
      <c r="AU360">
        <f>_xlfn.RANK.AVG(Table2[[#This Row],[Sharpe Ratio Z-Score]],Table2[Sharpe Ratio Z-Score])</f>
        <v>503</v>
      </c>
      <c r="AV360">
        <f>(Table2[[#This Row],[Rank 1Y]]+Table2[[#This Row],[Rank 6M]]+Table2[[#This Row],[Rank Sharpe]])/3</f>
        <v>356.66666666666669</v>
      </c>
    </row>
    <row r="361" spans="1:48" x14ac:dyDescent="0.3">
      <c r="A361" t="s">
        <v>1282</v>
      </c>
      <c r="B361" t="s">
        <v>1283</v>
      </c>
      <c r="C361" t="s">
        <v>10082</v>
      </c>
      <c r="D361" t="s">
        <v>1284</v>
      </c>
      <c r="E361">
        <v>8403.5013068799999</v>
      </c>
      <c r="F361">
        <v>313.14999999999998</v>
      </c>
      <c r="G361">
        <v>58.067683363579199</v>
      </c>
      <c r="H361">
        <f>(Table2[[#This Row],[1Y Return vs Nifty]]-AVERAGE(Table2[1Y Return vs Nifty]))/_xlfn.STDEV.P(Table2[1Y Return vs Nifty])</f>
        <v>0.18202458512312039</v>
      </c>
      <c r="I361">
        <v>-5.1024065699174601</v>
      </c>
      <c r="J361">
        <f>(Table2[[#This Row],[1M Return vs Nifty]]-AVERAGE(Table2[1M Return vs Nifty]))/_xlfn.STDEV.P(Table2[1M Return vs Nifty])</f>
        <v>-0.66326655783380362</v>
      </c>
      <c r="K361">
        <v>-11.211011756669601</v>
      </c>
      <c r="L361">
        <f>(Table2[[#This Row],[6M Return vs Nifty]]-AVERAGE(Table2[6M Return vs Nifty]))/_xlfn.STDEV.P(Table2[6M Return vs Nifty])</f>
        <v>-0.70185317961207905</v>
      </c>
      <c r="M361">
        <v>-3.4028591452813801</v>
      </c>
      <c r="N361">
        <f>(Table2[[#This Row],[1W Return vs Nifty]]-AVERAGE(Table2[1W Return vs Nifty]))/_xlfn.STDEV.P(Table2[1W Return vs Nifty])</f>
        <v>-0.47899635639182703</v>
      </c>
      <c r="O361">
        <v>313.32</v>
      </c>
      <c r="P361">
        <v>306.64099929516698</v>
      </c>
      <c r="Q361">
        <v>286.099498732406</v>
      </c>
      <c r="R361">
        <v>50.115435049989401</v>
      </c>
      <c r="S361" s="5">
        <f>(Table2[[#This Row],[Close Price]]-Table2[[#This Row],[20D EMA]])/Table2[[#This Row],[20D EMA]]</f>
        <v>-5.4257627984174615E-4</v>
      </c>
      <c r="T361" s="5">
        <f>(Table2[[#This Row],[Close Price]]-Table2[[#This Row],[50D EMA]])/Table2[[#This Row],[50D EMA]]</f>
        <v>2.1226778936262059E-2</v>
      </c>
      <c r="U361" s="5">
        <f>(Table2[[#This Row],[Close Price]]-Table2[[#This Row],[200D EMA]])/Table2[[#This Row],[200D EMA]]</f>
        <v>9.4549278790924382E-2</v>
      </c>
      <c r="V361">
        <v>1.59465625602044</v>
      </c>
      <c r="W361">
        <v>311.3</v>
      </c>
      <c r="X361">
        <v>330.9</v>
      </c>
      <c r="Y361">
        <v>310.05</v>
      </c>
      <c r="Z361">
        <v>338.65</v>
      </c>
      <c r="AA361">
        <v>250.05</v>
      </c>
      <c r="AB361">
        <v>338.65</v>
      </c>
      <c r="AC361" s="5">
        <f>(Table2[[#This Row],[Close Price]]/Table2[[#This Row],[Day Low]])-1</f>
        <v>5.9428204304527998E-3</v>
      </c>
      <c r="AD361" s="5">
        <f>(Table2[[#This Row],[Day High]]/Table2[[#This Row],[Close Price]])-1</f>
        <v>5.6682101229442727E-2</v>
      </c>
      <c r="AE361" s="5">
        <f>(Table2[[#This Row],[Close Price]]/Table2[[#This Row],[Current Week Low]])-1</f>
        <v>9.9983873568778581E-3</v>
      </c>
      <c r="AF361" s="5">
        <f>(Table2[[#This Row],[Current Week High]]/Table2[[#This Row],[Close Price]])-1</f>
        <v>8.1430624301453092E-2</v>
      </c>
      <c r="AG361" s="5">
        <f>(Table2[[#This Row],[Close Price]]/Table2[[#This Row],[Current Month Low]])-1</f>
        <v>0.25234953009398109</v>
      </c>
      <c r="AH361" s="5">
        <f>(Table2[[#This Row],[Current Month High]]/Table2[[#This Row],[Close Price]])-1</f>
        <v>8.1430624301453092E-2</v>
      </c>
      <c r="AI361">
        <v>16.541593485549999</v>
      </c>
      <c r="AJ361">
        <v>104.606337798105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-0.04</v>
      </c>
      <c r="AM361" t="s">
        <v>10117</v>
      </c>
      <c r="AN361">
        <v>-4.4400000000000004</v>
      </c>
      <c r="AO361" t="s">
        <v>10117</v>
      </c>
      <c r="AP361">
        <v>7.0147055224717994E-2</v>
      </c>
      <c r="AQ361">
        <f>(Table2[[#This Row],[Sharpe Ratio]]-AVERAGE(Table2[Sharpe Ratio]))/_xlfn.STDEV.P(Table2[Sharpe Ratio])</f>
        <v>0.15856593874967095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-1.5035255699649186</v>
      </c>
      <c r="AS361">
        <f>_xlfn.RANK.AVG(Table2[[#This Row],[1Y Return vs Nifty Z-Score]],Table2[1Y Return vs Nifty Z-Score])</f>
        <v>233</v>
      </c>
      <c r="AT361">
        <f>_xlfn.RANK.AVG(Table2[[#This Row],[6M Return vs Nifty Z-Score]],Table2[6M Return vs Nifty Z-Score])</f>
        <v>548</v>
      </c>
      <c r="AU361">
        <f>_xlfn.RANK.AVG(Table2[[#This Row],[Sharpe Ratio Z-Score]],Table2[Sharpe Ratio Z-Score])</f>
        <v>290</v>
      </c>
      <c r="AV361">
        <f>(Table2[[#This Row],[Rank 1Y]]+Table2[[#This Row],[Rank 6M]]+Table2[[#This Row],[Rank Sharpe]])/3</f>
        <v>357</v>
      </c>
    </row>
    <row r="362" spans="1:48" x14ac:dyDescent="0.3">
      <c r="A362" t="s">
        <v>318</v>
      </c>
      <c r="B362" t="s">
        <v>319</v>
      </c>
      <c r="C362" t="s">
        <v>10072</v>
      </c>
      <c r="D362" t="s">
        <v>177</v>
      </c>
      <c r="E362">
        <v>76207.654790460001</v>
      </c>
      <c r="F362">
        <v>2840.75</v>
      </c>
      <c r="G362">
        <v>40.065412917511097</v>
      </c>
      <c r="H362">
        <f>(Table2[[#This Row],[1Y Return vs Nifty]]-AVERAGE(Table2[1Y Return vs Nifty]))/_xlfn.STDEV.P(Table2[1Y Return vs Nifty])</f>
        <v>-3.552011083505948E-2</v>
      </c>
      <c r="I362">
        <v>-0.77257466529650298</v>
      </c>
      <c r="J362">
        <f>(Table2[[#This Row],[1M Return vs Nifty]]-AVERAGE(Table2[1M Return vs Nifty]))/_xlfn.STDEV.P(Table2[1M Return vs Nifty])</f>
        <v>-0.26220878117588903</v>
      </c>
      <c r="K362">
        <v>4.5147634419221099</v>
      </c>
      <c r="L362">
        <f>(Table2[[#This Row],[6M Return vs Nifty]]-AVERAGE(Table2[6M Return vs Nifty]))/_xlfn.STDEV.P(Table2[6M Return vs Nifty])</f>
        <v>-0.22363353214397075</v>
      </c>
      <c r="M362">
        <v>-5.0745811507293501</v>
      </c>
      <c r="N362">
        <f>(Table2[[#This Row],[1W Return vs Nifty]]-AVERAGE(Table2[1W Return vs Nifty]))/_xlfn.STDEV.P(Table2[1W Return vs Nifty])</f>
        <v>-0.84410484027222621</v>
      </c>
      <c r="O362">
        <v>2846.35</v>
      </c>
      <c r="P362">
        <v>2792.2204293026098</v>
      </c>
      <c r="Q362">
        <v>2487.0568148047601</v>
      </c>
      <c r="R362">
        <v>33.063479710942502</v>
      </c>
      <c r="S362" s="5">
        <f>(Table2[[#This Row],[Close Price]]-Table2[[#This Row],[20D EMA]])/Table2[[#This Row],[20D EMA]]</f>
        <v>-1.9674319742828215E-3</v>
      </c>
      <c r="T362" s="5">
        <f>(Table2[[#This Row],[Close Price]]-Table2[[#This Row],[50D EMA]])/Table2[[#This Row],[50D EMA]]</f>
        <v>1.7380279217250431E-2</v>
      </c>
      <c r="U362" s="5">
        <f>(Table2[[#This Row],[Close Price]]-Table2[[#This Row],[200D EMA]])/Table2[[#This Row],[200D EMA]]</f>
        <v>0.14221355261761712</v>
      </c>
      <c r="V362">
        <v>0.99424575700333695</v>
      </c>
      <c r="W362">
        <v>2802</v>
      </c>
      <c r="X362">
        <v>2879.05</v>
      </c>
      <c r="Y362">
        <v>2785.5</v>
      </c>
      <c r="Z362">
        <v>2879.05</v>
      </c>
      <c r="AA362">
        <v>2660.4</v>
      </c>
      <c r="AB362">
        <v>3069.05</v>
      </c>
      <c r="AC362" s="5">
        <f>(Table2[[#This Row],[Close Price]]/Table2[[#This Row],[Day Low]])-1</f>
        <v>1.3829407566024354E-2</v>
      </c>
      <c r="AD362" s="5">
        <f>(Table2[[#This Row],[Day High]]/Table2[[#This Row],[Close Price]])-1</f>
        <v>1.3482355011880776E-2</v>
      </c>
      <c r="AE362" s="5">
        <f>(Table2[[#This Row],[Close Price]]/Table2[[#This Row],[Current Week Low]])-1</f>
        <v>1.9834859091724999E-2</v>
      </c>
      <c r="AF362" s="5">
        <f>(Table2[[#This Row],[Current Week High]]/Table2[[#This Row],[Close Price]])-1</f>
        <v>1.3482355011880776E-2</v>
      </c>
      <c r="AG362" s="5">
        <f>(Table2[[#This Row],[Close Price]]/Table2[[#This Row],[Current Month Low]])-1</f>
        <v>6.7790557810855523E-2</v>
      </c>
      <c r="AH362" s="5">
        <f>(Table2[[#This Row],[Current Month High]]/Table2[[#This Row],[Close Price]])-1</f>
        <v>8.0366100501628068E-2</v>
      </c>
      <c r="AI362">
        <v>8.0366100501627997</v>
      </c>
      <c r="AJ362">
        <v>71.129518072289102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10117</v>
      </c>
      <c r="AN362">
        <v>-3.51</v>
      </c>
      <c r="AO362" t="s">
        <v>10117</v>
      </c>
      <c r="AP362">
        <v>3.2404891208601003E-2</v>
      </c>
      <c r="AQ362">
        <f>(Table2[[#This Row],[Sharpe Ratio]]-AVERAGE(Table2[Sharpe Ratio]))/_xlfn.STDEV.P(Table2[Sharpe Ratio])</f>
        <v>-0.26808690959700315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-1.6335541740241486</v>
      </c>
      <c r="AS362">
        <f>_xlfn.RANK.AVG(Table2[[#This Row],[1Y Return vs Nifty Z-Score]],Table2[1Y Return vs Nifty Z-Score])</f>
        <v>288</v>
      </c>
      <c r="AT362">
        <f>_xlfn.RANK.AVG(Table2[[#This Row],[6M Return vs Nifty Z-Score]],Table2[6M Return vs Nifty Z-Score])</f>
        <v>379</v>
      </c>
      <c r="AU362">
        <f>_xlfn.RANK.AVG(Table2[[#This Row],[Sharpe Ratio Z-Score]],Table2[Sharpe Ratio Z-Score])</f>
        <v>409</v>
      </c>
      <c r="AV362">
        <f>(Table2[[#This Row],[Rank 1Y]]+Table2[[#This Row],[Rank 6M]]+Table2[[#This Row],[Rank Sharpe]])/3</f>
        <v>358.66666666666669</v>
      </c>
    </row>
    <row r="363" spans="1:48" x14ac:dyDescent="0.3">
      <c r="A363" t="s">
        <v>568</v>
      </c>
      <c r="B363" t="s">
        <v>569</v>
      </c>
      <c r="C363" t="s">
        <v>10074</v>
      </c>
      <c r="D363" t="s">
        <v>507</v>
      </c>
      <c r="E363">
        <v>33352.838239008001</v>
      </c>
      <c r="F363">
        <v>74.16</v>
      </c>
      <c r="G363">
        <v>3.3625695885790501</v>
      </c>
      <c r="H363">
        <f>(Table2[[#This Row],[1Y Return vs Nifty]]-AVERAGE(Table2[1Y Return vs Nifty]))/_xlfn.STDEV.P(Table2[1Y Return vs Nifty])</f>
        <v>-0.4790479934270655</v>
      </c>
      <c r="I363">
        <v>5.52383772369416</v>
      </c>
      <c r="J363">
        <f>(Table2[[#This Row],[1M Return vs Nifty]]-AVERAGE(Table2[1M Return vs Nifty]))/_xlfn.STDEV.P(Table2[1M Return vs Nifty])</f>
        <v>0.32100673602581348</v>
      </c>
      <c r="K363">
        <v>10.538085480431601</v>
      </c>
      <c r="L363">
        <f>(Table2[[#This Row],[6M Return vs Nifty]]-AVERAGE(Table2[6M Return vs Nifty]))/_xlfn.STDEV.P(Table2[6M Return vs Nifty])</f>
        <v>-4.0464759510056257E-2</v>
      </c>
      <c r="M363">
        <v>-4.2932712924772796</v>
      </c>
      <c r="N363">
        <f>(Table2[[#This Row],[1W Return vs Nifty]]-AVERAGE(Table2[1W Return vs Nifty]))/_xlfn.STDEV.P(Table2[1W Return vs Nifty])</f>
        <v>-0.6734647117953737</v>
      </c>
      <c r="O363">
        <v>72.66</v>
      </c>
      <c r="P363">
        <v>70.398749055306794</v>
      </c>
      <c r="Q363">
        <v>65.858648721422796</v>
      </c>
      <c r="R363">
        <v>64.525674549758705</v>
      </c>
      <c r="S363" s="5">
        <f>(Table2[[#This Row],[Close Price]]-Table2[[#This Row],[20D EMA]])/Table2[[#This Row],[20D EMA]]</f>
        <v>2.0644095788604461E-2</v>
      </c>
      <c r="T363" s="5">
        <f>(Table2[[#This Row],[Close Price]]-Table2[[#This Row],[50D EMA]])/Table2[[#This Row],[50D EMA]]</f>
        <v>5.3427809373974552E-2</v>
      </c>
      <c r="U363" s="5">
        <f>(Table2[[#This Row],[Close Price]]-Table2[[#This Row],[200D EMA]])/Table2[[#This Row],[200D EMA]]</f>
        <v>0.12604800492781595</v>
      </c>
      <c r="V363">
        <v>2.4456521375392701</v>
      </c>
      <c r="W363">
        <v>74</v>
      </c>
      <c r="X363">
        <v>75.84</v>
      </c>
      <c r="Y363">
        <v>74</v>
      </c>
      <c r="Z363">
        <v>77.8</v>
      </c>
      <c r="AA363">
        <v>62.3</v>
      </c>
      <c r="AB363">
        <v>80</v>
      </c>
      <c r="AC363" s="5">
        <f>(Table2[[#This Row],[Close Price]]/Table2[[#This Row],[Day Low]])-1</f>
        <v>2.1621621621621401E-3</v>
      </c>
      <c r="AD363" s="5">
        <f>(Table2[[#This Row],[Day High]]/Table2[[#This Row],[Close Price]])-1</f>
        <v>2.265372168284796E-2</v>
      </c>
      <c r="AE363" s="5">
        <f>(Table2[[#This Row],[Close Price]]/Table2[[#This Row],[Current Week Low]])-1</f>
        <v>2.1621621621621401E-3</v>
      </c>
      <c r="AF363" s="5">
        <f>(Table2[[#This Row],[Current Week High]]/Table2[[#This Row],[Close Price]])-1</f>
        <v>4.9083063646170544E-2</v>
      </c>
      <c r="AG363" s="5">
        <f>(Table2[[#This Row],[Close Price]]/Table2[[#This Row],[Current Month Low]])-1</f>
        <v>0.19036918138041736</v>
      </c>
      <c r="AH363" s="5">
        <f>(Table2[[#This Row],[Current Month High]]/Table2[[#This Row],[Close Price]])-1</f>
        <v>7.8748651564185534E-2</v>
      </c>
      <c r="AI363">
        <v>7.8748651564185499</v>
      </c>
      <c r="AJ363">
        <v>32.310437109723402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-0.06</v>
      </c>
      <c r="AM363" t="s">
        <v>10117</v>
      </c>
      <c r="AN363">
        <v>8.1199999999999992</v>
      </c>
      <c r="AO363" t="s">
        <v>10116</v>
      </c>
      <c r="AP363">
        <v>6.6308753844635998E-2</v>
      </c>
      <c r="AQ363">
        <f>(Table2[[#This Row],[Sharpe Ratio]]-AVERAGE(Table2[Sharpe Ratio]))/_xlfn.STDEV.P(Table2[Sharpe Ratio])</f>
        <v>0.11517621112500052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-0.75679451758168148</v>
      </c>
      <c r="AS363">
        <f>_xlfn.RANK.AVG(Table2[[#This Row],[1Y Return vs Nifty Z-Score]],Table2[1Y Return vs Nifty Z-Score])</f>
        <v>466</v>
      </c>
      <c r="AT363">
        <f>_xlfn.RANK.AVG(Table2[[#This Row],[6M Return vs Nifty Z-Score]],Table2[6M Return vs Nifty Z-Score])</f>
        <v>315</v>
      </c>
      <c r="AU363">
        <f>_xlfn.RANK.AVG(Table2[[#This Row],[Sharpe Ratio Z-Score]],Table2[Sharpe Ratio Z-Score])</f>
        <v>298</v>
      </c>
      <c r="AV363">
        <f>(Table2[[#This Row],[Rank 1Y]]+Table2[[#This Row],[Rank 6M]]+Table2[[#This Row],[Rank Sharpe]])/3</f>
        <v>359.66666666666669</v>
      </c>
    </row>
    <row r="364" spans="1:48" x14ac:dyDescent="0.3">
      <c r="A364" t="s">
        <v>512</v>
      </c>
      <c r="B364" t="s">
        <v>513</v>
      </c>
      <c r="C364" t="s">
        <v>10070</v>
      </c>
      <c r="D364" t="s">
        <v>37</v>
      </c>
      <c r="E364">
        <v>39570.127999999997</v>
      </c>
      <c r="F364">
        <v>232.33</v>
      </c>
      <c r="G364">
        <v>68.612518578581103</v>
      </c>
      <c r="H364">
        <f>(Table2[[#This Row],[1Y Return vs Nifty]]-AVERAGE(Table2[1Y Return vs Nifty]))/_xlfn.STDEV.P(Table2[1Y Return vs Nifty])</f>
        <v>0.30945145484208558</v>
      </c>
      <c r="I364">
        <v>-3.8353589670993</v>
      </c>
      <c r="J364">
        <f>(Table2[[#This Row],[1M Return vs Nifty]]-AVERAGE(Table2[1M Return vs Nifty]))/_xlfn.STDEV.P(Table2[1M Return vs Nifty])</f>
        <v>-0.54590419696162629</v>
      </c>
      <c r="K364">
        <v>-2.08843999378663</v>
      </c>
      <c r="L364">
        <f>(Table2[[#This Row],[6M Return vs Nifty]]-AVERAGE(Table2[6M Return vs Nifty]))/_xlfn.STDEV.P(Table2[6M Return vs Nifty])</f>
        <v>-0.42443645469036606</v>
      </c>
      <c r="M364">
        <v>-2.39543284996408</v>
      </c>
      <c r="N364">
        <f>(Table2[[#This Row],[1W Return vs Nifty]]-AVERAGE(Table2[1W Return vs Nifty]))/_xlfn.STDEV.P(Table2[1W Return vs Nifty])</f>
        <v>-0.25897180320304347</v>
      </c>
      <c r="O364">
        <v>237.61</v>
      </c>
      <c r="P364">
        <v>235.31719707407299</v>
      </c>
      <c r="Q364">
        <v>211.75507698292799</v>
      </c>
      <c r="R364">
        <v>50.278537579956797</v>
      </c>
      <c r="S364" s="5">
        <f>(Table2[[#This Row],[Close Price]]-Table2[[#This Row],[20D EMA]])/Table2[[#This Row],[20D EMA]]</f>
        <v>-2.2221286982871093E-2</v>
      </c>
      <c r="T364" s="5">
        <f>(Table2[[#This Row],[Close Price]]-Table2[[#This Row],[50D EMA]])/Table2[[#This Row],[50D EMA]]</f>
        <v>-1.2694342407676532E-2</v>
      </c>
      <c r="U364" s="5">
        <f>(Table2[[#This Row],[Close Price]]-Table2[[#This Row],[200D EMA]])/Table2[[#This Row],[200D EMA]]</f>
        <v>9.7163776709499175E-2</v>
      </c>
      <c r="V364">
        <v>1.4326890036354401</v>
      </c>
      <c r="W364">
        <v>231</v>
      </c>
      <c r="X364">
        <v>247.95</v>
      </c>
      <c r="Y364">
        <v>231</v>
      </c>
      <c r="Z364">
        <v>255</v>
      </c>
      <c r="AA364">
        <v>192.45</v>
      </c>
      <c r="AB364">
        <v>263.25</v>
      </c>
      <c r="AC364" s="5">
        <f>(Table2[[#This Row],[Close Price]]/Table2[[#This Row],[Day Low]])-1</f>
        <v>5.7575757575758502E-3</v>
      </c>
      <c r="AD364" s="5">
        <f>(Table2[[#This Row],[Day High]]/Table2[[#This Row],[Close Price]])-1</f>
        <v>6.7231954547410933E-2</v>
      </c>
      <c r="AE364" s="5">
        <f>(Table2[[#This Row],[Close Price]]/Table2[[#This Row],[Current Week Low]])-1</f>
        <v>5.7575757575758502E-3</v>
      </c>
      <c r="AF364" s="5">
        <f>(Table2[[#This Row],[Current Week High]]/Table2[[#This Row],[Close Price]])-1</f>
        <v>9.7576722765032375E-2</v>
      </c>
      <c r="AG364" s="5">
        <f>(Table2[[#This Row],[Close Price]]/Table2[[#This Row],[Current Month Low]])-1</f>
        <v>0.20722265523512617</v>
      </c>
      <c r="AH364" s="5">
        <f>(Table2[[#This Row],[Current Month High]]/Table2[[#This Row],[Close Price]])-1</f>
        <v>0.13308655791331292</v>
      </c>
      <c r="AI364">
        <v>39.7581026987474</v>
      </c>
      <c r="AJ364">
        <v>101.675347222222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-0.11</v>
      </c>
      <c r="AM364" t="s">
        <v>10117</v>
      </c>
      <c r="AN364">
        <v>-3.03</v>
      </c>
      <c r="AO364" t="s">
        <v>10117</v>
      </c>
      <c r="AP364">
        <v>2.1756911585178E-2</v>
      </c>
      <c r="AQ364">
        <f>(Table2[[#This Row],[Sharpe Ratio]]-AVERAGE(Table2[Sharpe Ratio]))/_xlfn.STDEV.P(Table2[Sharpe Ratio])</f>
        <v>-0.38845602339585111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-1.3083170234088013</v>
      </c>
      <c r="AS364">
        <f>_xlfn.RANK.AVG(Table2[[#This Row],[1Y Return vs Nifty Z-Score]],Table2[1Y Return vs Nifty Z-Score])</f>
        <v>196</v>
      </c>
      <c r="AT364">
        <f>_xlfn.RANK.AVG(Table2[[#This Row],[6M Return vs Nifty Z-Score]],Table2[6M Return vs Nifty Z-Score])</f>
        <v>444</v>
      </c>
      <c r="AU364">
        <f>_xlfn.RANK.AVG(Table2[[#This Row],[Sharpe Ratio Z-Score]],Table2[Sharpe Ratio Z-Score])</f>
        <v>441</v>
      </c>
      <c r="AV364">
        <f>(Table2[[#This Row],[Rank 1Y]]+Table2[[#This Row],[Rank 6M]]+Table2[[#This Row],[Rank Sharpe]])/3</f>
        <v>360.33333333333331</v>
      </c>
    </row>
    <row r="365" spans="1:48" x14ac:dyDescent="0.3">
      <c r="A365" t="s">
        <v>630</v>
      </c>
      <c r="B365" t="s">
        <v>631</v>
      </c>
      <c r="C365" t="s">
        <v>10085</v>
      </c>
      <c r="D365" t="s">
        <v>162</v>
      </c>
      <c r="E365">
        <v>28497.50431824</v>
      </c>
      <c r="F365">
        <v>845.15</v>
      </c>
      <c r="G365">
        <v>40.729612392491603</v>
      </c>
      <c r="H365">
        <f>(Table2[[#This Row],[1Y Return vs Nifty]]-AVERAGE(Table2[1Y Return vs Nifty]))/_xlfn.STDEV.P(Table2[1Y Return vs Nifty])</f>
        <v>-2.7493730314163804E-2</v>
      </c>
      <c r="I365">
        <v>-2.9899243644808</v>
      </c>
      <c r="J365">
        <f>(Table2[[#This Row],[1M Return vs Nifty]]-AVERAGE(Table2[1M Return vs Nifty]))/_xlfn.STDEV.P(Table2[1M Return vs Nifty])</f>
        <v>-0.46759443124670858</v>
      </c>
      <c r="K365">
        <v>8.6231002073739393</v>
      </c>
      <c r="L365">
        <f>(Table2[[#This Row],[6M Return vs Nifty]]-AVERAGE(Table2[6M Return vs Nifty]))/_xlfn.STDEV.P(Table2[6M Return vs Nifty])</f>
        <v>-9.8699318418812951E-2</v>
      </c>
      <c r="M365">
        <v>1.3825361602433199</v>
      </c>
      <c r="N365">
        <f>(Table2[[#This Row],[1W Return vs Nifty]]-AVERAGE(Table2[1W Return vs Nifty]))/_xlfn.STDEV.P(Table2[1W Return vs Nifty])</f>
        <v>0.56614656753607229</v>
      </c>
      <c r="O365">
        <v>823.84</v>
      </c>
      <c r="P365">
        <v>822.00724773289005</v>
      </c>
      <c r="Q365">
        <v>747.78824533621798</v>
      </c>
      <c r="R365">
        <v>64.484144918786598</v>
      </c>
      <c r="S365" s="5">
        <f>(Table2[[#This Row],[Close Price]]-Table2[[#This Row],[20D EMA]])/Table2[[#This Row],[20D EMA]]</f>
        <v>2.5866673140415547E-2</v>
      </c>
      <c r="T365" s="5">
        <f>(Table2[[#This Row],[Close Price]]-Table2[[#This Row],[50D EMA]])/Table2[[#This Row],[50D EMA]]</f>
        <v>2.8153951599499918E-2</v>
      </c>
      <c r="U365" s="5">
        <f>(Table2[[#This Row],[Close Price]]-Table2[[#This Row],[200D EMA]])/Table2[[#This Row],[200D EMA]]</f>
        <v>0.13019963241065194</v>
      </c>
      <c r="V365">
        <v>1.25313472992717</v>
      </c>
      <c r="W365">
        <v>838.35</v>
      </c>
      <c r="X365">
        <v>848.85</v>
      </c>
      <c r="Y365">
        <v>796.3</v>
      </c>
      <c r="Z365">
        <v>877.55</v>
      </c>
      <c r="AA365">
        <v>725</v>
      </c>
      <c r="AB365">
        <v>877.55</v>
      </c>
      <c r="AC365" s="5">
        <f>(Table2[[#This Row],[Close Price]]/Table2[[#This Row],[Day Low]])-1</f>
        <v>8.1111707520724607E-3</v>
      </c>
      <c r="AD365" s="5">
        <f>(Table2[[#This Row],[Day High]]/Table2[[#This Row],[Close Price]])-1</f>
        <v>4.3779210790984013E-3</v>
      </c>
      <c r="AE365" s="5">
        <f>(Table2[[#This Row],[Close Price]]/Table2[[#This Row],[Current Week Low]])-1</f>
        <v>6.1346226296622008E-2</v>
      </c>
      <c r="AF365" s="5">
        <f>(Table2[[#This Row],[Current Week High]]/Table2[[#This Row],[Close Price]])-1</f>
        <v>3.8336389989942488E-2</v>
      </c>
      <c r="AG365" s="5">
        <f>(Table2[[#This Row],[Close Price]]/Table2[[#This Row],[Current Month Low]])-1</f>
        <v>0.16572413793103435</v>
      </c>
      <c r="AH365" s="5">
        <f>(Table2[[#This Row],[Current Month High]]/Table2[[#This Row],[Close Price]])-1</f>
        <v>3.8336389989942488E-2</v>
      </c>
      <c r="AI365">
        <v>17.1389694137135</v>
      </c>
      <c r="AJ365">
        <v>80.394877267876197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-0.03</v>
      </c>
      <c r="AM365" t="s">
        <v>10117</v>
      </c>
      <c r="AN365">
        <v>4.88</v>
      </c>
      <c r="AO365" t="s">
        <v>10116</v>
      </c>
      <c r="AP365">
        <v>1.6266026307661999E-2</v>
      </c>
      <c r="AQ365">
        <f>(Table2[[#This Row],[Sharpe Ratio]]-AVERAGE(Table2[Sharpe Ratio]))/_xlfn.STDEV.P(Table2[Sharpe Ratio])</f>
        <v>-0.45052723485570856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-0.47816814729932167</v>
      </c>
      <c r="AS365">
        <f>_xlfn.RANK.AVG(Table2[[#This Row],[1Y Return vs Nifty Z-Score]],Table2[1Y Return vs Nifty Z-Score])</f>
        <v>283</v>
      </c>
      <c r="AT365">
        <f>_xlfn.RANK.AVG(Table2[[#This Row],[6M Return vs Nifty Z-Score]],Table2[6M Return vs Nifty Z-Score])</f>
        <v>337</v>
      </c>
      <c r="AU365">
        <f>_xlfn.RANK.AVG(Table2[[#This Row],[Sharpe Ratio Z-Score]],Table2[Sharpe Ratio Z-Score])</f>
        <v>467</v>
      </c>
      <c r="AV365">
        <f>(Table2[[#This Row],[Rank 1Y]]+Table2[[#This Row],[Rank 6M]]+Table2[[#This Row],[Rank Sharpe]])/3</f>
        <v>362.33333333333331</v>
      </c>
    </row>
    <row r="366" spans="1:48" x14ac:dyDescent="0.3">
      <c r="A366" t="s">
        <v>1309</v>
      </c>
      <c r="B366" t="s">
        <v>1310</v>
      </c>
      <c r="C366" t="s">
        <v>10072</v>
      </c>
      <c r="D366" t="s">
        <v>420</v>
      </c>
      <c r="E366">
        <v>8181.5500814999996</v>
      </c>
      <c r="F366">
        <v>588.6</v>
      </c>
      <c r="G366">
        <v>23.805812972136899</v>
      </c>
      <c r="H366">
        <f>(Table2[[#This Row],[1Y Return vs Nifty]]-AVERAGE(Table2[1Y Return vs Nifty]))/_xlfn.STDEV.P(Table2[1Y Return vs Nifty])</f>
        <v>-0.2320058672908864</v>
      </c>
      <c r="I366">
        <v>9.4990394304416892</v>
      </c>
      <c r="J366">
        <f>(Table2[[#This Row],[1M Return vs Nifty]]-AVERAGE(Table2[1M Return vs Nifty]))/_xlfn.STDEV.P(Table2[1M Return vs Nifty])</f>
        <v>0.68921630937516931</v>
      </c>
      <c r="K366">
        <v>35.418656864716901</v>
      </c>
      <c r="L366">
        <f>(Table2[[#This Row],[6M Return vs Nifty]]-AVERAGE(Table2[6M Return vs Nifty]))/_xlfn.STDEV.P(Table2[6M Return vs Nifty])</f>
        <v>0.71615155516698148</v>
      </c>
      <c r="M366">
        <v>-8.5340006137641709</v>
      </c>
      <c r="N366">
        <f>(Table2[[#This Row],[1W Return vs Nifty]]-AVERAGE(Table2[1W Return vs Nifty]))/_xlfn.STDEV.P(Table2[1W Return vs Nifty])</f>
        <v>-1.5996511518831249</v>
      </c>
      <c r="O366">
        <v>591.69000000000005</v>
      </c>
      <c r="P366">
        <v>560.73054366014401</v>
      </c>
      <c r="Q366">
        <v>497.04497005009802</v>
      </c>
      <c r="R366">
        <v>48.701513016392397</v>
      </c>
      <c r="S366" s="5">
        <f>(Table2[[#This Row],[Close Price]]-Table2[[#This Row],[20D EMA]])/Table2[[#This Row],[20D EMA]]</f>
        <v>-5.2223292602545787E-3</v>
      </c>
      <c r="T366" s="5">
        <f>(Table2[[#This Row],[Close Price]]-Table2[[#This Row],[50D EMA]])/Table2[[#This Row],[50D EMA]]</f>
        <v>4.970204789976191E-2</v>
      </c>
      <c r="U366" s="5">
        <f>(Table2[[#This Row],[Close Price]]-Table2[[#This Row],[200D EMA]])/Table2[[#This Row],[200D EMA]]</f>
        <v>0.18419868516258001</v>
      </c>
      <c r="V366">
        <v>1.59302906210727</v>
      </c>
      <c r="W366">
        <v>584.04999999999995</v>
      </c>
      <c r="X366">
        <v>608.70000000000005</v>
      </c>
      <c r="Y366">
        <v>584.04999999999995</v>
      </c>
      <c r="Z366">
        <v>634.5</v>
      </c>
      <c r="AA366">
        <v>486.45</v>
      </c>
      <c r="AB366">
        <v>672</v>
      </c>
      <c r="AC366" s="5">
        <f>(Table2[[#This Row],[Close Price]]/Table2[[#This Row],[Day Low]])-1</f>
        <v>7.7904289016352823E-3</v>
      </c>
      <c r="AD366" s="5">
        <f>(Table2[[#This Row],[Day High]]/Table2[[#This Row],[Close Price]])-1</f>
        <v>3.4148827726809383E-2</v>
      </c>
      <c r="AE366" s="5">
        <f>(Table2[[#This Row],[Close Price]]/Table2[[#This Row],[Current Week Low]])-1</f>
        <v>7.7904289016352823E-3</v>
      </c>
      <c r="AF366" s="5">
        <f>(Table2[[#This Row],[Current Week High]]/Table2[[#This Row],[Close Price]])-1</f>
        <v>7.7981651376146655E-2</v>
      </c>
      <c r="AG366" s="5">
        <f>(Table2[[#This Row],[Close Price]]/Table2[[#This Row],[Current Month Low]])-1</f>
        <v>0.2099907493061981</v>
      </c>
      <c r="AH366" s="5">
        <f>(Table2[[#This Row],[Current Month High]]/Table2[[#This Row],[Close Price]])-1</f>
        <v>0.14169215086646281</v>
      </c>
      <c r="AI366">
        <v>14.169215086646201</v>
      </c>
      <c r="AJ366">
        <v>52.526561285306997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0.06</v>
      </c>
      <c r="AM366" t="s">
        <v>10116</v>
      </c>
      <c r="AN366">
        <v>-7.2</v>
      </c>
      <c r="AO366" t="s">
        <v>10117</v>
      </c>
      <c r="AP366">
        <v>-2.7996828742414999E-2</v>
      </c>
      <c r="AQ366">
        <f>(Table2[[#This Row],[Sharpe Ratio]]-AVERAGE(Table2[Sharpe Ratio]))/_xlfn.STDEV.P(Table2[Sharpe Ratio])</f>
        <v>-0.95089263984432915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-1.3771817944761897</v>
      </c>
      <c r="AS366">
        <f>_xlfn.RANK.AVG(Table2[[#This Row],[1Y Return vs Nifty Z-Score]],Table2[1Y Return vs Nifty Z-Score])</f>
        <v>356</v>
      </c>
      <c r="AT366">
        <f>_xlfn.RANK.AVG(Table2[[#This Row],[6M Return vs Nifty Z-Score]],Table2[6M Return vs Nifty Z-Score])</f>
        <v>133</v>
      </c>
      <c r="AU366">
        <f>_xlfn.RANK.AVG(Table2[[#This Row],[Sharpe Ratio Z-Score]],Table2[Sharpe Ratio Z-Score])</f>
        <v>599</v>
      </c>
      <c r="AV366">
        <f>(Table2[[#This Row],[Rank 1Y]]+Table2[[#This Row],[Rank 6M]]+Table2[[#This Row],[Rank Sharpe]])/3</f>
        <v>362.66666666666669</v>
      </c>
    </row>
    <row r="367" spans="1:48" x14ac:dyDescent="0.3">
      <c r="A367" t="s">
        <v>1406</v>
      </c>
      <c r="B367" t="s">
        <v>1407</v>
      </c>
      <c r="C367" t="s">
        <v>609</v>
      </c>
      <c r="D367" t="s">
        <v>609</v>
      </c>
      <c r="E367">
        <v>7092.4065479999999</v>
      </c>
      <c r="F367">
        <v>350.8</v>
      </c>
      <c r="G367">
        <v>-16.342181691337601</v>
      </c>
      <c r="H367">
        <f>(Table2[[#This Row],[1Y Return vs Nifty]]-AVERAGE(Table2[1Y Return vs Nifty]))/_xlfn.STDEV.P(Table2[1Y Return vs Nifty])</f>
        <v>-0.71716596521085674</v>
      </c>
      <c r="I367">
        <v>-2.8154903902812598</v>
      </c>
      <c r="J367">
        <f>(Table2[[#This Row],[1M Return vs Nifty]]-AVERAGE(Table2[1M Return vs Nifty]))/_xlfn.STDEV.P(Table2[1M Return vs Nifty])</f>
        <v>-0.45143719849330544</v>
      </c>
      <c r="K367">
        <v>4.9887899348826901</v>
      </c>
      <c r="L367">
        <f>(Table2[[#This Row],[6M Return vs Nifty]]-AVERAGE(Table2[6M Return vs Nifty]))/_xlfn.STDEV.P(Table2[6M Return vs Nifty])</f>
        <v>-0.20921842195121834</v>
      </c>
      <c r="M367">
        <v>-2.2377336736936799</v>
      </c>
      <c r="N367">
        <f>(Table2[[#This Row],[1W Return vs Nifty]]-AVERAGE(Table2[1W Return vs Nifty]))/_xlfn.STDEV.P(Table2[1W Return vs Nifty])</f>
        <v>-0.2245298882377352</v>
      </c>
      <c r="O367">
        <v>350.45</v>
      </c>
      <c r="P367">
        <v>346.01484260283701</v>
      </c>
      <c r="Q367">
        <v>340.56607834995299</v>
      </c>
      <c r="R367">
        <v>51.891229703940297</v>
      </c>
      <c r="S367" s="5">
        <f>(Table2[[#This Row],[Close Price]]-Table2[[#This Row],[20D EMA]])/Table2[[#This Row],[20D EMA]]</f>
        <v>9.9871593665293973E-4</v>
      </c>
      <c r="T367" s="5">
        <f>(Table2[[#This Row],[Close Price]]-Table2[[#This Row],[50D EMA]])/Table2[[#This Row],[50D EMA]]</f>
        <v>1.3829341426996261E-2</v>
      </c>
      <c r="U367" s="5">
        <f>(Table2[[#This Row],[Close Price]]-Table2[[#This Row],[200D EMA]])/Table2[[#This Row],[200D EMA]]</f>
        <v>3.0049738657562445E-2</v>
      </c>
      <c r="V367">
        <v>0.98807239113970402</v>
      </c>
      <c r="W367">
        <v>342</v>
      </c>
      <c r="X367">
        <v>361.6</v>
      </c>
      <c r="Y367">
        <v>342</v>
      </c>
      <c r="Z367">
        <v>372</v>
      </c>
      <c r="AA367">
        <v>301.10000000000002</v>
      </c>
      <c r="AB367">
        <v>376.55</v>
      </c>
      <c r="AC367" s="5">
        <f>(Table2[[#This Row],[Close Price]]/Table2[[#This Row],[Day Low]])-1</f>
        <v>2.5730994152046716E-2</v>
      </c>
      <c r="AD367" s="5">
        <f>(Table2[[#This Row],[Day High]]/Table2[[#This Row],[Close Price]])-1</f>
        <v>3.0786773090079933E-2</v>
      </c>
      <c r="AE367" s="5">
        <f>(Table2[[#This Row],[Close Price]]/Table2[[#This Row],[Current Week Low]])-1</f>
        <v>2.5730994152046716E-2</v>
      </c>
      <c r="AF367" s="5">
        <f>(Table2[[#This Row],[Current Week High]]/Table2[[#This Row],[Close Price]])-1</f>
        <v>6.0433295324971548E-2</v>
      </c>
      <c r="AG367" s="5">
        <f>(Table2[[#This Row],[Close Price]]/Table2[[#This Row],[Current Month Low]])-1</f>
        <v>0.16506144138160073</v>
      </c>
      <c r="AH367" s="5">
        <f>(Table2[[#This Row],[Current Month High]]/Table2[[#This Row],[Close Price]])-1</f>
        <v>7.3403648802736532E-2</v>
      </c>
      <c r="AI367">
        <v>24.5581527936145</v>
      </c>
      <c r="AJ367">
        <v>31.0177404295051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</v>
      </c>
      <c r="AM367" t="s">
        <v>10117</v>
      </c>
      <c r="AN367">
        <v>3.82</v>
      </c>
      <c r="AO367" t="s">
        <v>10116</v>
      </c>
      <c r="AP367">
        <v>0.141856597367577</v>
      </c>
      <c r="AQ367">
        <f>(Table2[[#This Row],[Sharpe Ratio]]-AVERAGE(Table2[Sharpe Ratio]))/_xlfn.STDEV.P(Table2[Sharpe Ratio])</f>
        <v>0.96919991288590968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-0.63315156100720604</v>
      </c>
      <c r="AS367">
        <f>_xlfn.RANK.AVG(Table2[[#This Row],[1Y Return vs Nifty Z-Score]],Table2[1Y Return vs Nifty Z-Score])</f>
        <v>593</v>
      </c>
      <c r="AT367">
        <f>_xlfn.RANK.AVG(Table2[[#This Row],[6M Return vs Nifty Z-Score]],Table2[6M Return vs Nifty Z-Score])</f>
        <v>376</v>
      </c>
      <c r="AU367">
        <f>_xlfn.RANK.AVG(Table2[[#This Row],[Sharpe Ratio Z-Score]],Table2[Sharpe Ratio Z-Score])</f>
        <v>127</v>
      </c>
      <c r="AV367">
        <f>(Table2[[#This Row],[Rank 1Y]]+Table2[[#This Row],[Rank 6M]]+Table2[[#This Row],[Rank Sharpe]])/3</f>
        <v>365.33333333333331</v>
      </c>
    </row>
    <row r="368" spans="1:48" x14ac:dyDescent="0.3">
      <c r="A368" t="s">
        <v>607</v>
      </c>
      <c r="B368" t="s">
        <v>608</v>
      </c>
      <c r="C368" t="s">
        <v>609</v>
      </c>
      <c r="D368" t="s">
        <v>609</v>
      </c>
      <c r="E368">
        <v>30452.20926</v>
      </c>
      <c r="F368">
        <v>886.1</v>
      </c>
      <c r="G368">
        <v>5.3499908418946998</v>
      </c>
      <c r="H368">
        <f>(Table2[[#This Row],[1Y Return vs Nifty]]-AVERAGE(Table2[1Y Return vs Nifty]))/_xlfn.STDEV.P(Table2[1Y Return vs Nifty])</f>
        <v>-0.45503141431896699</v>
      </c>
      <c r="I368">
        <v>6.8203493633293402</v>
      </c>
      <c r="J368">
        <f>(Table2[[#This Row],[1M Return vs Nifty]]-AVERAGE(Table2[1M Return vs Nifty]))/_xlfn.STDEV.P(Table2[1M Return vs Nifty])</f>
        <v>0.44109825159902888</v>
      </c>
      <c r="K368">
        <v>-3.0076447797349402</v>
      </c>
      <c r="L368">
        <f>(Table2[[#This Row],[6M Return vs Nifty]]-AVERAGE(Table2[6M Return vs Nifty]))/_xlfn.STDEV.P(Table2[6M Return vs Nifty])</f>
        <v>-0.45238940347260254</v>
      </c>
      <c r="M368">
        <v>-0.55688995258321095</v>
      </c>
      <c r="N368">
        <f>(Table2[[#This Row],[1W Return vs Nifty]]-AVERAGE(Table2[1W Return vs Nifty]))/_xlfn.STDEV.P(Table2[1W Return vs Nifty])</f>
        <v>0.14257080234035036</v>
      </c>
      <c r="O368">
        <v>859.15</v>
      </c>
      <c r="P368">
        <v>837.50735362948501</v>
      </c>
      <c r="Q368">
        <v>785.689382351478</v>
      </c>
      <c r="R368">
        <v>73.795598299900007</v>
      </c>
      <c r="S368" s="5">
        <f>(Table2[[#This Row],[Close Price]]-Table2[[#This Row],[20D EMA]])/Table2[[#This Row],[20D EMA]]</f>
        <v>3.1368212768433969E-2</v>
      </c>
      <c r="T368" s="5">
        <f>(Table2[[#This Row],[Close Price]]-Table2[[#This Row],[50D EMA]])/Table2[[#This Row],[50D EMA]]</f>
        <v>5.8020560846337957E-2</v>
      </c>
      <c r="U368" s="5">
        <f>(Table2[[#This Row],[Close Price]]-Table2[[#This Row],[200D EMA]])/Table2[[#This Row],[200D EMA]]</f>
        <v>0.12779938217824019</v>
      </c>
      <c r="V368">
        <v>0.97172603552479397</v>
      </c>
      <c r="W368">
        <v>868.05</v>
      </c>
      <c r="X368">
        <v>894.55</v>
      </c>
      <c r="Y368">
        <v>861.5</v>
      </c>
      <c r="Z368">
        <v>905.2</v>
      </c>
      <c r="AA368">
        <v>743</v>
      </c>
      <c r="AB368">
        <v>907</v>
      </c>
      <c r="AC368" s="5">
        <f>(Table2[[#This Row],[Close Price]]/Table2[[#This Row],[Day Low]])-1</f>
        <v>2.0793733079891741E-2</v>
      </c>
      <c r="AD368" s="5">
        <f>(Table2[[#This Row],[Day High]]/Table2[[#This Row],[Close Price]])-1</f>
        <v>9.536169732535793E-3</v>
      </c>
      <c r="AE368" s="5">
        <f>(Table2[[#This Row],[Close Price]]/Table2[[#This Row],[Current Week Low]])-1</f>
        <v>2.8554846198491024E-2</v>
      </c>
      <c r="AF368" s="5">
        <f>(Table2[[#This Row],[Current Week High]]/Table2[[#This Row],[Close Price]])-1</f>
        <v>2.1555129217921243E-2</v>
      </c>
      <c r="AG368" s="5">
        <f>(Table2[[#This Row],[Close Price]]/Table2[[#This Row],[Current Month Low]])-1</f>
        <v>0.19259757738896366</v>
      </c>
      <c r="AH368" s="5">
        <f>(Table2[[#This Row],[Current Month High]]/Table2[[#This Row],[Close Price]])-1</f>
        <v>2.358650265207074E-2</v>
      </c>
      <c r="AI368">
        <v>4.7455140503329201</v>
      </c>
      <c r="AJ368">
        <v>44.081300813008099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-0.03</v>
      </c>
      <c r="AM368" t="s">
        <v>10117</v>
      </c>
      <c r="AN368">
        <v>4.68</v>
      </c>
      <c r="AO368" t="s">
        <v>10116</v>
      </c>
      <c r="AP368">
        <v>0.109625143643121</v>
      </c>
      <c r="AQ368">
        <f>(Table2[[#This Row],[Sharpe Ratio]]-AVERAGE(Table2[Sharpe Ratio]))/_xlfn.STDEV.P(Table2[Sharpe Ratio])</f>
        <v>0.60484238606204166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0.28109062220985143</v>
      </c>
      <c r="AS368">
        <f>_xlfn.RANK.AVG(Table2[[#This Row],[1Y Return vs Nifty Z-Score]],Table2[1Y Return vs Nifty Z-Score])</f>
        <v>452</v>
      </c>
      <c r="AT368">
        <f>_xlfn.RANK.AVG(Table2[[#This Row],[6M Return vs Nifty Z-Score]],Table2[6M Return vs Nifty Z-Score])</f>
        <v>457</v>
      </c>
      <c r="AU368">
        <f>_xlfn.RANK.AVG(Table2[[#This Row],[Sharpe Ratio Z-Score]],Table2[Sharpe Ratio Z-Score])</f>
        <v>187</v>
      </c>
      <c r="AV368">
        <f>(Table2[[#This Row],[Rank 1Y]]+Table2[[#This Row],[Rank 6M]]+Table2[[#This Row],[Rank Sharpe]])/3</f>
        <v>365.33333333333331</v>
      </c>
    </row>
    <row r="369" spans="1:48" x14ac:dyDescent="0.3">
      <c r="A369" t="s">
        <v>1761</v>
      </c>
      <c r="B369" t="s">
        <v>1762</v>
      </c>
      <c r="C369" t="s">
        <v>10074</v>
      </c>
      <c r="D369" t="s">
        <v>230</v>
      </c>
      <c r="E369">
        <v>4007.86975071999</v>
      </c>
      <c r="F369">
        <v>1424.7</v>
      </c>
      <c r="G369">
        <v>0.16989802342556701</v>
      </c>
      <c r="H369">
        <f>(Table2[[#This Row],[1Y Return vs Nifty]]-AVERAGE(Table2[1Y Return vs Nifty]))/_xlfn.STDEV.P(Table2[1Y Return vs Nifty])</f>
        <v>-0.51762916945241166</v>
      </c>
      <c r="I369">
        <v>-4.7276876860135104</v>
      </c>
      <c r="J369">
        <f>(Table2[[#This Row],[1M Return vs Nifty]]-AVERAGE(Table2[1M Return vs Nifty]))/_xlfn.STDEV.P(Table2[1M Return vs Nifty])</f>
        <v>-0.62855760705678521</v>
      </c>
      <c r="K369">
        <v>0.46499978612396098</v>
      </c>
      <c r="L369">
        <f>(Table2[[#This Row],[6M Return vs Nifty]]-AVERAGE(Table2[6M Return vs Nifty]))/_xlfn.STDEV.P(Table2[6M Return vs Nifty])</f>
        <v>-0.34678654198595193</v>
      </c>
      <c r="M369">
        <v>-1.22076911663818</v>
      </c>
      <c r="N369">
        <f>(Table2[[#This Row],[1W Return vs Nifty]]-AVERAGE(Table2[1W Return vs Nifty]))/_xlfn.STDEV.P(Table2[1W Return vs Nifty])</f>
        <v>-2.4221535925016886E-3</v>
      </c>
      <c r="O369">
        <v>1270.6600000000001</v>
      </c>
      <c r="P369">
        <v>1259.8918226845201</v>
      </c>
      <c r="Q369">
        <v>1182.3595594635501</v>
      </c>
      <c r="R369">
        <v>64.263119271136702</v>
      </c>
      <c r="S369" s="5">
        <f>(Table2[[#This Row],[Close Price]]-Table2[[#This Row],[20D EMA]])/Table2[[#This Row],[20D EMA]]</f>
        <v>0.12122833802905573</v>
      </c>
      <c r="T369" s="5">
        <f>(Table2[[#This Row],[Close Price]]-Table2[[#This Row],[50D EMA]])/Table2[[#This Row],[50D EMA]]</f>
        <v>0.13081137153848194</v>
      </c>
      <c r="U369" s="5">
        <f>(Table2[[#This Row],[Close Price]]-Table2[[#This Row],[200D EMA]])/Table2[[#This Row],[200D EMA]]</f>
        <v>0.20496340440331243</v>
      </c>
      <c r="V369">
        <v>2.65718199873726</v>
      </c>
      <c r="W369">
        <v>1316.1</v>
      </c>
      <c r="X369">
        <v>1479.95</v>
      </c>
      <c r="Y369">
        <v>1250</v>
      </c>
      <c r="Z369">
        <v>1479.95</v>
      </c>
      <c r="AA369">
        <v>1129</v>
      </c>
      <c r="AB369">
        <v>1479.95</v>
      </c>
      <c r="AC369" s="5">
        <f>(Table2[[#This Row],[Close Price]]/Table2[[#This Row],[Day Low]])-1</f>
        <v>8.2516526099840615E-2</v>
      </c>
      <c r="AD369" s="5">
        <f>(Table2[[#This Row],[Day High]]/Table2[[#This Row],[Close Price]])-1</f>
        <v>3.8780094054888803E-2</v>
      </c>
      <c r="AE369" s="5">
        <f>(Table2[[#This Row],[Close Price]]/Table2[[#This Row],[Current Week Low]])-1</f>
        <v>0.13976000000000011</v>
      </c>
      <c r="AF369" s="5">
        <f>(Table2[[#This Row],[Current Week High]]/Table2[[#This Row],[Close Price]])-1</f>
        <v>3.8780094054888803E-2</v>
      </c>
      <c r="AG369" s="5">
        <f>(Table2[[#This Row],[Close Price]]/Table2[[#This Row],[Current Month Low]])-1</f>
        <v>0.26191319751992914</v>
      </c>
      <c r="AH369" s="5">
        <f>(Table2[[#This Row],[Current Month High]]/Table2[[#This Row],[Close Price]])-1</f>
        <v>3.8780094054888803E-2</v>
      </c>
      <c r="AI369">
        <v>3.8780094054888798</v>
      </c>
      <c r="AJ369">
        <v>47.8057889822595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-0.04</v>
      </c>
      <c r="AM369" t="s">
        <v>10117</v>
      </c>
      <c r="AN369">
        <v>15.63</v>
      </c>
      <c r="AO369" t="s">
        <v>10116</v>
      </c>
      <c r="AP369">
        <v>0.10743026625511699</v>
      </c>
      <c r="AQ369">
        <f>(Table2[[#This Row],[Sharpe Ratio]]-AVERAGE(Table2[Sharpe Ratio]))/_xlfn.STDEV.P(Table2[Sharpe Ratio])</f>
        <v>0.58003059495849696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-0.91536487712915349</v>
      </c>
      <c r="AS369">
        <f>_xlfn.RANK.AVG(Table2[[#This Row],[1Y Return vs Nifty Z-Score]],Table2[1Y Return vs Nifty Z-Score])</f>
        <v>486</v>
      </c>
      <c r="AT369">
        <f>_xlfn.RANK.AVG(Table2[[#This Row],[6M Return vs Nifty Z-Score]],Table2[6M Return vs Nifty Z-Score])</f>
        <v>420</v>
      </c>
      <c r="AU369">
        <f>_xlfn.RANK.AVG(Table2[[#This Row],[Sharpe Ratio Z-Score]],Table2[Sharpe Ratio Z-Score])</f>
        <v>192</v>
      </c>
      <c r="AV369">
        <f>(Table2[[#This Row],[Rank 1Y]]+Table2[[#This Row],[Rank 6M]]+Table2[[#This Row],[Rank Sharpe]])/3</f>
        <v>366</v>
      </c>
    </row>
    <row r="370" spans="1:48" x14ac:dyDescent="0.3">
      <c r="A370" t="s">
        <v>1833</v>
      </c>
      <c r="B370" t="s">
        <v>1834</v>
      </c>
      <c r="C370" t="s">
        <v>10078</v>
      </c>
      <c r="D370" t="s">
        <v>462</v>
      </c>
      <c r="E370">
        <v>3678.9270105999999</v>
      </c>
      <c r="F370">
        <v>4211.3500000000004</v>
      </c>
      <c r="G370">
        <v>22.5626865002382</v>
      </c>
      <c r="H370">
        <f>(Table2[[#This Row],[1Y Return vs Nifty]]-AVERAGE(Table2[1Y Return vs Nifty]))/_xlfn.STDEV.P(Table2[1Y Return vs Nifty])</f>
        <v>-0.24702817079293346</v>
      </c>
      <c r="I370">
        <v>21.043232376909899</v>
      </c>
      <c r="J370">
        <f>(Table2[[#This Row],[1M Return vs Nifty]]-AVERAGE(Table2[1M Return vs Nifty]))/_xlfn.STDEV.P(Table2[1M Return vs Nifty])</f>
        <v>1.758516101701826</v>
      </c>
      <c r="K370">
        <v>0.61790213534876404</v>
      </c>
      <c r="L370">
        <f>(Table2[[#This Row],[6M Return vs Nifty]]-AVERAGE(Table2[6M Return vs Nifty]))/_xlfn.STDEV.P(Table2[6M Return vs Nifty])</f>
        <v>-0.34213679298344302</v>
      </c>
      <c r="M370">
        <v>-0.49539826728296898</v>
      </c>
      <c r="N370">
        <f>(Table2[[#This Row],[1W Return vs Nifty]]-AVERAGE(Table2[1W Return vs Nifty]))/_xlfn.STDEV.P(Table2[1W Return vs Nifty])</f>
        <v>0.1560007481794648</v>
      </c>
      <c r="O370">
        <v>3925.12</v>
      </c>
      <c r="P370">
        <v>3631.2546861354599</v>
      </c>
      <c r="Q370">
        <v>3396.2793943009401</v>
      </c>
      <c r="R370">
        <v>75.657084066656097</v>
      </c>
      <c r="S370" s="5">
        <f>(Table2[[#This Row],[Close Price]]-Table2[[#This Row],[20D EMA]])/Table2[[#This Row],[20D EMA]]</f>
        <v>7.2922611283222041E-2</v>
      </c>
      <c r="T370" s="5">
        <f>(Table2[[#This Row],[Close Price]]-Table2[[#This Row],[50D EMA]])/Table2[[#This Row],[50D EMA]]</f>
        <v>0.15975065480243228</v>
      </c>
      <c r="U370" s="5">
        <f>(Table2[[#This Row],[Close Price]]-Table2[[#This Row],[200D EMA]])/Table2[[#This Row],[200D EMA]]</f>
        <v>0.23998926798153694</v>
      </c>
      <c r="V370">
        <v>1.3463634573587899</v>
      </c>
      <c r="W370">
        <v>4163.95</v>
      </c>
      <c r="X370">
        <v>4392</v>
      </c>
      <c r="Y370">
        <v>4058.7</v>
      </c>
      <c r="Z370">
        <v>4392</v>
      </c>
      <c r="AA370">
        <v>3190.05</v>
      </c>
      <c r="AB370">
        <v>4392</v>
      </c>
      <c r="AC370" s="5">
        <f>(Table2[[#This Row],[Close Price]]/Table2[[#This Row],[Day Low]])-1</f>
        <v>1.1383421991138398E-2</v>
      </c>
      <c r="AD370" s="5">
        <f>(Table2[[#This Row],[Day High]]/Table2[[#This Row],[Close Price]])-1</f>
        <v>4.2895983473232979E-2</v>
      </c>
      <c r="AE370" s="5">
        <f>(Table2[[#This Row],[Close Price]]/Table2[[#This Row],[Current Week Low]])-1</f>
        <v>3.7610564959223547E-2</v>
      </c>
      <c r="AF370" s="5">
        <f>(Table2[[#This Row],[Current Week High]]/Table2[[#This Row],[Close Price]])-1</f>
        <v>4.2895983473232979E-2</v>
      </c>
      <c r="AG370" s="5">
        <f>(Table2[[#This Row],[Close Price]]/Table2[[#This Row],[Current Month Low]])-1</f>
        <v>0.32015172175984707</v>
      </c>
      <c r="AH370" s="5">
        <f>(Table2[[#This Row],[Current Month High]]/Table2[[#This Row],[Close Price]])-1</f>
        <v>4.2895983473232979E-2</v>
      </c>
      <c r="AI370">
        <v>4.2895983473232899</v>
      </c>
      <c r="AJ370">
        <v>50.405357142857099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0.09</v>
      </c>
      <c r="AM370" t="s">
        <v>10116</v>
      </c>
      <c r="AN370">
        <v>10.72</v>
      </c>
      <c r="AO370" t="s">
        <v>10116</v>
      </c>
      <c r="AP370">
        <v>6.0740206474979998E-2</v>
      </c>
      <c r="AQ370">
        <f>(Table2[[#This Row],[Sharpe Ratio]]-AVERAGE(Table2[Sharpe Ratio]))/_xlfn.STDEV.P(Table2[Sharpe Ratio])</f>
        <v>5.2227075632860706E-2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1.3775789617377749</v>
      </c>
      <c r="AS370">
        <f>_xlfn.RANK.AVG(Table2[[#This Row],[1Y Return vs Nifty Z-Score]],Table2[1Y Return vs Nifty Z-Score])</f>
        <v>363</v>
      </c>
      <c r="AT370">
        <f>_xlfn.RANK.AVG(Table2[[#This Row],[6M Return vs Nifty Z-Score]],Table2[6M Return vs Nifty Z-Score])</f>
        <v>418</v>
      </c>
      <c r="AU370">
        <f>_xlfn.RANK.AVG(Table2[[#This Row],[Sharpe Ratio Z-Score]],Table2[Sharpe Ratio Z-Score])</f>
        <v>317</v>
      </c>
      <c r="AV370">
        <f>(Table2[[#This Row],[Rank 1Y]]+Table2[[#This Row],[Rank 6M]]+Table2[[#This Row],[Rank Sharpe]])/3</f>
        <v>366</v>
      </c>
    </row>
    <row r="371" spans="1:48" x14ac:dyDescent="0.3">
      <c r="A371" t="s">
        <v>336</v>
      </c>
      <c r="B371" t="s">
        <v>337</v>
      </c>
      <c r="C371" t="s">
        <v>10075</v>
      </c>
      <c r="D371" t="s">
        <v>59</v>
      </c>
      <c r="E371">
        <v>72194.24497847</v>
      </c>
      <c r="F371">
        <v>1583.4</v>
      </c>
      <c r="G371">
        <v>51.806878854889597</v>
      </c>
      <c r="H371">
        <f>(Table2[[#This Row],[1Y Return vs Nifty]]-AVERAGE(Table2[1Y Return vs Nifty]))/_xlfn.STDEV.P(Table2[1Y Return vs Nifty])</f>
        <v>0.10636719416363959</v>
      </c>
      <c r="I371">
        <v>-6.9207876333369702</v>
      </c>
      <c r="J371">
        <f>(Table2[[#This Row],[1M Return vs Nifty]]-AVERAGE(Table2[1M Return vs Nifty]))/_xlfn.STDEV.P(Table2[1M Return vs Nifty])</f>
        <v>-0.83169708411672305</v>
      </c>
      <c r="K371">
        <v>11.899097597323999</v>
      </c>
      <c r="L371">
        <f>(Table2[[#This Row],[6M Return vs Nifty]]-AVERAGE(Table2[6M Return vs Nifty]))/_xlfn.STDEV.P(Table2[6M Return vs Nifty])</f>
        <v>9.2351715807221753E-4</v>
      </c>
      <c r="M371">
        <v>-1.4673548679603901</v>
      </c>
      <c r="N371">
        <f>(Table2[[#This Row],[1W Return vs Nifty]]-AVERAGE(Table2[1W Return vs Nifty]))/_xlfn.STDEV.P(Table2[1W Return vs Nifty])</f>
        <v>-5.6277130387902455E-2</v>
      </c>
      <c r="O371">
        <v>1590.58</v>
      </c>
      <c r="P371">
        <v>1600.02154717393</v>
      </c>
      <c r="Q371">
        <v>1428.39653924186</v>
      </c>
      <c r="R371">
        <v>49.480968792519697</v>
      </c>
      <c r="S371" s="5">
        <f>(Table2[[#This Row],[Close Price]]-Table2[[#This Row],[20D EMA]])/Table2[[#This Row],[20D EMA]]</f>
        <v>-4.5140766261362753E-3</v>
      </c>
      <c r="T371" s="5">
        <f>(Table2[[#This Row],[Close Price]]-Table2[[#This Row],[50D EMA]])/Table2[[#This Row],[50D EMA]]</f>
        <v>-1.0388327084274616E-2</v>
      </c>
      <c r="U371" s="5">
        <f>(Table2[[#This Row],[Close Price]]-Table2[[#This Row],[200D EMA]])/Table2[[#This Row],[200D EMA]]</f>
        <v>0.10851570729820603</v>
      </c>
      <c r="V371">
        <v>1.07608225110148</v>
      </c>
      <c r="W371">
        <v>1571</v>
      </c>
      <c r="X371">
        <v>1601.65</v>
      </c>
      <c r="Y371">
        <v>1545</v>
      </c>
      <c r="Z371">
        <v>1601.65</v>
      </c>
      <c r="AA371">
        <v>1493.3</v>
      </c>
      <c r="AB371">
        <v>1660</v>
      </c>
      <c r="AC371" s="5">
        <f>(Table2[[#This Row],[Close Price]]/Table2[[#This Row],[Day Low]])-1</f>
        <v>7.8930617441121953E-3</v>
      </c>
      <c r="AD371" s="5">
        <f>(Table2[[#This Row],[Day High]]/Table2[[#This Row],[Close Price]])-1</f>
        <v>1.1525830491347699E-2</v>
      </c>
      <c r="AE371" s="5">
        <f>(Table2[[#This Row],[Close Price]]/Table2[[#This Row],[Current Week Low]])-1</f>
        <v>2.4854368932038851E-2</v>
      </c>
      <c r="AF371" s="5">
        <f>(Table2[[#This Row],[Current Week High]]/Table2[[#This Row],[Close Price]])-1</f>
        <v>1.1525830491347699E-2</v>
      </c>
      <c r="AG371" s="5">
        <f>(Table2[[#This Row],[Close Price]]/Table2[[#This Row],[Current Month Low]])-1</f>
        <v>6.0336168218040775E-2</v>
      </c>
      <c r="AH371" s="5">
        <f>(Table2[[#This Row],[Current Month High]]/Table2[[#This Row],[Close Price]])-1</f>
        <v>4.8376910445875998E-2</v>
      </c>
      <c r="AI371">
        <v>9.13224706328152</v>
      </c>
      <c r="AJ371">
        <v>81.364183036481293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-0.03</v>
      </c>
      <c r="AM371" t="s">
        <v>10117</v>
      </c>
      <c r="AN371">
        <v>-3.11</v>
      </c>
      <c r="AO371" t="s">
        <v>10117</v>
      </c>
      <c r="AP371">
        <v>-1.49730678636E-3</v>
      </c>
      <c r="AQ371">
        <f>(Table2[[#This Row],[Sharpe Ratio]]-AVERAGE(Table2[Sharpe Ratio]))/_xlfn.STDEV.P(Table2[Sharpe Ratio])</f>
        <v>-0.65133121253591975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253</v>
      </c>
      <c r="AT371">
        <f>_xlfn.RANK.AVG(Table2[[#This Row],[6M Return vs Nifty Z-Score]],Table2[6M Return vs Nifty Z-Score])</f>
        <v>303</v>
      </c>
      <c r="AU371">
        <f>_xlfn.RANK.AVG(Table2[[#This Row],[Sharpe Ratio Z-Score]],Table2[Sharpe Ratio Z-Score])</f>
        <v>542</v>
      </c>
      <c r="AV371">
        <f>(Table2[[#This Row],[Rank 1Y]]+Table2[[#This Row],[Rank 6M]]+Table2[[#This Row],[Rank Sharpe]])/3</f>
        <v>366</v>
      </c>
    </row>
    <row r="372" spans="1:48" x14ac:dyDescent="0.3">
      <c r="A372" t="s">
        <v>1708</v>
      </c>
      <c r="B372" t="s">
        <v>1709</v>
      </c>
      <c r="C372" t="s">
        <v>10084</v>
      </c>
      <c r="D372" t="s">
        <v>531</v>
      </c>
      <c r="E372">
        <v>4392.30241759</v>
      </c>
      <c r="F372">
        <v>386.55</v>
      </c>
      <c r="G372">
        <v>-0.49780323152035</v>
      </c>
      <c r="H372">
        <f>(Table2[[#This Row],[1Y Return vs Nifty]]-AVERAGE(Table2[1Y Return vs Nifty]))/_xlfn.STDEV.P(Table2[1Y Return vs Nifty])</f>
        <v>-0.52569786650555639</v>
      </c>
      <c r="I372">
        <v>-1.7410452916439501</v>
      </c>
      <c r="J372">
        <f>(Table2[[#This Row],[1M Return vs Nifty]]-AVERAGE(Table2[1M Return vs Nifty]))/_xlfn.STDEV.P(Table2[1M Return vs Nifty])</f>
        <v>-0.35191496024184232</v>
      </c>
      <c r="K372">
        <v>-6.9004479424061103</v>
      </c>
      <c r="L372">
        <f>(Table2[[#This Row],[6M Return vs Nifty]]-AVERAGE(Table2[6M Return vs Nifty]))/_xlfn.STDEV.P(Table2[6M Return vs Nifty])</f>
        <v>-0.57076925645956733</v>
      </c>
      <c r="M372">
        <v>6.4900798372805104</v>
      </c>
      <c r="N372">
        <f>(Table2[[#This Row],[1W Return vs Nifty]]-AVERAGE(Table2[1W Return vs Nifty]))/_xlfn.STDEV.P(Table2[1W Return vs Nifty])</f>
        <v>1.6816475432956497</v>
      </c>
      <c r="O372">
        <v>372.18</v>
      </c>
      <c r="P372">
        <v>368.77169264039497</v>
      </c>
      <c r="Q372">
        <v>351.54071770776801</v>
      </c>
      <c r="R372">
        <v>73.229275789713597</v>
      </c>
      <c r="S372" s="5">
        <f>(Table2[[#This Row],[Close Price]]-Table2[[#This Row],[20D EMA]])/Table2[[#This Row],[20D EMA]]</f>
        <v>3.861034983072708E-2</v>
      </c>
      <c r="T372" s="5">
        <f>(Table2[[#This Row],[Close Price]]-Table2[[#This Row],[50D EMA]])/Table2[[#This Row],[50D EMA]]</f>
        <v>4.8209522895623726E-2</v>
      </c>
      <c r="U372" s="5">
        <f>(Table2[[#This Row],[Close Price]]-Table2[[#This Row],[200D EMA]])/Table2[[#This Row],[200D EMA]]</f>
        <v>9.9588128853212499E-2</v>
      </c>
      <c r="V372">
        <v>1.4474682925085001</v>
      </c>
      <c r="W372">
        <v>380.7</v>
      </c>
      <c r="X372">
        <v>395</v>
      </c>
      <c r="Y372">
        <v>378.45</v>
      </c>
      <c r="Z372">
        <v>404.9</v>
      </c>
      <c r="AA372">
        <v>303.8</v>
      </c>
      <c r="AB372">
        <v>404.9</v>
      </c>
      <c r="AC372" s="5">
        <f>(Table2[[#This Row],[Close Price]]/Table2[[#This Row],[Day Low]])-1</f>
        <v>1.5366430260047359E-2</v>
      </c>
      <c r="AD372" s="5">
        <f>(Table2[[#This Row],[Day High]]/Table2[[#This Row],[Close Price]])-1</f>
        <v>2.1860043978786603E-2</v>
      </c>
      <c r="AE372" s="5">
        <f>(Table2[[#This Row],[Close Price]]/Table2[[#This Row],[Current Week Low]])-1</f>
        <v>2.1403091557669507E-2</v>
      </c>
      <c r="AF372" s="5">
        <f>(Table2[[#This Row],[Current Week High]]/Table2[[#This Row],[Close Price]])-1</f>
        <v>4.7471219764584127E-2</v>
      </c>
      <c r="AG372" s="5">
        <f>(Table2[[#This Row],[Close Price]]/Table2[[#This Row],[Current Month Low]])-1</f>
        <v>0.27238314680710984</v>
      </c>
      <c r="AH372" s="5">
        <f>(Table2[[#This Row],[Current Month High]]/Table2[[#This Row],[Close Price]])-1</f>
        <v>4.7471219764584127E-2</v>
      </c>
      <c r="AI372">
        <v>18.7039192859914</v>
      </c>
      <c r="AJ372">
        <v>45.319548872180398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-0.08</v>
      </c>
      <c r="AM372" t="s">
        <v>10117</v>
      </c>
      <c r="AN372">
        <v>5.7</v>
      </c>
      <c r="AO372" t="s">
        <v>10116</v>
      </c>
      <c r="AP372">
        <v>0.14823137966035199</v>
      </c>
      <c r="AQ372">
        <f>(Table2[[#This Row],[Sharpe Ratio]]-AVERAGE(Table2[Sharpe Ratio]))/_xlfn.STDEV.P(Table2[Sharpe Ratio])</f>
        <v>1.0412630574803996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1.2745285175690833</v>
      </c>
      <c r="AS372">
        <f>_xlfn.RANK.AVG(Table2[[#This Row],[1Y Return vs Nifty Z-Score]],Table2[1Y Return vs Nifty Z-Score])</f>
        <v>490</v>
      </c>
      <c r="AT372">
        <f>_xlfn.RANK.AVG(Table2[[#This Row],[6M Return vs Nifty Z-Score]],Table2[6M Return vs Nifty Z-Score])</f>
        <v>496</v>
      </c>
      <c r="AU372">
        <f>_xlfn.RANK.AVG(Table2[[#This Row],[Sharpe Ratio Z-Score]],Table2[Sharpe Ratio Z-Score])</f>
        <v>117</v>
      </c>
      <c r="AV372">
        <f>(Table2[[#This Row],[Rank 1Y]]+Table2[[#This Row],[Rank 6M]]+Table2[[#This Row],[Rank Sharpe]])/3</f>
        <v>367.66666666666669</v>
      </c>
    </row>
    <row r="373" spans="1:48" x14ac:dyDescent="0.3">
      <c r="A373" t="s">
        <v>820</v>
      </c>
      <c r="B373" t="s">
        <v>821</v>
      </c>
      <c r="C373" t="s">
        <v>10078</v>
      </c>
      <c r="D373" t="s">
        <v>132</v>
      </c>
      <c r="E373">
        <v>18570.195889929899</v>
      </c>
      <c r="F373">
        <v>657.25</v>
      </c>
      <c r="G373">
        <v>51.773959808276899</v>
      </c>
      <c r="H373">
        <f>(Table2[[#This Row],[1Y Return vs Nifty]]-AVERAGE(Table2[1Y Return vs Nifty]))/_xlfn.STDEV.P(Table2[1Y Return vs Nifty])</f>
        <v>0.10596939078611303</v>
      </c>
      <c r="I373">
        <v>-1.1380618887318299</v>
      </c>
      <c r="J373">
        <f>(Table2[[#This Row],[1M Return vs Nifty]]-AVERAGE(Table2[1M Return vs Nifty]))/_xlfn.STDEV.P(Table2[1M Return vs Nifty])</f>
        <v>-0.29606263427152757</v>
      </c>
      <c r="K373">
        <v>-5.59732774819686</v>
      </c>
      <c r="L373">
        <f>(Table2[[#This Row],[6M Return vs Nifty]]-AVERAGE(Table2[6M Return vs Nifty]))/_xlfn.STDEV.P(Table2[6M Return vs Nifty])</f>
        <v>-0.53114146882979574</v>
      </c>
      <c r="M373">
        <v>-3.3119792137086099</v>
      </c>
      <c r="N373">
        <f>(Table2[[#This Row],[1W Return vs Nifty]]-AVERAGE(Table2[1W Return vs Nifty]))/_xlfn.STDEV.P(Table2[1W Return vs Nifty])</f>
        <v>-0.45914794025352473</v>
      </c>
      <c r="O373">
        <v>646.19000000000005</v>
      </c>
      <c r="P373">
        <v>631.44017667633796</v>
      </c>
      <c r="Q373">
        <v>569.61786729851599</v>
      </c>
      <c r="R373">
        <v>61.484338903836203</v>
      </c>
      <c r="S373" s="5">
        <f>(Table2[[#This Row],[Close Price]]-Table2[[#This Row],[20D EMA]])/Table2[[#This Row],[20D EMA]]</f>
        <v>1.7115709001996229E-2</v>
      </c>
      <c r="T373" s="5">
        <f>(Table2[[#This Row],[Close Price]]-Table2[[#This Row],[50D EMA]])/Table2[[#This Row],[50D EMA]]</f>
        <v>4.0874534559259726E-2</v>
      </c>
      <c r="U373" s="5">
        <f>(Table2[[#This Row],[Close Price]]-Table2[[#This Row],[200D EMA]])/Table2[[#This Row],[200D EMA]]</f>
        <v>0.15384372178683645</v>
      </c>
      <c r="V373">
        <v>1.0820252580548499</v>
      </c>
      <c r="W373">
        <v>650</v>
      </c>
      <c r="X373">
        <v>669</v>
      </c>
      <c r="Y373">
        <v>633.6</v>
      </c>
      <c r="Z373">
        <v>674.95</v>
      </c>
      <c r="AA373">
        <v>524.20000000000005</v>
      </c>
      <c r="AB373">
        <v>689</v>
      </c>
      <c r="AC373" s="5">
        <f>(Table2[[#This Row],[Close Price]]/Table2[[#This Row],[Day Low]])-1</f>
        <v>1.115384615384607E-2</v>
      </c>
      <c r="AD373" s="5">
        <f>(Table2[[#This Row],[Day High]]/Table2[[#This Row],[Close Price]])-1</f>
        <v>1.787751996957021E-2</v>
      </c>
      <c r="AE373" s="5">
        <f>(Table2[[#This Row],[Close Price]]/Table2[[#This Row],[Current Week Low]])-1</f>
        <v>3.732638888888884E-2</v>
      </c>
      <c r="AF373" s="5">
        <f>(Table2[[#This Row],[Current Week High]]/Table2[[#This Row],[Close Price]])-1</f>
        <v>2.6930391783948293E-2</v>
      </c>
      <c r="AG373" s="5">
        <f>(Table2[[#This Row],[Close Price]]/Table2[[#This Row],[Current Month Low]])-1</f>
        <v>0.25381533765738262</v>
      </c>
      <c r="AH373" s="5">
        <f>(Table2[[#This Row],[Current Month High]]/Table2[[#This Row],[Close Price]])-1</f>
        <v>4.8307341194370412E-2</v>
      </c>
      <c r="AI373">
        <v>12.2556104982883</v>
      </c>
      <c r="AJ373">
        <v>91.450626274395503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-0.06</v>
      </c>
      <c r="AM373" t="s">
        <v>10117</v>
      </c>
      <c r="AN373">
        <v>4.92</v>
      </c>
      <c r="AO373" t="s">
        <v>10116</v>
      </c>
      <c r="AP373">
        <v>4.8496100725320998E-2</v>
      </c>
      <c r="AQ373">
        <f>(Table2[[#This Row],[Sharpe Ratio]]-AVERAGE(Table2[Sharpe Ratio]))/_xlfn.STDEV.P(Table2[Sharpe Ratio])</f>
        <v>-8.6185300279636279E-2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-1.2665679528483713</v>
      </c>
      <c r="AS373">
        <f>_xlfn.RANK.AVG(Table2[[#This Row],[1Y Return vs Nifty Z-Score]],Table2[1Y Return vs Nifty Z-Score])</f>
        <v>254</v>
      </c>
      <c r="AT373">
        <f>_xlfn.RANK.AVG(Table2[[#This Row],[6M Return vs Nifty Z-Score]],Table2[6M Return vs Nifty Z-Score])</f>
        <v>484</v>
      </c>
      <c r="AU373">
        <f>_xlfn.RANK.AVG(Table2[[#This Row],[Sharpe Ratio Z-Score]],Table2[Sharpe Ratio Z-Score])</f>
        <v>368</v>
      </c>
      <c r="AV373">
        <f>(Table2[[#This Row],[Rank 1Y]]+Table2[[#This Row],[Rank 6M]]+Table2[[#This Row],[Rank Sharpe]])/3</f>
        <v>368.66666666666669</v>
      </c>
    </row>
    <row r="374" spans="1:48" x14ac:dyDescent="0.3">
      <c r="A374" t="s">
        <v>1298</v>
      </c>
      <c r="B374" t="s">
        <v>1299</v>
      </c>
      <c r="C374" t="s">
        <v>10076</v>
      </c>
      <c r="D374" t="s">
        <v>132</v>
      </c>
      <c r="E374">
        <v>8282.3693700799995</v>
      </c>
      <c r="F374">
        <v>231.13</v>
      </c>
      <c r="G374">
        <v>29.293002004300899</v>
      </c>
      <c r="H374">
        <f>(Table2[[#This Row],[1Y Return vs Nifty]]-AVERAGE(Table2[1Y Return vs Nifty]))/_xlfn.STDEV.P(Table2[1Y Return vs Nifty])</f>
        <v>-0.16569707178404544</v>
      </c>
      <c r="I374">
        <v>-10.303787467500801</v>
      </c>
      <c r="J374">
        <f>(Table2[[#This Row],[1M Return vs Nifty]]-AVERAGE(Table2[1M Return vs Nifty]))/_xlfn.STDEV.P(Table2[1M Return vs Nifty])</f>
        <v>-1.1450529884131082</v>
      </c>
      <c r="K374">
        <v>-18.768219941511301</v>
      </c>
      <c r="L374">
        <f>(Table2[[#This Row],[6M Return vs Nifty]]-AVERAGE(Table2[6M Return vs Nifty]))/_xlfn.STDEV.P(Table2[6M Return vs Nifty])</f>
        <v>-0.93166731521804569</v>
      </c>
      <c r="M374">
        <v>0.61141634099787201</v>
      </c>
      <c r="N374">
        <f>(Table2[[#This Row],[1W Return vs Nifty]]-AVERAGE(Table2[1W Return vs Nifty]))/_xlfn.STDEV.P(Table2[1W Return vs Nifty])</f>
        <v>0.39773197038575947</v>
      </c>
      <c r="O374">
        <v>233.09</v>
      </c>
      <c r="P374">
        <v>235.22414232831801</v>
      </c>
      <c r="Q374">
        <v>219.98691352964201</v>
      </c>
      <c r="R374">
        <v>55.583905826648397</v>
      </c>
      <c r="S374" s="5">
        <f>(Table2[[#This Row],[Close Price]]-Table2[[#This Row],[20D EMA]])/Table2[[#This Row],[20D EMA]]</f>
        <v>-8.4087691449654979E-3</v>
      </c>
      <c r="T374" s="5">
        <f>(Table2[[#This Row],[Close Price]]-Table2[[#This Row],[50D EMA]])/Table2[[#This Row],[50D EMA]]</f>
        <v>-1.7405281140757851E-2</v>
      </c>
      <c r="U374" s="5">
        <f>(Table2[[#This Row],[Close Price]]-Table2[[#This Row],[200D EMA]])/Table2[[#This Row],[200D EMA]]</f>
        <v>5.065340611207092E-2</v>
      </c>
      <c r="V374">
        <v>0.61058536504389205</v>
      </c>
      <c r="W374">
        <v>230.7</v>
      </c>
      <c r="X374">
        <v>238</v>
      </c>
      <c r="Y374">
        <v>224.5</v>
      </c>
      <c r="Z374">
        <v>238</v>
      </c>
      <c r="AA374">
        <v>201</v>
      </c>
      <c r="AB374">
        <v>242.4</v>
      </c>
      <c r="AC374" s="5">
        <f>(Table2[[#This Row],[Close Price]]/Table2[[#This Row],[Day Low]])-1</f>
        <v>1.8638925010836527E-3</v>
      </c>
      <c r="AD374" s="5">
        <f>(Table2[[#This Row],[Day High]]/Table2[[#This Row],[Close Price]])-1</f>
        <v>2.9723532211309633E-2</v>
      </c>
      <c r="AE374" s="5">
        <f>(Table2[[#This Row],[Close Price]]/Table2[[#This Row],[Current Week Low]])-1</f>
        <v>2.9532293986636926E-2</v>
      </c>
      <c r="AF374" s="5">
        <f>(Table2[[#This Row],[Current Week High]]/Table2[[#This Row],[Close Price]])-1</f>
        <v>2.9723532211309633E-2</v>
      </c>
      <c r="AG374" s="5">
        <f>(Table2[[#This Row],[Close Price]]/Table2[[#This Row],[Current Month Low]])-1</f>
        <v>0.14990049751243784</v>
      </c>
      <c r="AH374" s="5">
        <f>(Table2[[#This Row],[Current Month High]]/Table2[[#This Row],[Close Price]])-1</f>
        <v>4.8760437848829774E-2</v>
      </c>
      <c r="AI374">
        <v>22.852939903950102</v>
      </c>
      <c r="AJ374">
        <v>65.613356262539398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-0.06</v>
      </c>
      <c r="AM374" t="s">
        <v>10117</v>
      </c>
      <c r="AN374">
        <v>1.43</v>
      </c>
      <c r="AO374" t="s">
        <v>10116</v>
      </c>
      <c r="AP374">
        <v>0.12782285813258201</v>
      </c>
      <c r="AQ374">
        <f>(Table2[[#This Row],[Sharpe Ratio]]-AVERAGE(Table2[Sharpe Ratio]))/_xlfn.STDEV.P(Table2[Sharpe Ratio])</f>
        <v>0.81055678858047142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330</v>
      </c>
      <c r="AT374">
        <f>_xlfn.RANK.AVG(Table2[[#This Row],[6M Return vs Nifty Z-Score]],Table2[6M Return vs Nifty Z-Score])</f>
        <v>629</v>
      </c>
      <c r="AU374">
        <f>_xlfn.RANK.AVG(Table2[[#This Row],[Sharpe Ratio Z-Score]],Table2[Sharpe Ratio Z-Score])</f>
        <v>155</v>
      </c>
      <c r="AV374">
        <f>(Table2[[#This Row],[Rank 1Y]]+Table2[[#This Row],[Rank 6M]]+Table2[[#This Row],[Rank Sharpe]])/3</f>
        <v>371.33333333333331</v>
      </c>
    </row>
    <row r="375" spans="1:48" x14ac:dyDescent="0.3">
      <c r="A375" t="s">
        <v>60</v>
      </c>
      <c r="B375" t="s">
        <v>61</v>
      </c>
      <c r="C375" t="s">
        <v>10076</v>
      </c>
      <c r="D375" t="s">
        <v>62</v>
      </c>
      <c r="E375">
        <v>361437.35541304998</v>
      </c>
      <c r="F375">
        <v>3175.15</v>
      </c>
      <c r="G375">
        <v>11.2116772071324</v>
      </c>
      <c r="H375">
        <f>(Table2[[#This Row],[1Y Return vs Nifty]]-AVERAGE(Table2[1Y Return vs Nifty]))/_xlfn.STDEV.P(Table2[1Y Return vs Nifty])</f>
        <v>-0.38419708361895483</v>
      </c>
      <c r="I375">
        <v>-9.2658835565188902</v>
      </c>
      <c r="J375">
        <f>(Table2[[#This Row],[1M Return vs Nifty]]-AVERAGE(Table2[1M Return vs Nifty]))/_xlfn.STDEV.P(Table2[1M Return vs Nifty])</f>
        <v>-1.0489154375583716</v>
      </c>
      <c r="K375">
        <v>0.63364869710604299</v>
      </c>
      <c r="L375">
        <f>(Table2[[#This Row],[6M Return vs Nifty]]-AVERAGE(Table2[6M Return vs Nifty]))/_xlfn.STDEV.P(Table2[6M Return vs Nifty])</f>
        <v>-0.34165794121828014</v>
      </c>
      <c r="M375">
        <v>-4.7028733640247999</v>
      </c>
      <c r="N375">
        <f>(Table2[[#This Row],[1W Return vs Nifty]]-AVERAGE(Table2[1W Return vs Nifty]))/_xlfn.STDEV.P(Table2[1W Return vs Nifty])</f>
        <v>-0.76292288178393675</v>
      </c>
      <c r="O375">
        <v>3205.04</v>
      </c>
      <c r="P375">
        <v>3169.48608884646</v>
      </c>
      <c r="Q375">
        <v>2950.4666765075499</v>
      </c>
      <c r="R375">
        <v>42.570611893547998</v>
      </c>
      <c r="S375" s="5">
        <f>(Table2[[#This Row],[Close Price]]-Table2[[#This Row],[20D EMA]])/Table2[[#This Row],[20D EMA]]</f>
        <v>-9.3259366497765624E-3</v>
      </c>
      <c r="T375" s="5">
        <f>(Table2[[#This Row],[Close Price]]-Table2[[#This Row],[50D EMA]])/Table2[[#This Row],[50D EMA]]</f>
        <v>1.7870124666177268E-3</v>
      </c>
      <c r="U375" s="5">
        <f>(Table2[[#This Row],[Close Price]]-Table2[[#This Row],[200D EMA]])/Table2[[#This Row],[200D EMA]]</f>
        <v>7.6151791606881167E-2</v>
      </c>
      <c r="V375">
        <v>1.0443983596833399</v>
      </c>
      <c r="W375">
        <v>3150</v>
      </c>
      <c r="X375">
        <v>3202.25</v>
      </c>
      <c r="Y375">
        <v>3135</v>
      </c>
      <c r="Z375">
        <v>3214.8</v>
      </c>
      <c r="AA375">
        <v>2733.95</v>
      </c>
      <c r="AB375">
        <v>3743.9</v>
      </c>
      <c r="AC375" s="5">
        <f>(Table2[[#This Row],[Close Price]]/Table2[[#This Row],[Day Low]])-1</f>
        <v>7.9841269841269824E-3</v>
      </c>
      <c r="AD375" s="5">
        <f>(Table2[[#This Row],[Day High]]/Table2[[#This Row],[Close Price]])-1</f>
        <v>8.5350298411097647E-3</v>
      </c>
      <c r="AE375" s="5">
        <f>(Table2[[#This Row],[Close Price]]/Table2[[#This Row],[Current Week Low]])-1</f>
        <v>1.2807017543859711E-2</v>
      </c>
      <c r="AF375" s="5">
        <f>(Table2[[#This Row],[Current Week High]]/Table2[[#This Row],[Close Price]])-1</f>
        <v>1.2487599011070438E-2</v>
      </c>
      <c r="AG375" s="5">
        <f>(Table2[[#This Row],[Close Price]]/Table2[[#This Row],[Current Month Low]])-1</f>
        <v>0.16137822564421445</v>
      </c>
      <c r="AH375" s="5">
        <f>(Table2[[#This Row],[Current Month High]]/Table2[[#This Row],[Close Price]])-1</f>
        <v>0.17912539565059915</v>
      </c>
      <c r="AI375">
        <v>17.912539565059902</v>
      </c>
      <c r="AJ375">
        <v>48.232959850606903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-0.09</v>
      </c>
      <c r="AM375" t="s">
        <v>10117</v>
      </c>
      <c r="AN375">
        <v>-1.4</v>
      </c>
      <c r="AO375" t="s">
        <v>10117</v>
      </c>
      <c r="AP375">
        <v>7.5760518310170999E-2</v>
      </c>
      <c r="AQ375">
        <f>(Table2[[#This Row],[Sharpe Ratio]]-AVERAGE(Table2[Sharpe Ratio]))/_xlfn.STDEV.P(Table2[Sharpe Ratio])</f>
        <v>0.22202281985152564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-2.3156705243280178</v>
      </c>
      <c r="AS375">
        <f>_xlfn.RANK.AVG(Table2[[#This Row],[1Y Return vs Nifty Z-Score]],Table2[1Y Return vs Nifty Z-Score])</f>
        <v>423</v>
      </c>
      <c r="AT375">
        <f>_xlfn.RANK.AVG(Table2[[#This Row],[6M Return vs Nifty Z-Score]],Table2[6M Return vs Nifty Z-Score])</f>
        <v>417</v>
      </c>
      <c r="AU375">
        <f>_xlfn.RANK.AVG(Table2[[#This Row],[Sharpe Ratio Z-Score]],Table2[Sharpe Ratio Z-Score])</f>
        <v>275</v>
      </c>
      <c r="AV375">
        <f>(Table2[[#This Row],[Rank 1Y]]+Table2[[#This Row],[Rank 6M]]+Table2[[#This Row],[Rank Sharpe]])/3</f>
        <v>371.66666666666669</v>
      </c>
    </row>
    <row r="376" spans="1:48" x14ac:dyDescent="0.3">
      <c r="A376" t="s">
        <v>916</v>
      </c>
      <c r="B376" t="s">
        <v>917</v>
      </c>
      <c r="C376" t="s">
        <v>10072</v>
      </c>
      <c r="D376" t="s">
        <v>40</v>
      </c>
      <c r="E376">
        <v>15485.188517479901</v>
      </c>
      <c r="F376">
        <v>412.35</v>
      </c>
      <c r="G376">
        <v>63.036423794498504</v>
      </c>
      <c r="H376">
        <f>(Table2[[#This Row],[1Y Return vs Nifty]]-AVERAGE(Table2[1Y Return vs Nifty]))/_xlfn.STDEV.P(Table2[1Y Return vs Nifty])</f>
        <v>0.24206829625265414</v>
      </c>
      <c r="I376">
        <v>-5.0385911253814699</v>
      </c>
      <c r="J376">
        <f>(Table2[[#This Row],[1M Return vs Nifty]]-AVERAGE(Table2[1M Return vs Nifty]))/_xlfn.STDEV.P(Table2[1M Return vs Nifty])</f>
        <v>-0.65735554769164861</v>
      </c>
      <c r="K376">
        <v>-26.041353361366401</v>
      </c>
      <c r="L376">
        <f>(Table2[[#This Row],[6M Return vs Nifty]]-AVERAGE(Table2[6M Return vs Nifty]))/_xlfn.STDEV.P(Table2[6M Return vs Nifty])</f>
        <v>-1.1528427584701597</v>
      </c>
      <c r="M376">
        <v>-5.9997235794617998</v>
      </c>
      <c r="N376">
        <f>(Table2[[#This Row],[1W Return vs Nifty]]-AVERAGE(Table2[1W Return vs Nifty]))/_xlfn.STDEV.P(Table2[1W Return vs Nifty])</f>
        <v>-1.0461583805302077</v>
      </c>
      <c r="O376">
        <v>431.99</v>
      </c>
      <c r="P376">
        <v>434.48655280296202</v>
      </c>
      <c r="Q376">
        <v>412.20344775593998</v>
      </c>
      <c r="R376">
        <v>36.7594241201164</v>
      </c>
      <c r="S376" s="5">
        <f>(Table2[[#This Row],[Close Price]]-Table2[[#This Row],[20D EMA]])/Table2[[#This Row],[20D EMA]]</f>
        <v>-4.5464015370726141E-2</v>
      </c>
      <c r="T376" s="5">
        <f>(Table2[[#This Row],[Close Price]]-Table2[[#This Row],[50D EMA]])/Table2[[#This Row],[50D EMA]]</f>
        <v>-5.094876391491187E-2</v>
      </c>
      <c r="U376" s="5">
        <f>(Table2[[#This Row],[Close Price]]-Table2[[#This Row],[200D EMA]])/Table2[[#This Row],[200D EMA]]</f>
        <v>3.555337658088154E-4</v>
      </c>
      <c r="V376">
        <v>0.53669783410723204</v>
      </c>
      <c r="W376">
        <v>411</v>
      </c>
      <c r="X376">
        <v>424.75</v>
      </c>
      <c r="Y376">
        <v>411</v>
      </c>
      <c r="Z376">
        <v>446.95</v>
      </c>
      <c r="AA376">
        <v>366.8</v>
      </c>
      <c r="AB376">
        <v>464.15</v>
      </c>
      <c r="AC376" s="5">
        <f>(Table2[[#This Row],[Close Price]]/Table2[[#This Row],[Day Low]])-1</f>
        <v>3.284671532846728E-3</v>
      </c>
      <c r="AD376" s="5">
        <f>(Table2[[#This Row],[Day High]]/Table2[[#This Row],[Close Price]])-1</f>
        <v>3.0071541166484694E-2</v>
      </c>
      <c r="AE376" s="5">
        <f>(Table2[[#This Row],[Close Price]]/Table2[[#This Row],[Current Week Low]])-1</f>
        <v>3.284671532846728E-3</v>
      </c>
      <c r="AF376" s="5">
        <f>(Table2[[#This Row],[Current Week High]]/Table2[[#This Row],[Close Price]])-1</f>
        <v>8.3909300351642901E-2</v>
      </c>
      <c r="AG376" s="5">
        <f>(Table2[[#This Row],[Close Price]]/Table2[[#This Row],[Current Month Low]])-1</f>
        <v>0.12418211559432946</v>
      </c>
      <c r="AH376" s="5">
        <f>(Table2[[#This Row],[Current Month High]]/Table2[[#This Row],[Close Price]])-1</f>
        <v>0.12562143809870241</v>
      </c>
      <c r="AI376">
        <v>34.351885534133601</v>
      </c>
      <c r="AJ376">
        <v>95.658362989323805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-0.12</v>
      </c>
      <c r="AM376" t="s">
        <v>10117</v>
      </c>
      <c r="AN376">
        <v>-9.01</v>
      </c>
      <c r="AO376" t="s">
        <v>10117</v>
      </c>
      <c r="AP376">
        <v>9.3255699564524994E-2</v>
      </c>
      <c r="AQ376">
        <f>(Table2[[#This Row],[Sharpe Ratio]]-AVERAGE(Table2[Sharpe Ratio]))/_xlfn.STDEV.P(Table2[Sharpe Ratio])</f>
        <v>0.41979549953475659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214</v>
      </c>
      <c r="AT376">
        <f>_xlfn.RANK.AVG(Table2[[#This Row],[6M Return vs Nifty Z-Score]],Table2[6M Return vs Nifty Z-Score])</f>
        <v>673</v>
      </c>
      <c r="AU376">
        <f>_xlfn.RANK.AVG(Table2[[#This Row],[Sharpe Ratio Z-Score]],Table2[Sharpe Ratio Z-Score])</f>
        <v>229</v>
      </c>
      <c r="AV376">
        <f>(Table2[[#This Row],[Rank 1Y]]+Table2[[#This Row],[Rank 6M]]+Table2[[#This Row],[Rank Sharpe]])/3</f>
        <v>372</v>
      </c>
    </row>
    <row r="377" spans="1:48" x14ac:dyDescent="0.3">
      <c r="A377" t="s">
        <v>994</v>
      </c>
      <c r="B377" t="s">
        <v>995</v>
      </c>
      <c r="C377" t="s">
        <v>10074</v>
      </c>
      <c r="D377" t="s">
        <v>230</v>
      </c>
      <c r="E377">
        <v>13086.695722139901</v>
      </c>
      <c r="F377">
        <v>5458.55</v>
      </c>
      <c r="G377">
        <v>5.6486124504036104</v>
      </c>
      <c r="H377">
        <f>(Table2[[#This Row],[1Y Return vs Nifty]]-AVERAGE(Table2[1Y Return vs Nifty]))/_xlfn.STDEV.P(Table2[1Y Return vs Nifty])</f>
        <v>-0.45142278355074061</v>
      </c>
      <c r="I377">
        <v>18.532522190184299</v>
      </c>
      <c r="J377">
        <f>(Table2[[#This Row],[1M Return vs Nifty]]-AVERAGE(Table2[1M Return vs Nifty]))/_xlfn.STDEV.P(Table2[1M Return vs Nifty])</f>
        <v>1.5259574556615714</v>
      </c>
      <c r="K377">
        <v>-8.3927741426239795</v>
      </c>
      <c r="L377">
        <f>(Table2[[#This Row],[6M Return vs Nifty]]-AVERAGE(Table2[6M Return vs Nifty]))/_xlfn.STDEV.P(Table2[6M Return vs Nifty])</f>
        <v>-0.6161507845790537</v>
      </c>
      <c r="M377">
        <v>9.5362187643355494</v>
      </c>
      <c r="N377">
        <f>(Table2[[#This Row],[1W Return vs Nifty]]-AVERAGE(Table2[1W Return vs Nifty]))/_xlfn.STDEV.P(Table2[1W Return vs Nifty])</f>
        <v>2.3469322986088414</v>
      </c>
      <c r="O377">
        <v>4792.82</v>
      </c>
      <c r="P377">
        <v>4559.1643738774201</v>
      </c>
      <c r="Q377">
        <v>4433.6006369583001</v>
      </c>
      <c r="R377">
        <v>90.962563807121995</v>
      </c>
      <c r="S377" s="5">
        <f>(Table2[[#This Row],[Close Price]]-Table2[[#This Row],[20D EMA]])/Table2[[#This Row],[20D EMA]]</f>
        <v>0.1389015235289455</v>
      </c>
      <c r="T377" s="5">
        <f>(Table2[[#This Row],[Close Price]]-Table2[[#This Row],[50D EMA]])/Table2[[#This Row],[50D EMA]]</f>
        <v>0.19726983990219288</v>
      </c>
      <c r="U377" s="5">
        <f>(Table2[[#This Row],[Close Price]]-Table2[[#This Row],[200D EMA]])/Table2[[#This Row],[200D EMA]]</f>
        <v>0.23117764701172389</v>
      </c>
      <c r="V377">
        <v>3.7441550675966502</v>
      </c>
      <c r="W377">
        <v>5386.55</v>
      </c>
      <c r="X377">
        <v>5485</v>
      </c>
      <c r="Y377">
        <v>4804.3999999999996</v>
      </c>
      <c r="Z377">
        <v>5690</v>
      </c>
      <c r="AA377">
        <v>4080.2</v>
      </c>
      <c r="AB377">
        <v>5690</v>
      </c>
      <c r="AC377" s="5">
        <f>(Table2[[#This Row],[Close Price]]/Table2[[#This Row],[Day Low]])-1</f>
        <v>1.3366626133610504E-2</v>
      </c>
      <c r="AD377" s="5">
        <f>(Table2[[#This Row],[Day High]]/Table2[[#This Row],[Close Price]])-1</f>
        <v>4.8456091819255587E-3</v>
      </c>
      <c r="AE377" s="5">
        <f>(Table2[[#This Row],[Close Price]]/Table2[[#This Row],[Current Week Low]])-1</f>
        <v>0.13615643993006432</v>
      </c>
      <c r="AF377" s="5">
        <f>(Table2[[#This Row],[Current Week High]]/Table2[[#This Row],[Close Price]])-1</f>
        <v>4.2401370327284749E-2</v>
      </c>
      <c r="AG377" s="5">
        <f>(Table2[[#This Row],[Close Price]]/Table2[[#This Row],[Current Month Low]])-1</f>
        <v>0.3378143228273125</v>
      </c>
      <c r="AH377" s="5">
        <f>(Table2[[#This Row],[Current Month High]]/Table2[[#This Row],[Close Price]])-1</f>
        <v>4.2401370327284749E-2</v>
      </c>
      <c r="AI377">
        <v>4.2401370327284704</v>
      </c>
      <c r="AJ377">
        <v>44.327811636546301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7.0000000000000007E-2</v>
      </c>
      <c r="AM377" t="s">
        <v>10116</v>
      </c>
      <c r="AN377">
        <v>22.96</v>
      </c>
      <c r="AO377" t="s">
        <v>10116</v>
      </c>
      <c r="AP377">
        <v>0.12873502017636401</v>
      </c>
      <c r="AQ377">
        <f>(Table2[[#This Row],[Sharpe Ratio]]-AVERAGE(Table2[Sharpe Ratio]))/_xlfn.STDEV.P(Table2[Sharpe Ratio])</f>
        <v>0.82086824115025847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3.6261844272908768</v>
      </c>
      <c r="AS377">
        <f>_xlfn.RANK.AVG(Table2[[#This Row],[1Y Return vs Nifty Z-Score]],Table2[1Y Return vs Nifty Z-Score])</f>
        <v>449</v>
      </c>
      <c r="AT377">
        <f>_xlfn.RANK.AVG(Table2[[#This Row],[6M Return vs Nifty Z-Score]],Table2[6M Return vs Nifty Z-Score])</f>
        <v>515</v>
      </c>
      <c r="AU377">
        <f>_xlfn.RANK.AVG(Table2[[#This Row],[Sharpe Ratio Z-Score]],Table2[Sharpe Ratio Z-Score])</f>
        <v>154</v>
      </c>
      <c r="AV377">
        <f>(Table2[[#This Row],[Rank 1Y]]+Table2[[#This Row],[Rank 6M]]+Table2[[#This Row],[Rank Sharpe]])/3</f>
        <v>372.66666666666669</v>
      </c>
    </row>
    <row r="378" spans="1:48" x14ac:dyDescent="0.3">
      <c r="A378" t="s">
        <v>1248</v>
      </c>
      <c r="B378" t="s">
        <v>1249</v>
      </c>
      <c r="C378" t="s">
        <v>10072</v>
      </c>
      <c r="D378" t="s">
        <v>985</v>
      </c>
      <c r="E378">
        <v>8646.4697359999991</v>
      </c>
      <c r="F378">
        <v>396.5</v>
      </c>
      <c r="G378">
        <v>9.9726399138885302</v>
      </c>
      <c r="H378">
        <f>(Table2[[#This Row],[1Y Return vs Nifty]]-AVERAGE(Table2[1Y Return vs Nifty]))/_xlfn.STDEV.P(Table2[1Y Return vs Nifty])</f>
        <v>-0.39916997229136425</v>
      </c>
      <c r="I378">
        <v>9.3291074595116807</v>
      </c>
      <c r="J378">
        <f>(Table2[[#This Row],[1M Return vs Nifty]]-AVERAGE(Table2[1M Return vs Nifty]))/_xlfn.STDEV.P(Table2[1M Return vs Nifty])</f>
        <v>0.6734760820532838</v>
      </c>
      <c r="K378">
        <v>6.8124350659058202</v>
      </c>
      <c r="L378">
        <f>(Table2[[#This Row],[6M Return vs Nifty]]-AVERAGE(Table2[6M Return vs Nifty]))/_xlfn.STDEV.P(Table2[6M Return vs Nifty])</f>
        <v>-0.15376150992929696</v>
      </c>
      <c r="M378">
        <v>-7.4946077906429398</v>
      </c>
      <c r="N378">
        <f>(Table2[[#This Row],[1W Return vs Nifty]]-AVERAGE(Table2[1W Return vs Nifty]))/_xlfn.STDEV.P(Table2[1W Return vs Nifty])</f>
        <v>-1.3726450249258688</v>
      </c>
      <c r="O378">
        <v>378.94</v>
      </c>
      <c r="P378">
        <v>359.72213337189601</v>
      </c>
      <c r="Q378">
        <v>341.100789911275</v>
      </c>
      <c r="R378">
        <v>58.642615392290899</v>
      </c>
      <c r="S378" s="5">
        <f>(Table2[[#This Row],[Close Price]]-Table2[[#This Row],[20D EMA]])/Table2[[#This Row],[20D EMA]]</f>
        <v>4.6339789940359956E-2</v>
      </c>
      <c r="T378" s="5">
        <f>(Table2[[#This Row],[Close Price]]-Table2[[#This Row],[50D EMA]])/Table2[[#This Row],[50D EMA]]</f>
        <v>0.10223965448932072</v>
      </c>
      <c r="U378" s="5">
        <f>(Table2[[#This Row],[Close Price]]-Table2[[#This Row],[200D EMA]])/Table2[[#This Row],[200D EMA]]</f>
        <v>0.16241302197844543</v>
      </c>
      <c r="V378">
        <v>2.5321318966773601</v>
      </c>
      <c r="W378">
        <v>391</v>
      </c>
      <c r="X378">
        <v>410.8</v>
      </c>
      <c r="Y378">
        <v>391</v>
      </c>
      <c r="Z378">
        <v>418</v>
      </c>
      <c r="AA378">
        <v>267.5</v>
      </c>
      <c r="AB378">
        <v>427</v>
      </c>
      <c r="AC378" s="5">
        <f>(Table2[[#This Row],[Close Price]]/Table2[[#This Row],[Day Low]])-1</f>
        <v>1.406649616368294E-2</v>
      </c>
      <c r="AD378" s="5">
        <f>(Table2[[#This Row],[Day High]]/Table2[[#This Row],[Close Price]])-1</f>
        <v>3.6065573770491799E-2</v>
      </c>
      <c r="AE378" s="5">
        <f>(Table2[[#This Row],[Close Price]]/Table2[[#This Row],[Current Week Low]])-1</f>
        <v>1.406649616368294E-2</v>
      </c>
      <c r="AF378" s="5">
        <f>(Table2[[#This Row],[Current Week High]]/Table2[[#This Row],[Close Price]])-1</f>
        <v>5.4224464060529609E-2</v>
      </c>
      <c r="AG378" s="5">
        <f>(Table2[[#This Row],[Close Price]]/Table2[[#This Row],[Current Month Low]])-1</f>
        <v>0.48224299065420562</v>
      </c>
      <c r="AH378" s="5">
        <f>(Table2[[#This Row],[Current Month High]]/Table2[[#This Row],[Close Price]])-1</f>
        <v>7.6923076923076872E-2</v>
      </c>
      <c r="AI378">
        <v>7.6923076923076801</v>
      </c>
      <c r="AJ378">
        <v>48.224299065420503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0.14000000000000001</v>
      </c>
      <c r="AM378" t="s">
        <v>10116</v>
      </c>
      <c r="AN378">
        <v>16.84</v>
      </c>
      <c r="AO378" t="s">
        <v>10116</v>
      </c>
      <c r="AP378">
        <v>5.6562262298981002E-2</v>
      </c>
      <c r="AQ378">
        <f>(Table2[[#This Row],[Sharpe Ratio]]-AVERAGE(Table2[Sharpe Ratio]))/_xlfn.STDEV.P(Table2[Sharpe Ratio])</f>
        <v>4.9978870213603825E-3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-1.2471025380718859</v>
      </c>
      <c r="AS378">
        <f>_xlfn.RANK.AVG(Table2[[#This Row],[1Y Return vs Nifty Z-Score]],Table2[1Y Return vs Nifty Z-Score])</f>
        <v>427</v>
      </c>
      <c r="AT378">
        <f>_xlfn.RANK.AVG(Table2[[#This Row],[6M Return vs Nifty Z-Score]],Table2[6M Return vs Nifty Z-Score])</f>
        <v>357</v>
      </c>
      <c r="AU378">
        <f>_xlfn.RANK.AVG(Table2[[#This Row],[Sharpe Ratio Z-Score]],Table2[Sharpe Ratio Z-Score])</f>
        <v>334</v>
      </c>
      <c r="AV378">
        <f>(Table2[[#This Row],[Rank 1Y]]+Table2[[#This Row],[Rank 6M]]+Table2[[#This Row],[Rank Sharpe]])/3</f>
        <v>372.66666666666669</v>
      </c>
    </row>
    <row r="379" spans="1:48" x14ac:dyDescent="0.3">
      <c r="A379" t="s">
        <v>1451</v>
      </c>
      <c r="B379" t="s">
        <v>1452</v>
      </c>
      <c r="C379" t="s">
        <v>10088</v>
      </c>
      <c r="D379" t="s">
        <v>1453</v>
      </c>
      <c r="E379">
        <v>6663.4450422500004</v>
      </c>
      <c r="F379">
        <v>570.4</v>
      </c>
      <c r="G379">
        <v>13.655162329764</v>
      </c>
      <c r="H379">
        <f>(Table2[[#This Row],[1Y Return vs Nifty]]-AVERAGE(Table2[1Y Return vs Nifty]))/_xlfn.STDEV.P(Table2[1Y Return vs Nifty])</f>
        <v>-0.35466929546169335</v>
      </c>
      <c r="I379">
        <v>-2.5660077455717398</v>
      </c>
      <c r="J379">
        <f>(Table2[[#This Row],[1M Return vs Nifty]]-AVERAGE(Table2[1M Return vs Nifty]))/_xlfn.STDEV.P(Table2[1M Return vs Nifty])</f>
        <v>-0.42832845963091404</v>
      </c>
      <c r="K379">
        <v>-12.093794291510401</v>
      </c>
      <c r="L379">
        <f>(Table2[[#This Row],[6M Return vs Nifty]]-AVERAGE(Table2[6M Return vs Nifty]))/_xlfn.STDEV.P(Table2[6M Return vs Nifty])</f>
        <v>-0.72869853046259714</v>
      </c>
      <c r="M379">
        <v>2.81912287770189</v>
      </c>
      <c r="N379">
        <f>(Table2[[#This Row],[1W Return vs Nifty]]-AVERAGE(Table2[1W Return vs Nifty]))/_xlfn.STDEV.P(Table2[1W Return vs Nifty])</f>
        <v>0.87990088593631688</v>
      </c>
      <c r="O379">
        <v>523.87</v>
      </c>
      <c r="P379">
        <v>523.29591296522995</v>
      </c>
      <c r="Q379">
        <v>508.97288298436098</v>
      </c>
      <c r="R379">
        <v>64.236132708795395</v>
      </c>
      <c r="S379" s="5">
        <f>(Table2[[#This Row],[Close Price]]-Table2[[#This Row],[20D EMA]])/Table2[[#This Row],[20D EMA]]</f>
        <v>8.8819745356672405E-2</v>
      </c>
      <c r="T379" s="5">
        <f>(Table2[[#This Row],[Close Price]]-Table2[[#This Row],[50D EMA]])/Table2[[#This Row],[50D EMA]]</f>
        <v>9.0014245989151906E-2</v>
      </c>
      <c r="U379" s="5">
        <f>(Table2[[#This Row],[Close Price]]-Table2[[#This Row],[200D EMA]])/Table2[[#This Row],[200D EMA]]</f>
        <v>0.12068838845688847</v>
      </c>
      <c r="V379">
        <v>1.8944254146978201</v>
      </c>
      <c r="W379">
        <v>544.04999999999995</v>
      </c>
      <c r="X379">
        <v>575</v>
      </c>
      <c r="Y379">
        <v>499.15</v>
      </c>
      <c r="Z379">
        <v>575</v>
      </c>
      <c r="AA379">
        <v>406.95</v>
      </c>
      <c r="AB379">
        <v>575</v>
      </c>
      <c r="AC379" s="5">
        <f>(Table2[[#This Row],[Close Price]]/Table2[[#This Row],[Day Low]])-1</f>
        <v>4.8433048433048409E-2</v>
      </c>
      <c r="AD379" s="5">
        <f>(Table2[[#This Row],[Day High]]/Table2[[#This Row],[Close Price]])-1</f>
        <v>8.0645161290322509E-3</v>
      </c>
      <c r="AE379" s="5">
        <f>(Table2[[#This Row],[Close Price]]/Table2[[#This Row],[Current Week Low]])-1</f>
        <v>0.14274266252629464</v>
      </c>
      <c r="AF379" s="5">
        <f>(Table2[[#This Row],[Current Week High]]/Table2[[#This Row],[Close Price]])-1</f>
        <v>8.0645161290322509E-3</v>
      </c>
      <c r="AG379" s="5">
        <f>(Table2[[#This Row],[Close Price]]/Table2[[#This Row],[Current Month Low]])-1</f>
        <v>0.40164639390588519</v>
      </c>
      <c r="AH379" s="5">
        <f>(Table2[[#This Row],[Current Month High]]/Table2[[#This Row],[Close Price]])-1</f>
        <v>8.0645161290322509E-3</v>
      </c>
      <c r="AI379">
        <v>20.433029453015401</v>
      </c>
      <c r="AJ379">
        <v>44.004039383993899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-0.02</v>
      </c>
      <c r="AM379" t="s">
        <v>10117</v>
      </c>
      <c r="AN379">
        <v>8.24</v>
      </c>
      <c r="AO379" t="s">
        <v>10116</v>
      </c>
      <c r="AP379">
        <v>0.12983390184709301</v>
      </c>
      <c r="AQ379">
        <f>(Table2[[#This Row],[Sharpe Ratio]]-AVERAGE(Table2[Sharpe Ratio]))/_xlfn.STDEV.P(Table2[Sharpe Ratio])</f>
        <v>0.83329044870073887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0.20149504908185123</v>
      </c>
      <c r="AS379">
        <f>_xlfn.RANK.AVG(Table2[[#This Row],[1Y Return vs Nifty Z-Score]],Table2[1Y Return vs Nifty Z-Score])</f>
        <v>411</v>
      </c>
      <c r="AT379">
        <f>_xlfn.RANK.AVG(Table2[[#This Row],[6M Return vs Nifty Z-Score]],Table2[6M Return vs Nifty Z-Score])</f>
        <v>559</v>
      </c>
      <c r="AU379">
        <f>_xlfn.RANK.AVG(Table2[[#This Row],[Sharpe Ratio Z-Score]],Table2[Sharpe Ratio Z-Score])</f>
        <v>150</v>
      </c>
      <c r="AV379">
        <f>(Table2[[#This Row],[Rank 1Y]]+Table2[[#This Row],[Rank 6M]]+Table2[[#This Row],[Rank Sharpe]])/3</f>
        <v>373.33333333333331</v>
      </c>
    </row>
    <row r="380" spans="1:48" x14ac:dyDescent="0.3">
      <c r="A380" t="s">
        <v>723</v>
      </c>
      <c r="B380" t="s">
        <v>724</v>
      </c>
      <c r="C380" t="s">
        <v>10074</v>
      </c>
      <c r="D380" t="s">
        <v>193</v>
      </c>
      <c r="E380">
        <v>21832.304796349999</v>
      </c>
      <c r="F380">
        <v>582.79999999999995</v>
      </c>
      <c r="G380">
        <v>-15.2792204130517</v>
      </c>
      <c r="H380">
        <f>(Table2[[#This Row],[1Y Return vs Nifty]]-AVERAGE(Table2[1Y Return vs Nifty]))/_xlfn.STDEV.P(Table2[1Y Return vs Nifty])</f>
        <v>-0.7043208305489379</v>
      </c>
      <c r="I380">
        <v>0.36099564700799902</v>
      </c>
      <c r="J380">
        <f>(Table2[[#This Row],[1M Return vs Nifty]]-AVERAGE(Table2[1M Return vs Nifty]))/_xlfn.STDEV.P(Table2[1M Return vs Nifty])</f>
        <v>-0.15720997310367113</v>
      </c>
      <c r="K380">
        <v>12.6091648878539</v>
      </c>
      <c r="L380">
        <f>(Table2[[#This Row],[6M Return vs Nifty]]-AVERAGE(Table2[6M Return vs Nifty]))/_xlfn.STDEV.P(Table2[6M Return vs Nifty])</f>
        <v>2.2516610348559479E-2</v>
      </c>
      <c r="M380">
        <v>-1.2380471758537299</v>
      </c>
      <c r="N380">
        <f>(Table2[[#This Row],[1W Return vs Nifty]]-AVERAGE(Table2[1W Return vs Nifty]))/_xlfn.STDEV.P(Table2[1W Return vs Nifty])</f>
        <v>-6.1957271795136902E-3</v>
      </c>
      <c r="O380">
        <v>560.48</v>
      </c>
      <c r="P380">
        <v>532.03090024213498</v>
      </c>
      <c r="Q380">
        <v>487.93155518734602</v>
      </c>
      <c r="R380">
        <v>62.491637363468499</v>
      </c>
      <c r="S380" s="5">
        <f>(Table2[[#This Row],[Close Price]]-Table2[[#This Row],[20D EMA]])/Table2[[#This Row],[20D EMA]]</f>
        <v>3.9823008849557411E-2</v>
      </c>
      <c r="T380" s="5">
        <f>(Table2[[#This Row],[Close Price]]-Table2[[#This Row],[50D EMA]])/Table2[[#This Row],[50D EMA]]</f>
        <v>9.5425096051299327E-2</v>
      </c>
      <c r="U380" s="5">
        <f>(Table2[[#This Row],[Close Price]]-Table2[[#This Row],[200D EMA]])/Table2[[#This Row],[200D EMA]]</f>
        <v>0.19442982074858486</v>
      </c>
      <c r="V380">
        <v>0.56743039253118799</v>
      </c>
      <c r="W380">
        <v>563</v>
      </c>
      <c r="X380">
        <v>589</v>
      </c>
      <c r="Y380">
        <v>558.54999999999995</v>
      </c>
      <c r="Z380">
        <v>589</v>
      </c>
      <c r="AA380">
        <v>486.55</v>
      </c>
      <c r="AB380">
        <v>589</v>
      </c>
      <c r="AC380" s="5">
        <f>(Table2[[#This Row],[Close Price]]/Table2[[#This Row],[Day Low]])-1</f>
        <v>3.5168738898756491E-2</v>
      </c>
      <c r="AD380" s="5">
        <f>(Table2[[#This Row],[Day High]]/Table2[[#This Row],[Close Price]])-1</f>
        <v>1.0638297872340496E-2</v>
      </c>
      <c r="AE380" s="5">
        <f>(Table2[[#This Row],[Close Price]]/Table2[[#This Row],[Current Week Low]])-1</f>
        <v>4.3415987825619951E-2</v>
      </c>
      <c r="AF380" s="5">
        <f>(Table2[[#This Row],[Current Week High]]/Table2[[#This Row],[Close Price]])-1</f>
        <v>1.0638297872340496E-2</v>
      </c>
      <c r="AG380" s="5">
        <f>(Table2[[#This Row],[Close Price]]/Table2[[#This Row],[Current Month Low]])-1</f>
        <v>0.19782139554002653</v>
      </c>
      <c r="AH380" s="5">
        <f>(Table2[[#This Row],[Current Month High]]/Table2[[#This Row],[Close Price]])-1</f>
        <v>1.0638297872340496E-2</v>
      </c>
      <c r="AI380">
        <v>1.0638297872340401</v>
      </c>
      <c r="AJ380">
        <v>43.264503441494497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0.03</v>
      </c>
      <c r="AM380" t="s">
        <v>10116</v>
      </c>
      <c r="AN380">
        <v>2.95</v>
      </c>
      <c r="AO380" t="s">
        <v>10116</v>
      </c>
      <c r="AP380">
        <v>8.7355516312477996E-2</v>
      </c>
      <c r="AQ380">
        <f>(Table2[[#This Row],[Sharpe Ratio]]-AVERAGE(Table2[Sharpe Ratio]))/_xlfn.STDEV.P(Table2[Sharpe Ratio])</f>
        <v>0.35309741647894077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-0.49211250400462248</v>
      </c>
      <c r="AS380">
        <f>_xlfn.RANK.AVG(Table2[[#This Row],[1Y Return vs Nifty Z-Score]],Table2[1Y Return vs Nifty Z-Score])</f>
        <v>585</v>
      </c>
      <c r="AT380">
        <f>_xlfn.RANK.AVG(Table2[[#This Row],[6M Return vs Nifty Z-Score]],Table2[6M Return vs Nifty Z-Score])</f>
        <v>294</v>
      </c>
      <c r="AU380">
        <f>_xlfn.RANK.AVG(Table2[[#This Row],[Sharpe Ratio Z-Score]],Table2[Sharpe Ratio Z-Score])</f>
        <v>246</v>
      </c>
      <c r="AV380">
        <f>(Table2[[#This Row],[Rank 1Y]]+Table2[[#This Row],[Rank 6M]]+Table2[[#This Row],[Rank Sharpe]])/3</f>
        <v>375</v>
      </c>
    </row>
    <row r="381" spans="1:48" x14ac:dyDescent="0.3">
      <c r="A381" t="s">
        <v>416</v>
      </c>
      <c r="B381" t="s">
        <v>417</v>
      </c>
      <c r="C381" t="s">
        <v>10070</v>
      </c>
      <c r="D381" t="s">
        <v>32</v>
      </c>
      <c r="E381">
        <v>56407.554859739997</v>
      </c>
      <c r="F381">
        <v>120.89</v>
      </c>
      <c r="G381">
        <v>39.312518169655</v>
      </c>
      <c r="H381">
        <f>(Table2[[#This Row],[1Y Return vs Nifty]]-AVERAGE(Table2[1Y Return vs Nifty]))/_xlfn.STDEV.P(Table2[1Y Return vs Nifty])</f>
        <v>-4.4618310948292321E-2</v>
      </c>
      <c r="I381">
        <v>-9.7609841464934295</v>
      </c>
      <c r="J381">
        <f>(Table2[[#This Row],[1M Return vs Nifty]]-AVERAGE(Table2[1M Return vs Nifty]))/_xlfn.STDEV.P(Table2[1M Return vs Nifty])</f>
        <v>-1.0947749411629562</v>
      </c>
      <c r="K381">
        <v>-2.0766944750940302</v>
      </c>
      <c r="L381">
        <f>(Table2[[#This Row],[6M Return vs Nifty]]-AVERAGE(Table2[6M Return vs Nifty]))/_xlfn.STDEV.P(Table2[6M Return vs Nifty])</f>
        <v>-0.42407927434551357</v>
      </c>
      <c r="M381">
        <v>-1.4089545507978001</v>
      </c>
      <c r="N381">
        <f>(Table2[[#This Row],[1W Return vs Nifty]]-AVERAGE(Table2[1W Return vs Nifty]))/_xlfn.STDEV.P(Table2[1W Return vs Nifty])</f>
        <v>-4.3522347482682563E-2</v>
      </c>
      <c r="O381">
        <v>123.97</v>
      </c>
      <c r="P381">
        <v>128.41471606745301</v>
      </c>
      <c r="Q381">
        <v>121.13291998734501</v>
      </c>
      <c r="R381">
        <v>52.262852899353298</v>
      </c>
      <c r="S381" s="5">
        <f>(Table2[[#This Row],[Close Price]]-Table2[[#This Row],[20D EMA]])/Table2[[#This Row],[20D EMA]]</f>
        <v>-2.4844720496894398E-2</v>
      </c>
      <c r="T381" s="5">
        <f>(Table2[[#This Row],[Close Price]]-Table2[[#This Row],[50D EMA]])/Table2[[#This Row],[50D EMA]]</f>
        <v>-5.8596991823744483E-2</v>
      </c>
      <c r="U381" s="5">
        <f>(Table2[[#This Row],[Close Price]]-Table2[[#This Row],[200D EMA]])/Table2[[#This Row],[200D EMA]]</f>
        <v>-2.0054002443793384E-3</v>
      </c>
      <c r="V381">
        <v>0.73217040330588301</v>
      </c>
      <c r="W381">
        <v>119.88</v>
      </c>
      <c r="X381">
        <v>123.76</v>
      </c>
      <c r="Y381">
        <v>119.37</v>
      </c>
      <c r="Z381">
        <v>124.46</v>
      </c>
      <c r="AA381">
        <v>109.55</v>
      </c>
      <c r="AB381">
        <v>137.44999999999999</v>
      </c>
      <c r="AC381" s="5">
        <f>(Table2[[#This Row],[Close Price]]/Table2[[#This Row],[Day Low]])-1</f>
        <v>8.4250917584252072E-3</v>
      </c>
      <c r="AD381" s="5">
        <f>(Table2[[#This Row],[Day High]]/Table2[[#This Row],[Close Price]])-1</f>
        <v>2.3740590619571567E-2</v>
      </c>
      <c r="AE381" s="5">
        <f>(Table2[[#This Row],[Close Price]]/Table2[[#This Row],[Current Week Low]])-1</f>
        <v>1.2733517634246461E-2</v>
      </c>
      <c r="AF381" s="5">
        <f>(Table2[[#This Row],[Current Week High]]/Table2[[#This Row],[Close Price]])-1</f>
        <v>2.9530978575564415E-2</v>
      </c>
      <c r="AG381" s="5">
        <f>(Table2[[#This Row],[Close Price]]/Table2[[#This Row],[Current Month Low]])-1</f>
        <v>0.10351437699680521</v>
      </c>
      <c r="AH381" s="5">
        <f>(Table2[[#This Row],[Current Month High]]/Table2[[#This Row],[Close Price]])-1</f>
        <v>0.136984035073207</v>
      </c>
      <c r="AI381">
        <v>30.655968235585998</v>
      </c>
      <c r="AJ381">
        <v>71.475177304964504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-0.25</v>
      </c>
      <c r="AM381" t="s">
        <v>10117</v>
      </c>
      <c r="AN381">
        <v>-1.99</v>
      </c>
      <c r="AO381" t="s">
        <v>10117</v>
      </c>
      <c r="AP381">
        <v>3.7663768613204002E-2</v>
      </c>
      <c r="AQ381">
        <f>(Table2[[#This Row],[Sharpe Ratio]]-AVERAGE(Table2[Sharpe Ratio]))/_xlfn.STDEV.P(Table2[Sharpe Ratio])</f>
        <v>-0.20863840996084812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291</v>
      </c>
      <c r="AT381">
        <f>_xlfn.RANK.AVG(Table2[[#This Row],[6M Return vs Nifty Z-Score]],Table2[6M Return vs Nifty Z-Score])</f>
        <v>443</v>
      </c>
      <c r="AU381">
        <f>_xlfn.RANK.AVG(Table2[[#This Row],[Sharpe Ratio Z-Score]],Table2[Sharpe Ratio Z-Score])</f>
        <v>395</v>
      </c>
      <c r="AV381">
        <f>(Table2[[#This Row],[Rank 1Y]]+Table2[[#This Row],[Rank 6M]]+Table2[[#This Row],[Rank Sharpe]])/3</f>
        <v>376.33333333333331</v>
      </c>
    </row>
    <row r="382" spans="1:48" x14ac:dyDescent="0.3">
      <c r="A382" t="s">
        <v>287</v>
      </c>
      <c r="B382" t="s">
        <v>288</v>
      </c>
      <c r="C382" t="s">
        <v>10081</v>
      </c>
      <c r="D382" t="s">
        <v>151</v>
      </c>
      <c r="E382">
        <v>87134.042754164999</v>
      </c>
      <c r="F382">
        <v>6733.6</v>
      </c>
      <c r="G382">
        <v>25.5440863119928</v>
      </c>
      <c r="H382">
        <f>(Table2[[#This Row],[1Y Return vs Nifty]]-AVERAGE(Table2[1Y Return vs Nifty]))/_xlfn.STDEV.P(Table2[1Y Return vs Nifty])</f>
        <v>-0.21100006436485857</v>
      </c>
      <c r="I382">
        <v>0.89479534561791796</v>
      </c>
      <c r="J382">
        <f>(Table2[[#This Row],[1M Return vs Nifty]]-AVERAGE(Table2[1M Return vs Nifty]))/_xlfn.STDEV.P(Table2[1M Return vs Nifty])</f>
        <v>-0.10776590113480783</v>
      </c>
      <c r="K382">
        <v>19.604751129326399</v>
      </c>
      <c r="L382">
        <f>(Table2[[#This Row],[6M Return vs Nifty]]-AVERAGE(Table2[6M Return vs Nifty]))/_xlfn.STDEV.P(Table2[6M Return vs Nifty])</f>
        <v>0.23525186466717138</v>
      </c>
      <c r="M382">
        <v>6.0898293272232502</v>
      </c>
      <c r="N382">
        <f>(Table2[[#This Row],[1W Return vs Nifty]]-AVERAGE(Table2[1W Return vs Nifty]))/_xlfn.STDEV.P(Table2[1W Return vs Nifty])</f>
        <v>1.5942317789382241</v>
      </c>
      <c r="O382">
        <v>6334.5</v>
      </c>
      <c r="P382">
        <v>6095.5772807293197</v>
      </c>
      <c r="Q382">
        <v>5362.9048819668997</v>
      </c>
      <c r="R382">
        <v>84.832122932453402</v>
      </c>
      <c r="S382" s="5">
        <f>(Table2[[#This Row],[Close Price]]-Table2[[#This Row],[20D EMA]])/Table2[[#This Row],[20D EMA]]</f>
        <v>6.3004183439892711E-2</v>
      </c>
      <c r="T382" s="5">
        <f>(Table2[[#This Row],[Close Price]]-Table2[[#This Row],[50D EMA]])/Table2[[#This Row],[50D EMA]]</f>
        <v>0.1046697777563642</v>
      </c>
      <c r="U382" s="5">
        <f>(Table2[[#This Row],[Close Price]]-Table2[[#This Row],[200D EMA]])/Table2[[#This Row],[200D EMA]]</f>
        <v>0.25558818368048036</v>
      </c>
      <c r="V382">
        <v>0.80063550816637696</v>
      </c>
      <c r="W382">
        <v>6673.45</v>
      </c>
      <c r="X382">
        <v>6765.15</v>
      </c>
      <c r="Y382">
        <v>6293.75</v>
      </c>
      <c r="Z382">
        <v>6780</v>
      </c>
      <c r="AA382">
        <v>5250</v>
      </c>
      <c r="AB382">
        <v>6780</v>
      </c>
      <c r="AC382" s="5">
        <f>(Table2[[#This Row],[Close Price]]/Table2[[#This Row],[Day Low]])-1</f>
        <v>9.0133289378058201E-3</v>
      </c>
      <c r="AD382" s="5">
        <f>(Table2[[#This Row],[Day High]]/Table2[[#This Row],[Close Price]])-1</f>
        <v>4.6854580016630898E-3</v>
      </c>
      <c r="AE382" s="5">
        <f>(Table2[[#This Row],[Close Price]]/Table2[[#This Row],[Current Week Low]])-1</f>
        <v>6.9886792452830138E-2</v>
      </c>
      <c r="AF382" s="5">
        <f>(Table2[[#This Row],[Current Week High]]/Table2[[#This Row],[Close Price]])-1</f>
        <v>6.8908162052987443E-3</v>
      </c>
      <c r="AG382" s="5">
        <f>(Table2[[#This Row],[Close Price]]/Table2[[#This Row],[Current Month Low]])-1</f>
        <v>0.28259047619047628</v>
      </c>
      <c r="AH382" s="5">
        <f>(Table2[[#This Row],[Current Month High]]/Table2[[#This Row],[Close Price]])-1</f>
        <v>6.8908162052987443E-3</v>
      </c>
      <c r="AI382">
        <v>0.68908162052987398</v>
      </c>
      <c r="AJ382">
        <v>69.524552812779206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0.16</v>
      </c>
      <c r="AM382" t="s">
        <v>10116</v>
      </c>
      <c r="AN382">
        <v>8.14</v>
      </c>
      <c r="AO382" t="s">
        <v>10116</v>
      </c>
      <c r="AP382">
        <v>-3.117573630569E-3</v>
      </c>
      <c r="AQ382">
        <f>(Table2[[#This Row],[Sharpe Ratio]]-AVERAGE(Table2[Sharpe Ratio]))/_xlfn.STDEV.P(Table2[Sharpe Ratio])</f>
        <v>-0.6696473711925417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0.8410703069131874</v>
      </c>
      <c r="AS382">
        <f>_xlfn.RANK.AVG(Table2[[#This Row],[1Y Return vs Nifty Z-Score]],Table2[1Y Return vs Nifty Z-Score])</f>
        <v>344</v>
      </c>
      <c r="AT382">
        <f>_xlfn.RANK.AVG(Table2[[#This Row],[6M Return vs Nifty Z-Score]],Table2[6M Return vs Nifty Z-Score])</f>
        <v>239</v>
      </c>
      <c r="AU382">
        <f>_xlfn.RANK.AVG(Table2[[#This Row],[Sharpe Ratio Z-Score]],Table2[Sharpe Ratio Z-Score])</f>
        <v>547</v>
      </c>
      <c r="AV382">
        <f>(Table2[[#This Row],[Rank 1Y]]+Table2[[#This Row],[Rank 6M]]+Table2[[#This Row],[Rank Sharpe]])/3</f>
        <v>376.66666666666669</v>
      </c>
    </row>
    <row r="383" spans="1:48" x14ac:dyDescent="0.3">
      <c r="A383" t="s">
        <v>835</v>
      </c>
      <c r="B383" t="s">
        <v>836</v>
      </c>
      <c r="C383" t="s">
        <v>10073</v>
      </c>
      <c r="D383" t="s">
        <v>46</v>
      </c>
      <c r="E383">
        <v>17787.393724649999</v>
      </c>
      <c r="F383">
        <v>1749.75</v>
      </c>
      <c r="G383">
        <v>10.816045440142901</v>
      </c>
      <c r="H383">
        <f>(Table2[[#This Row],[1Y Return vs Nifty]]-AVERAGE(Table2[1Y Return vs Nifty]))/_xlfn.STDEV.P(Table2[1Y Return vs Nifty])</f>
        <v>-0.38897801348660527</v>
      </c>
      <c r="I383">
        <v>8.0750720254706891</v>
      </c>
      <c r="J383">
        <f>(Table2[[#This Row],[1M Return vs Nifty]]-AVERAGE(Table2[1M Return vs Nifty]))/_xlfn.STDEV.P(Table2[1M Return vs Nifty])</f>
        <v>0.55731899464072943</v>
      </c>
      <c r="K383">
        <v>39.648951571473603</v>
      </c>
      <c r="L383">
        <f>(Table2[[#This Row],[6M Return vs Nifty]]-AVERAGE(Table2[6M Return vs Nifty]))/_xlfn.STDEV.P(Table2[6M Return vs Nifty])</f>
        <v>0.8447945007645099</v>
      </c>
      <c r="M383">
        <v>5.1171349066895297</v>
      </c>
      <c r="N383">
        <f>(Table2[[#This Row],[1W Return vs Nifty]]-AVERAGE(Table2[1W Return vs Nifty]))/_xlfn.STDEV.P(Table2[1W Return vs Nifty])</f>
        <v>1.3817927585732181</v>
      </c>
      <c r="O383">
        <v>1680.13</v>
      </c>
      <c r="P383">
        <v>1557.7719402799901</v>
      </c>
      <c r="Q383">
        <v>1347.1532531404</v>
      </c>
      <c r="R383">
        <v>81.026371867395397</v>
      </c>
      <c r="S383" s="5">
        <f>(Table2[[#This Row],[Close Price]]-Table2[[#This Row],[20D EMA]])/Table2[[#This Row],[20D EMA]]</f>
        <v>4.1437269735079954E-2</v>
      </c>
      <c r="T383" s="5">
        <f>(Table2[[#This Row],[Close Price]]-Table2[[#This Row],[50D EMA]])/Table2[[#This Row],[50D EMA]]</f>
        <v>0.12323887390442034</v>
      </c>
      <c r="U383" s="5">
        <f>(Table2[[#This Row],[Close Price]]-Table2[[#This Row],[200D EMA]])/Table2[[#This Row],[200D EMA]]</f>
        <v>0.29884999789080524</v>
      </c>
      <c r="V383">
        <v>0.77325251169390197</v>
      </c>
      <c r="W383">
        <v>1735</v>
      </c>
      <c r="X383">
        <v>1826.8</v>
      </c>
      <c r="Y383">
        <v>1735</v>
      </c>
      <c r="Z383">
        <v>1860</v>
      </c>
      <c r="AA383">
        <v>1462.05</v>
      </c>
      <c r="AB383">
        <v>1860</v>
      </c>
      <c r="AC383" s="5">
        <f>(Table2[[#This Row],[Close Price]]/Table2[[#This Row],[Day Low]])-1</f>
        <v>8.5014409221901843E-3</v>
      </c>
      <c r="AD383" s="5">
        <f>(Table2[[#This Row],[Day High]]/Table2[[#This Row],[Close Price]])-1</f>
        <v>4.4034862123160323E-2</v>
      </c>
      <c r="AE383" s="5">
        <f>(Table2[[#This Row],[Close Price]]/Table2[[#This Row],[Current Week Low]])-1</f>
        <v>8.5014409221901843E-3</v>
      </c>
      <c r="AF383" s="5">
        <f>(Table2[[#This Row],[Current Week High]]/Table2[[#This Row],[Close Price]])-1</f>
        <v>6.3009001285897925E-2</v>
      </c>
      <c r="AG383" s="5">
        <f>(Table2[[#This Row],[Close Price]]/Table2[[#This Row],[Current Month Low]])-1</f>
        <v>0.19677849594747099</v>
      </c>
      <c r="AH383" s="5">
        <f>(Table2[[#This Row],[Current Month High]]/Table2[[#This Row],[Close Price]])-1</f>
        <v>6.3009001285897925E-2</v>
      </c>
      <c r="AI383">
        <v>6.3009001285897899</v>
      </c>
      <c r="AJ383">
        <v>70.715644665593402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0.19</v>
      </c>
      <c r="AM383" t="s">
        <v>10116</v>
      </c>
      <c r="AN383">
        <v>6.42</v>
      </c>
      <c r="AO383" t="s">
        <v>10116</v>
      </c>
      <c r="AP383">
        <v>-2.3797221888392998E-2</v>
      </c>
      <c r="AQ383">
        <f>(Table2[[#This Row],[Sharpe Ratio]]-AVERAGE(Table2[Sharpe Ratio]))/_xlfn.STDEV.P(Table2[Sharpe Ratio])</f>
        <v>-0.90341856746629678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1.4915096730255555</v>
      </c>
      <c r="AS383">
        <f>_xlfn.RANK.AVG(Table2[[#This Row],[1Y Return vs Nifty Z-Score]],Table2[1Y Return vs Nifty Z-Score])</f>
        <v>425</v>
      </c>
      <c r="AT383">
        <f>_xlfn.RANK.AVG(Table2[[#This Row],[6M Return vs Nifty Z-Score]],Table2[6M Return vs Nifty Z-Score])</f>
        <v>118</v>
      </c>
      <c r="AU383">
        <f>_xlfn.RANK.AVG(Table2[[#This Row],[Sharpe Ratio Z-Score]],Table2[Sharpe Ratio Z-Score])</f>
        <v>596</v>
      </c>
      <c r="AV383">
        <f>(Table2[[#This Row],[Rank 1Y]]+Table2[[#This Row],[Rank 6M]]+Table2[[#This Row],[Rank Sharpe]])/3</f>
        <v>379.66666666666669</v>
      </c>
    </row>
    <row r="384" spans="1:48" x14ac:dyDescent="0.3">
      <c r="A384" t="s">
        <v>1155</v>
      </c>
      <c r="B384" t="s">
        <v>1156</v>
      </c>
      <c r="C384" t="s">
        <v>10084</v>
      </c>
      <c r="D384" t="s">
        <v>281</v>
      </c>
      <c r="E384">
        <v>9978.9788619479896</v>
      </c>
      <c r="F384">
        <v>253.39</v>
      </c>
      <c r="G384">
        <v>32.646170902831699</v>
      </c>
      <c r="H384">
        <f>(Table2[[#This Row],[1Y Return vs Nifty]]-AVERAGE(Table2[1Y Return vs Nifty]))/_xlfn.STDEV.P(Table2[1Y Return vs Nifty])</f>
        <v>-0.12517639908819495</v>
      </c>
      <c r="I384">
        <v>-0.41708716405162599</v>
      </c>
      <c r="J384">
        <f>(Table2[[#This Row],[1M Return vs Nifty]]-AVERAGE(Table2[1M Return vs Nifty]))/_xlfn.STDEV.P(Table2[1M Return vs Nifty])</f>
        <v>-0.2292811687374498</v>
      </c>
      <c r="K384">
        <v>-11.354331746226</v>
      </c>
      <c r="L384">
        <f>(Table2[[#This Row],[6M Return vs Nifty]]-AVERAGE(Table2[6M Return vs Nifty]))/_xlfn.STDEV.P(Table2[6M Return vs Nifty])</f>
        <v>-0.70621152977385249</v>
      </c>
      <c r="M384">
        <v>2.4761939560189701</v>
      </c>
      <c r="N384">
        <f>(Table2[[#This Row],[1W Return vs Nifty]]-AVERAGE(Table2[1W Return vs Nifty]))/_xlfn.STDEV.P(Table2[1W Return vs Nifty])</f>
        <v>0.80500430727888672</v>
      </c>
      <c r="O384">
        <v>254.6</v>
      </c>
      <c r="P384">
        <v>256.35620736259801</v>
      </c>
      <c r="Q384">
        <v>243.12304872340701</v>
      </c>
      <c r="R384">
        <v>61.428663540247904</v>
      </c>
      <c r="S384" s="5">
        <f>(Table2[[#This Row],[Close Price]]-Table2[[#This Row],[20D EMA]])/Table2[[#This Row],[20D EMA]]</f>
        <v>-4.7525530243519559E-3</v>
      </c>
      <c r="T384" s="5">
        <f>(Table2[[#This Row],[Close Price]]-Table2[[#This Row],[50D EMA]])/Table2[[#This Row],[50D EMA]]</f>
        <v>-1.1570647705840542E-2</v>
      </c>
      <c r="U384" s="5">
        <f>(Table2[[#This Row],[Close Price]]-Table2[[#This Row],[200D EMA]])/Table2[[#This Row],[200D EMA]]</f>
        <v>4.2229444433601791E-2</v>
      </c>
      <c r="V384">
        <v>1.3708996921773999</v>
      </c>
      <c r="W384">
        <v>252</v>
      </c>
      <c r="X384">
        <v>265</v>
      </c>
      <c r="Y384">
        <v>252</v>
      </c>
      <c r="Z384">
        <v>278.7</v>
      </c>
      <c r="AA384">
        <v>209</v>
      </c>
      <c r="AB384">
        <v>278.7</v>
      </c>
      <c r="AC384" s="5">
        <f>(Table2[[#This Row],[Close Price]]/Table2[[#This Row],[Day Low]])-1</f>
        <v>5.515873015872863E-3</v>
      </c>
      <c r="AD384" s="5">
        <f>(Table2[[#This Row],[Day High]]/Table2[[#This Row],[Close Price]])-1</f>
        <v>4.5818698449031192E-2</v>
      </c>
      <c r="AE384" s="5">
        <f>(Table2[[#This Row],[Close Price]]/Table2[[#This Row],[Current Week Low]])-1</f>
        <v>5.515873015872863E-3</v>
      </c>
      <c r="AF384" s="5">
        <f>(Table2[[#This Row],[Current Week High]]/Table2[[#This Row],[Close Price]])-1</f>
        <v>9.9885551916018889E-2</v>
      </c>
      <c r="AG384" s="5">
        <f>(Table2[[#This Row],[Close Price]]/Table2[[#This Row],[Current Month Low]])-1</f>
        <v>0.21239234449760769</v>
      </c>
      <c r="AH384" s="5">
        <f>(Table2[[#This Row],[Current Month High]]/Table2[[#This Row],[Close Price]])-1</f>
        <v>9.9885551916018889E-2</v>
      </c>
      <c r="AI384">
        <v>35.561782232921502</v>
      </c>
      <c r="AJ384">
        <v>67.530578512396602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-0.16</v>
      </c>
      <c r="AM384" t="s">
        <v>10117</v>
      </c>
      <c r="AN384">
        <v>3.73</v>
      </c>
      <c r="AO384" t="s">
        <v>10116</v>
      </c>
      <c r="AP384">
        <v>7.4772055261301998E-2</v>
      </c>
      <c r="AQ384">
        <f>(Table2[[#This Row],[Sharpe Ratio]]-AVERAGE(Table2[Sharpe Ratio]))/_xlfn.STDEV.P(Table2[Sharpe Ratio])</f>
        <v>0.21084882953381875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315</v>
      </c>
      <c r="AT384">
        <f>_xlfn.RANK.AVG(Table2[[#This Row],[6M Return vs Nifty Z-Score]],Table2[6M Return vs Nifty Z-Score])</f>
        <v>549</v>
      </c>
      <c r="AU384">
        <f>_xlfn.RANK.AVG(Table2[[#This Row],[Sharpe Ratio Z-Score]],Table2[Sharpe Ratio Z-Score])</f>
        <v>278</v>
      </c>
      <c r="AV384">
        <f>(Table2[[#This Row],[Rank 1Y]]+Table2[[#This Row],[Rank 6M]]+Table2[[#This Row],[Rank Sharpe]])/3</f>
        <v>380.66666666666669</v>
      </c>
    </row>
    <row r="385" spans="1:48" x14ac:dyDescent="0.3">
      <c r="A385" t="s">
        <v>1849</v>
      </c>
      <c r="B385" t="s">
        <v>1850</v>
      </c>
      <c r="C385" t="s">
        <v>10075</v>
      </c>
      <c r="D385" t="s">
        <v>59</v>
      </c>
      <c r="E385">
        <v>3568.87643854</v>
      </c>
      <c r="F385">
        <v>347.95</v>
      </c>
      <c r="G385">
        <v>23.4717143541328</v>
      </c>
      <c r="H385">
        <f>(Table2[[#This Row],[1Y Return vs Nifty]]-AVERAGE(Table2[1Y Return vs Nifty]))/_xlfn.STDEV.P(Table2[1Y Return vs Nifty])</f>
        <v>-0.23604321260749475</v>
      </c>
      <c r="I385">
        <v>2.8360832517949301</v>
      </c>
      <c r="J385">
        <f>(Table2[[#This Row],[1M Return vs Nifty]]-AVERAGE(Table2[1M Return vs Nifty]))/_xlfn.STDEV.P(Table2[1M Return vs Nifty])</f>
        <v>7.2049072899942473E-2</v>
      </c>
      <c r="K385">
        <v>-3.4943467328984501</v>
      </c>
      <c r="L385">
        <f>(Table2[[#This Row],[6M Return vs Nifty]]-AVERAGE(Table2[6M Return vs Nifty]))/_xlfn.STDEV.P(Table2[6M Return vs Nifty])</f>
        <v>-0.46718997346197494</v>
      </c>
      <c r="M385">
        <v>-3.5888543276842202</v>
      </c>
      <c r="N385">
        <f>(Table2[[#This Row],[1W Return vs Nifty]]-AVERAGE(Table2[1W Return vs Nifty]))/_xlfn.STDEV.P(Table2[1W Return vs Nifty])</f>
        <v>-0.519618193536312</v>
      </c>
      <c r="O385">
        <v>347.6</v>
      </c>
      <c r="P385">
        <v>334.92656359575602</v>
      </c>
      <c r="Q385">
        <v>308.354103811708</v>
      </c>
      <c r="R385">
        <v>55.044995793950903</v>
      </c>
      <c r="S385" s="5">
        <f>(Table2[[#This Row],[Close Price]]-Table2[[#This Row],[20D EMA]])/Table2[[#This Row],[20D EMA]]</f>
        <v>1.006904487917048E-3</v>
      </c>
      <c r="T385" s="5">
        <f>(Table2[[#This Row],[Close Price]]-Table2[[#This Row],[50D EMA]])/Table2[[#This Row],[50D EMA]]</f>
        <v>3.888445354833895E-2</v>
      </c>
      <c r="U385" s="5">
        <f>(Table2[[#This Row],[Close Price]]-Table2[[#This Row],[200D EMA]])/Table2[[#This Row],[200D EMA]]</f>
        <v>0.12841047256653557</v>
      </c>
      <c r="V385">
        <v>0.72618093399744998</v>
      </c>
      <c r="W385">
        <v>345.6</v>
      </c>
      <c r="X385">
        <v>361.9</v>
      </c>
      <c r="Y385">
        <v>345.6</v>
      </c>
      <c r="Z385">
        <v>370</v>
      </c>
      <c r="AA385">
        <v>278</v>
      </c>
      <c r="AB385">
        <v>386.95</v>
      </c>
      <c r="AC385" s="5">
        <f>(Table2[[#This Row],[Close Price]]/Table2[[#This Row],[Day Low]])-1</f>
        <v>6.7997685185183787E-3</v>
      </c>
      <c r="AD385" s="5">
        <f>(Table2[[#This Row],[Day High]]/Table2[[#This Row],[Close Price]])-1</f>
        <v>4.0091967236671966E-2</v>
      </c>
      <c r="AE385" s="5">
        <f>(Table2[[#This Row],[Close Price]]/Table2[[#This Row],[Current Week Low]])-1</f>
        <v>6.7997685185183787E-3</v>
      </c>
      <c r="AF385" s="5">
        <f>(Table2[[#This Row],[Current Week High]]/Table2[[#This Row],[Close Price]])-1</f>
        <v>6.3371174019255738E-2</v>
      </c>
      <c r="AG385" s="5">
        <f>(Table2[[#This Row],[Close Price]]/Table2[[#This Row],[Current Month Low]])-1</f>
        <v>0.25161870503597128</v>
      </c>
      <c r="AH385" s="5">
        <f>(Table2[[#This Row],[Current Month High]]/Table2[[#This Row],[Close Price]])-1</f>
        <v>0.11208506969392151</v>
      </c>
      <c r="AI385">
        <v>11.208506969392101</v>
      </c>
      <c r="AJ385">
        <v>64.905213270142099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0.11</v>
      </c>
      <c r="AM385" t="s">
        <v>10116</v>
      </c>
      <c r="AN385">
        <v>-7.3</v>
      </c>
      <c r="AO385" t="s">
        <v>10117</v>
      </c>
      <c r="AP385">
        <v>5.9387043676312999E-2</v>
      </c>
      <c r="AQ385">
        <f>(Table2[[#This Row],[Sharpe Ratio]]-AVERAGE(Table2[Sharpe Ratio]))/_xlfn.STDEV.P(Table2[Sharpe Ratio])</f>
        <v>3.6930370280155042E-2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-1.1138719364256842</v>
      </c>
      <c r="AS385">
        <f>_xlfn.RANK.AVG(Table2[[#This Row],[1Y Return vs Nifty Z-Score]],Table2[1Y Return vs Nifty Z-Score])</f>
        <v>358</v>
      </c>
      <c r="AT385">
        <f>_xlfn.RANK.AVG(Table2[[#This Row],[6M Return vs Nifty Z-Score]],Table2[6M Return vs Nifty Z-Score])</f>
        <v>461</v>
      </c>
      <c r="AU385">
        <f>_xlfn.RANK.AVG(Table2[[#This Row],[Sharpe Ratio Z-Score]],Table2[Sharpe Ratio Z-Score])</f>
        <v>324</v>
      </c>
      <c r="AV385">
        <f>(Table2[[#This Row],[Rank 1Y]]+Table2[[#This Row],[Rank 6M]]+Table2[[#This Row],[Rank Sharpe]])/3</f>
        <v>381</v>
      </c>
    </row>
    <row r="386" spans="1:48" x14ac:dyDescent="0.3">
      <c r="A386" t="s">
        <v>605</v>
      </c>
      <c r="B386" t="s">
        <v>606</v>
      </c>
      <c r="C386" t="s">
        <v>10078</v>
      </c>
      <c r="D386" t="s">
        <v>230</v>
      </c>
      <c r="E386">
        <v>30462.947199999999</v>
      </c>
      <c r="F386">
        <v>2700.75</v>
      </c>
      <c r="G386">
        <v>-9.6659698828797307</v>
      </c>
      <c r="H386">
        <f>(Table2[[#This Row],[1Y Return vs Nifty]]-AVERAGE(Table2[1Y Return vs Nifty]))/_xlfn.STDEV.P(Table2[1Y Return vs Nifty])</f>
        <v>-0.63648867106762863</v>
      </c>
      <c r="I386">
        <v>10.726990370317299</v>
      </c>
      <c r="J386">
        <f>(Table2[[#This Row],[1M Return vs Nifty]]-AVERAGE(Table2[1M Return vs Nifty]))/_xlfn.STDEV.P(Table2[1M Return vs Nifty])</f>
        <v>0.80295727776378434</v>
      </c>
      <c r="K386">
        <v>8.6916783932609594</v>
      </c>
      <c r="L386">
        <f>(Table2[[#This Row],[6M Return vs Nifty]]-AVERAGE(Table2[6M Return vs Nifty]))/_xlfn.STDEV.P(Table2[6M Return vs Nifty])</f>
        <v>-9.6613860915781238E-2</v>
      </c>
      <c r="M386">
        <v>-2.0679184439733098</v>
      </c>
      <c r="N386">
        <f>(Table2[[#This Row],[1W Return vs Nifty]]-AVERAGE(Table2[1W Return vs Nifty]))/_xlfn.STDEV.P(Table2[1W Return vs Nifty])</f>
        <v>-0.18744179532458863</v>
      </c>
      <c r="O386">
        <v>2638.13</v>
      </c>
      <c r="P386">
        <v>2458.8040845605001</v>
      </c>
      <c r="Q386">
        <v>2237.19599894778</v>
      </c>
      <c r="R386">
        <v>69.149894586951405</v>
      </c>
      <c r="S386" s="5">
        <f>(Table2[[#This Row],[Close Price]]-Table2[[#This Row],[20D EMA]])/Table2[[#This Row],[20D EMA]]</f>
        <v>2.3736510331181515E-2</v>
      </c>
      <c r="T386" s="5">
        <f>(Table2[[#This Row],[Close Price]]-Table2[[#This Row],[50D EMA]])/Table2[[#This Row],[50D EMA]]</f>
        <v>9.8399834683350396E-2</v>
      </c>
      <c r="U386" s="5">
        <f>(Table2[[#This Row],[Close Price]]-Table2[[#This Row],[200D EMA]])/Table2[[#This Row],[200D EMA]]</f>
        <v>0.20720312447825012</v>
      </c>
      <c r="V386">
        <v>0.68977321267116198</v>
      </c>
      <c r="W386">
        <v>2665</v>
      </c>
      <c r="X386">
        <v>2752.2</v>
      </c>
      <c r="Y386">
        <v>2665</v>
      </c>
      <c r="Z386">
        <v>2813.95</v>
      </c>
      <c r="AA386">
        <v>2396</v>
      </c>
      <c r="AB386">
        <v>2855</v>
      </c>
      <c r="AC386" s="5">
        <f>(Table2[[#This Row],[Close Price]]/Table2[[#This Row],[Day Low]])-1</f>
        <v>1.3414634146341475E-2</v>
      </c>
      <c r="AD386" s="5">
        <f>(Table2[[#This Row],[Day High]]/Table2[[#This Row],[Close Price]])-1</f>
        <v>1.9050263815606705E-2</v>
      </c>
      <c r="AE386" s="5">
        <f>(Table2[[#This Row],[Close Price]]/Table2[[#This Row],[Current Week Low]])-1</f>
        <v>1.3414634146341475E-2</v>
      </c>
      <c r="AF386" s="5">
        <f>(Table2[[#This Row],[Current Week High]]/Table2[[#This Row],[Close Price]])-1</f>
        <v>4.1914283069517611E-2</v>
      </c>
      <c r="AG386" s="5">
        <f>(Table2[[#This Row],[Close Price]]/Table2[[#This Row],[Current Month Low]])-1</f>
        <v>0.12719115191986652</v>
      </c>
      <c r="AH386" s="5">
        <f>(Table2[[#This Row],[Current Month High]]/Table2[[#This Row],[Close Price]])-1</f>
        <v>5.7113764694992186E-2</v>
      </c>
      <c r="AI386">
        <v>5.7113764694992097</v>
      </c>
      <c r="AJ386">
        <v>44.024637372013601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0.2</v>
      </c>
      <c r="AM386" t="s">
        <v>10116</v>
      </c>
      <c r="AN386">
        <v>1.83</v>
      </c>
      <c r="AO386" t="s">
        <v>10116</v>
      </c>
      <c r="AP386">
        <v>8.0423253389260999E-2</v>
      </c>
      <c r="AQ386">
        <f>(Table2[[#This Row],[Sharpe Ratio]]-AVERAGE(Table2[Sharpe Ratio]))/_xlfn.STDEV.P(Table2[Sharpe Ratio])</f>
        <v>0.27473228297955893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0.15714523343534478</v>
      </c>
      <c r="AS386">
        <f>_xlfn.RANK.AVG(Table2[[#This Row],[1Y Return vs Nifty Z-Score]],Table2[1Y Return vs Nifty Z-Score])</f>
        <v>548</v>
      </c>
      <c r="AT386">
        <f>_xlfn.RANK.AVG(Table2[[#This Row],[6M Return vs Nifty Z-Score]],Table2[6M Return vs Nifty Z-Score])</f>
        <v>336</v>
      </c>
      <c r="AU386">
        <f>_xlfn.RANK.AVG(Table2[[#This Row],[Sharpe Ratio Z-Score]],Table2[Sharpe Ratio Z-Score])</f>
        <v>261</v>
      </c>
      <c r="AV386">
        <f>(Table2[[#This Row],[Rank 1Y]]+Table2[[#This Row],[Rank 6M]]+Table2[[#This Row],[Rank Sharpe]])/3</f>
        <v>381.66666666666669</v>
      </c>
    </row>
    <row r="387" spans="1:48" x14ac:dyDescent="0.3">
      <c r="A387" t="s">
        <v>971</v>
      </c>
      <c r="B387" t="s">
        <v>972</v>
      </c>
      <c r="C387" t="s">
        <v>609</v>
      </c>
      <c r="D387" t="s">
        <v>609</v>
      </c>
      <c r="E387">
        <v>13977.263958</v>
      </c>
      <c r="F387">
        <v>477.85</v>
      </c>
      <c r="G387">
        <v>2.3822122358989</v>
      </c>
      <c r="H387">
        <f>(Table2[[#This Row],[1Y Return vs Nifty]]-AVERAGE(Table2[1Y Return vs Nifty]))/_xlfn.STDEV.P(Table2[1Y Return vs Nifty])</f>
        <v>-0.4908949181168204</v>
      </c>
      <c r="I387">
        <v>4.86588680329697</v>
      </c>
      <c r="J387">
        <f>(Table2[[#This Row],[1M Return vs Nifty]]-AVERAGE(Table2[1M Return vs Nifty]))/_xlfn.STDEV.P(Table2[1M Return vs Nifty])</f>
        <v>0.26006295365797905</v>
      </c>
      <c r="K387">
        <v>12.2486287141185</v>
      </c>
      <c r="L387">
        <f>(Table2[[#This Row],[6M Return vs Nifty]]-AVERAGE(Table2[6M Return vs Nifty]))/_xlfn.STDEV.P(Table2[6M Return vs Nifty])</f>
        <v>1.1552732274130156E-2</v>
      </c>
      <c r="M387">
        <v>-2.52021956170513</v>
      </c>
      <c r="N387">
        <f>(Table2[[#This Row],[1W Return vs Nifty]]-AVERAGE(Table2[1W Return vs Nifty]))/_xlfn.STDEV.P(Table2[1W Return vs Nifty])</f>
        <v>-0.28622554933052013</v>
      </c>
      <c r="O387">
        <v>471.94</v>
      </c>
      <c r="P387">
        <v>459.228719532946</v>
      </c>
      <c r="Q387">
        <v>421.427197569577</v>
      </c>
      <c r="R387">
        <v>60.593067146641502</v>
      </c>
      <c r="S387" s="5">
        <f>(Table2[[#This Row],[Close Price]]-Table2[[#This Row],[20D EMA]])/Table2[[#This Row],[20D EMA]]</f>
        <v>1.2522778319277927E-2</v>
      </c>
      <c r="T387" s="5">
        <f>(Table2[[#This Row],[Close Price]]-Table2[[#This Row],[50D EMA]])/Table2[[#This Row],[50D EMA]]</f>
        <v>4.0549032921966661E-2</v>
      </c>
      <c r="U387" s="5">
        <f>(Table2[[#This Row],[Close Price]]-Table2[[#This Row],[200D EMA]])/Table2[[#This Row],[200D EMA]]</f>
        <v>0.13388505240245605</v>
      </c>
      <c r="V387">
        <v>0.79109621065316005</v>
      </c>
      <c r="W387">
        <v>476.5</v>
      </c>
      <c r="X387">
        <v>493.65</v>
      </c>
      <c r="Y387">
        <v>471.3</v>
      </c>
      <c r="Z387">
        <v>495.9</v>
      </c>
      <c r="AA387">
        <v>429.75</v>
      </c>
      <c r="AB387">
        <v>504.7</v>
      </c>
      <c r="AC387" s="5">
        <f>(Table2[[#This Row],[Close Price]]/Table2[[#This Row],[Day Low]])-1</f>
        <v>2.8331584470095983E-3</v>
      </c>
      <c r="AD387" s="5">
        <f>(Table2[[#This Row],[Day High]]/Table2[[#This Row],[Close Price]])-1</f>
        <v>3.3064769279062434E-2</v>
      </c>
      <c r="AE387" s="5">
        <f>(Table2[[#This Row],[Close Price]]/Table2[[#This Row],[Current Week Low]])-1</f>
        <v>1.3897729683853166E-2</v>
      </c>
      <c r="AF387" s="5">
        <f>(Table2[[#This Row],[Current Week High]]/Table2[[#This Row],[Close Price]])-1</f>
        <v>3.7773359840954202E-2</v>
      </c>
      <c r="AG387" s="5">
        <f>(Table2[[#This Row],[Close Price]]/Table2[[#This Row],[Current Month Low]])-1</f>
        <v>0.11192553810354866</v>
      </c>
      <c r="AH387" s="5">
        <f>(Table2[[#This Row],[Current Month High]]/Table2[[#This Row],[Close Price]])-1</f>
        <v>5.6189180705242148E-2</v>
      </c>
      <c r="AI387">
        <v>5.6189180705242103</v>
      </c>
      <c r="AJ387">
        <v>42.897727272727202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-0.02</v>
      </c>
      <c r="AM387" t="s">
        <v>10117</v>
      </c>
      <c r="AN387">
        <v>2.2599999999999998</v>
      </c>
      <c r="AO387" t="s">
        <v>10116</v>
      </c>
      <c r="AP387">
        <v>4.6458784866489002E-2</v>
      </c>
      <c r="AQ387">
        <f>(Table2[[#This Row],[Sharpe Ratio]]-AVERAGE(Table2[Sharpe Ratio]))/_xlfn.STDEV.P(Table2[Sharpe Ratio])</f>
        <v>-0.1092159514574897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-0.61472073297272112</v>
      </c>
      <c r="AS387">
        <f>_xlfn.RANK.AVG(Table2[[#This Row],[1Y Return vs Nifty Z-Score]],Table2[1Y Return vs Nifty Z-Score])</f>
        <v>475</v>
      </c>
      <c r="AT387">
        <f>_xlfn.RANK.AVG(Table2[[#This Row],[6M Return vs Nifty Z-Score]],Table2[6M Return vs Nifty Z-Score])</f>
        <v>298</v>
      </c>
      <c r="AU387">
        <f>_xlfn.RANK.AVG(Table2[[#This Row],[Sharpe Ratio Z-Score]],Table2[Sharpe Ratio Z-Score])</f>
        <v>373</v>
      </c>
      <c r="AV387">
        <f>(Table2[[#This Row],[Rank 1Y]]+Table2[[#This Row],[Rank 6M]]+Table2[[#This Row],[Rank Sharpe]])/3</f>
        <v>382</v>
      </c>
    </row>
    <row r="388" spans="1:48" x14ac:dyDescent="0.3">
      <c r="A388" t="s">
        <v>394</v>
      </c>
      <c r="B388" t="s">
        <v>395</v>
      </c>
      <c r="C388" t="s">
        <v>10076</v>
      </c>
      <c r="D388" t="s">
        <v>132</v>
      </c>
      <c r="E388">
        <v>59467.1725857329</v>
      </c>
      <c r="F388">
        <v>142.88</v>
      </c>
      <c r="G388">
        <v>40.316103681261197</v>
      </c>
      <c r="H388">
        <f>(Table2[[#This Row],[1Y Return vs Nifty]]-AVERAGE(Table2[1Y Return vs Nifty]))/_xlfn.STDEV.P(Table2[1Y Return vs Nifty])</f>
        <v>-3.2490690399291568E-2</v>
      </c>
      <c r="I388">
        <v>-20.5329901827943</v>
      </c>
      <c r="J388">
        <f>(Table2[[#This Row],[1M Return vs Nifty]]-AVERAGE(Table2[1M Return vs Nifty]))/_xlfn.STDEV.P(Table2[1M Return vs Nifty])</f>
        <v>-2.0925496553392242</v>
      </c>
      <c r="K388">
        <v>12.723518106861301</v>
      </c>
      <c r="L388">
        <f>(Table2[[#This Row],[6M Return vs Nifty]]-AVERAGE(Table2[6M Return vs Nifty]))/_xlfn.STDEV.P(Table2[6M Return vs Nifty])</f>
        <v>2.5994083184713183E-2</v>
      </c>
      <c r="M388">
        <v>-7.09043102358127</v>
      </c>
      <c r="N388">
        <f>(Table2[[#This Row],[1W Return vs Nifty]]-AVERAGE(Table2[1W Return vs Nifty]))/_xlfn.STDEV.P(Table2[1W Return vs Nifty])</f>
        <v>-1.2843717557096608</v>
      </c>
      <c r="O388">
        <v>151.47</v>
      </c>
      <c r="P388">
        <v>152.00937215351499</v>
      </c>
      <c r="Q388">
        <v>129.24307781088001</v>
      </c>
      <c r="R388">
        <v>34.518515551474202</v>
      </c>
      <c r="S388" s="5">
        <f>(Table2[[#This Row],[Close Price]]-Table2[[#This Row],[20D EMA]])/Table2[[#This Row],[20D EMA]]</f>
        <v>-5.6710899848154771E-2</v>
      </c>
      <c r="T388" s="5">
        <f>(Table2[[#This Row],[Close Price]]-Table2[[#This Row],[50D EMA]])/Table2[[#This Row],[50D EMA]]</f>
        <v>-6.0057955796930705E-2</v>
      </c>
      <c r="U388" s="5">
        <f>(Table2[[#This Row],[Close Price]]-Table2[[#This Row],[200D EMA]])/Table2[[#This Row],[200D EMA]]</f>
        <v>0.10551375300017805</v>
      </c>
      <c r="V388">
        <v>0.78617521338435103</v>
      </c>
      <c r="W388">
        <v>137.19999999999999</v>
      </c>
      <c r="X388">
        <v>146.94999999999999</v>
      </c>
      <c r="Y388">
        <v>137.19999999999999</v>
      </c>
      <c r="Z388">
        <v>152.91</v>
      </c>
      <c r="AA388">
        <v>124.8</v>
      </c>
      <c r="AB388">
        <v>168</v>
      </c>
      <c r="AC388" s="5">
        <f>(Table2[[#This Row],[Close Price]]/Table2[[#This Row],[Day Low]])-1</f>
        <v>4.1399416909621012E-2</v>
      </c>
      <c r="AD388" s="5">
        <f>(Table2[[#This Row],[Day High]]/Table2[[#This Row],[Close Price]])-1</f>
        <v>2.848544232922734E-2</v>
      </c>
      <c r="AE388" s="5">
        <f>(Table2[[#This Row],[Close Price]]/Table2[[#This Row],[Current Week Low]])-1</f>
        <v>4.1399416909621012E-2</v>
      </c>
      <c r="AF388" s="5">
        <f>(Table2[[#This Row],[Current Week High]]/Table2[[#This Row],[Close Price]])-1</f>
        <v>7.0198768197088368E-2</v>
      </c>
      <c r="AG388" s="5">
        <f>(Table2[[#This Row],[Close Price]]/Table2[[#This Row],[Current Month Low]])-1</f>
        <v>0.1448717948717948</v>
      </c>
      <c r="AH388" s="5">
        <f>(Table2[[#This Row],[Current Month High]]/Table2[[#This Row],[Close Price]])-1</f>
        <v>0.17581187010078381</v>
      </c>
      <c r="AI388">
        <v>22.725363941769299</v>
      </c>
      <c r="AJ388">
        <v>74.669926650366705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-0.13</v>
      </c>
      <c r="AM388" t="s">
        <v>10117</v>
      </c>
      <c r="AN388">
        <v>-5.13</v>
      </c>
      <c r="AO388" t="s">
        <v>10117</v>
      </c>
      <c r="AP388">
        <v>-1.1478013439457001E-2</v>
      </c>
      <c r="AQ388">
        <f>(Table2[[#This Row],[Sharpe Ratio]]-AVERAGE(Table2[Sharpe Ratio]))/_xlfn.STDEV.P(Table2[Sharpe Ratio])</f>
        <v>-0.76415719994453835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285</v>
      </c>
      <c r="AT388">
        <f>_xlfn.RANK.AVG(Table2[[#This Row],[6M Return vs Nifty Z-Score]],Table2[6M Return vs Nifty Z-Score])</f>
        <v>291</v>
      </c>
      <c r="AU388">
        <f>_xlfn.RANK.AVG(Table2[[#This Row],[Sharpe Ratio Z-Score]],Table2[Sharpe Ratio Z-Score])</f>
        <v>576</v>
      </c>
      <c r="AV388">
        <f>(Table2[[#This Row],[Rank 1Y]]+Table2[[#This Row],[Rank 6M]]+Table2[[#This Row],[Rank Sharpe]])/3</f>
        <v>384</v>
      </c>
    </row>
    <row r="389" spans="1:48" x14ac:dyDescent="0.3">
      <c r="A389" t="s">
        <v>1384</v>
      </c>
      <c r="B389" t="s">
        <v>1385</v>
      </c>
      <c r="C389" t="s">
        <v>10075</v>
      </c>
      <c r="D389" t="s">
        <v>59</v>
      </c>
      <c r="E389">
        <v>7343.065340184</v>
      </c>
      <c r="F389">
        <v>159.09</v>
      </c>
      <c r="G389">
        <v>46.6627755078866</v>
      </c>
      <c r="H389">
        <f>(Table2[[#This Row],[1Y Return vs Nifty]]-AVERAGE(Table2[1Y Return vs Nifty]))/_xlfn.STDEV.P(Table2[1Y Return vs Nifty])</f>
        <v>4.4204346318764541E-2</v>
      </c>
      <c r="I389">
        <v>-8.7970784089246106</v>
      </c>
      <c r="J389">
        <f>(Table2[[#This Row],[1M Return vs Nifty]]-AVERAGE(Table2[1M Return vs Nifty]))/_xlfn.STDEV.P(Table2[1M Return vs Nifty])</f>
        <v>-1.0054915924018684</v>
      </c>
      <c r="K389">
        <v>-11.4488305512777</v>
      </c>
      <c r="L389">
        <f>(Table2[[#This Row],[6M Return vs Nifty]]-AVERAGE(Table2[6M Return vs Nifty]))/_xlfn.STDEV.P(Table2[6M Return vs Nifty])</f>
        <v>-0.70908523136676527</v>
      </c>
      <c r="M389">
        <v>0.53082378116148798</v>
      </c>
      <c r="N389">
        <f>(Table2[[#This Row],[1W Return vs Nifty]]-AVERAGE(Table2[1W Return vs Nifty]))/_xlfn.STDEV.P(Table2[1W Return vs Nifty])</f>
        <v>0.3801303432982357</v>
      </c>
      <c r="O389">
        <v>159.66</v>
      </c>
      <c r="P389">
        <v>159.41205239612299</v>
      </c>
      <c r="Q389">
        <v>144.683121718508</v>
      </c>
      <c r="R389">
        <v>56.332285432176</v>
      </c>
      <c r="S389" s="5">
        <f>(Table2[[#This Row],[Close Price]]-Table2[[#This Row],[20D EMA]])/Table2[[#This Row],[20D EMA]]</f>
        <v>-3.5700864336715094E-3</v>
      </c>
      <c r="T389" s="5">
        <f>(Table2[[#This Row],[Close Price]]-Table2[[#This Row],[50D EMA]])/Table2[[#This Row],[50D EMA]]</f>
        <v>-2.020251237483076E-3</v>
      </c>
      <c r="U389" s="5">
        <f>(Table2[[#This Row],[Close Price]]-Table2[[#This Row],[200D EMA]])/Table2[[#This Row],[200D EMA]]</f>
        <v>9.9575390068799272E-2</v>
      </c>
      <c r="V389">
        <v>0.47881570684000202</v>
      </c>
      <c r="W389">
        <v>158.56</v>
      </c>
      <c r="X389">
        <v>162.49</v>
      </c>
      <c r="Y389">
        <v>158.56</v>
      </c>
      <c r="Z389">
        <v>166.6</v>
      </c>
      <c r="AA389">
        <v>130</v>
      </c>
      <c r="AB389">
        <v>166.6</v>
      </c>
      <c r="AC389" s="5">
        <f>(Table2[[#This Row],[Close Price]]/Table2[[#This Row],[Day Low]])-1</f>
        <v>3.3425832492433027E-3</v>
      </c>
      <c r="AD389" s="5">
        <f>(Table2[[#This Row],[Day High]]/Table2[[#This Row],[Close Price]])-1</f>
        <v>2.1371550694575525E-2</v>
      </c>
      <c r="AE389" s="5">
        <f>(Table2[[#This Row],[Close Price]]/Table2[[#This Row],[Current Week Low]])-1</f>
        <v>3.3425832492433027E-3</v>
      </c>
      <c r="AF389" s="5">
        <f>(Table2[[#This Row],[Current Week High]]/Table2[[#This Row],[Close Price]])-1</f>
        <v>4.7205984034194515E-2</v>
      </c>
      <c r="AG389" s="5">
        <f>(Table2[[#This Row],[Close Price]]/Table2[[#This Row],[Current Month Low]])-1</f>
        <v>0.22376923076923072</v>
      </c>
      <c r="AH389" s="5">
        <f>(Table2[[#This Row],[Current Month High]]/Table2[[#This Row],[Close Price]])-1</f>
        <v>4.7205984034194515E-2</v>
      </c>
      <c r="AI389">
        <v>16.600666289521602</v>
      </c>
      <c r="AJ389">
        <v>75.984513274336194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-0.03</v>
      </c>
      <c r="AM389" t="s">
        <v>10117</v>
      </c>
      <c r="AN389">
        <v>0.95</v>
      </c>
      <c r="AO389" t="s">
        <v>10116</v>
      </c>
      <c r="AP389">
        <v>5.5002100624732E-2</v>
      </c>
      <c r="AQ389">
        <f>(Table2[[#This Row],[Sharpe Ratio]]-AVERAGE(Table2[Sharpe Ratio]))/_xlfn.STDEV.P(Table2[Sharpe Ratio])</f>
        <v>-1.2638818227321217E-2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-1.3028809523789546</v>
      </c>
      <c r="AS389">
        <f>_xlfn.RANK.AVG(Table2[[#This Row],[1Y Return vs Nifty Z-Score]],Table2[1Y Return vs Nifty Z-Score])</f>
        <v>262</v>
      </c>
      <c r="AT389">
        <f>_xlfn.RANK.AVG(Table2[[#This Row],[6M Return vs Nifty Z-Score]],Table2[6M Return vs Nifty Z-Score])</f>
        <v>551</v>
      </c>
      <c r="AU389">
        <f>_xlfn.RANK.AVG(Table2[[#This Row],[Sharpe Ratio Z-Score]],Table2[Sharpe Ratio Z-Score])</f>
        <v>343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626</v>
      </c>
      <c r="B390" t="s">
        <v>627</v>
      </c>
      <c r="C390" t="s">
        <v>10075</v>
      </c>
      <c r="D390" t="s">
        <v>59</v>
      </c>
      <c r="E390">
        <v>29166.704380924999</v>
      </c>
      <c r="F390">
        <v>2283.75</v>
      </c>
      <c r="G390">
        <v>24.355350454813198</v>
      </c>
      <c r="H390">
        <f>(Table2[[#This Row],[1Y Return vs Nifty]]-AVERAGE(Table2[1Y Return vs Nifty]))/_xlfn.STDEV.P(Table2[1Y Return vs Nifty])</f>
        <v>-0.22536509578683706</v>
      </c>
      <c r="I390">
        <v>-8.7411159627096104</v>
      </c>
      <c r="J390">
        <f>(Table2[[#This Row],[1M Return vs Nifty]]-AVERAGE(Table2[1M Return vs Nifty]))/_xlfn.STDEV.P(Table2[1M Return vs Nifty])</f>
        <v>-1.0003079791000742</v>
      </c>
      <c r="K390">
        <v>3.2975899141584</v>
      </c>
      <c r="L390">
        <f>(Table2[[#This Row],[6M Return vs Nifty]]-AVERAGE(Table2[6M Return vs Nifty]))/_xlfn.STDEV.P(Table2[6M Return vs Nifty])</f>
        <v>-0.26064768807612487</v>
      </c>
      <c r="M390">
        <v>-3.0473966567177202</v>
      </c>
      <c r="N390">
        <f>(Table2[[#This Row],[1W Return vs Nifty]]-AVERAGE(Table2[1W Return vs Nifty]))/_xlfn.STDEV.P(Table2[1W Return vs Nifty])</f>
        <v>-0.40136241375490278</v>
      </c>
      <c r="O390">
        <v>2351.23</v>
      </c>
      <c r="P390">
        <v>2321.4380595799998</v>
      </c>
      <c r="Q390">
        <v>2079.4155668909998</v>
      </c>
      <c r="R390">
        <v>36.675335878106502</v>
      </c>
      <c r="S390" s="5">
        <f>(Table2[[#This Row],[Close Price]]-Table2[[#This Row],[20D EMA]])/Table2[[#This Row],[20D EMA]]</f>
        <v>-2.8699871981898842E-2</v>
      </c>
      <c r="T390" s="5">
        <f>(Table2[[#This Row],[Close Price]]-Table2[[#This Row],[50D EMA]])/Table2[[#This Row],[50D EMA]]</f>
        <v>-1.6234790079567515E-2</v>
      </c>
      <c r="U390" s="5">
        <f>(Table2[[#This Row],[Close Price]]-Table2[[#This Row],[200D EMA]])/Table2[[#This Row],[200D EMA]]</f>
        <v>9.8265318564728796E-2</v>
      </c>
      <c r="V390">
        <v>0.3870431822532</v>
      </c>
      <c r="W390">
        <v>2261</v>
      </c>
      <c r="X390">
        <v>2348.6</v>
      </c>
      <c r="Y390">
        <v>2261</v>
      </c>
      <c r="Z390">
        <v>2379</v>
      </c>
      <c r="AA390">
        <v>2111.0500000000002</v>
      </c>
      <c r="AB390">
        <v>2495</v>
      </c>
      <c r="AC390" s="5">
        <f>(Table2[[#This Row],[Close Price]]/Table2[[#This Row],[Day Low]])-1</f>
        <v>1.0061919504643857E-2</v>
      </c>
      <c r="AD390" s="5">
        <f>(Table2[[#This Row],[Day High]]/Table2[[#This Row],[Close Price]])-1</f>
        <v>2.8396278051450397E-2</v>
      </c>
      <c r="AE390" s="5">
        <f>(Table2[[#This Row],[Close Price]]/Table2[[#This Row],[Current Week Low]])-1</f>
        <v>1.0061919504643857E-2</v>
      </c>
      <c r="AF390" s="5">
        <f>(Table2[[#This Row],[Current Week High]]/Table2[[#This Row],[Close Price]])-1</f>
        <v>4.170771756978664E-2</v>
      </c>
      <c r="AG390" s="5">
        <f>(Table2[[#This Row],[Close Price]]/Table2[[#This Row],[Current Month Low]])-1</f>
        <v>8.1807631273536741E-2</v>
      </c>
      <c r="AH390" s="5">
        <f>(Table2[[#This Row],[Current Month High]]/Table2[[#This Row],[Close Price]])-1</f>
        <v>9.2501368363437253E-2</v>
      </c>
      <c r="AI390">
        <v>11.220580186097401</v>
      </c>
      <c r="AJ390">
        <v>64.701427953266901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0.03</v>
      </c>
      <c r="AM390" t="s">
        <v>10116</v>
      </c>
      <c r="AN390">
        <v>-5.43</v>
      </c>
      <c r="AO390" t="s">
        <v>10117</v>
      </c>
      <c r="AP390">
        <v>2.9581078550821999E-2</v>
      </c>
      <c r="AQ390">
        <f>(Table2[[#This Row],[Sharpe Ratio]]-AVERAGE(Table2[Sharpe Ratio]))/_xlfn.STDEV.P(Table2[Sharpe Ratio])</f>
        <v>-0.30000844205402721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-2.1876916187719662</v>
      </c>
      <c r="AS390">
        <f>_xlfn.RANK.AVG(Table2[[#This Row],[1Y Return vs Nifty Z-Score]],Table2[1Y Return vs Nifty Z-Score])</f>
        <v>351</v>
      </c>
      <c r="AT390">
        <f>_xlfn.RANK.AVG(Table2[[#This Row],[6M Return vs Nifty Z-Score]],Table2[6M Return vs Nifty Z-Score])</f>
        <v>390</v>
      </c>
      <c r="AU390">
        <f>_xlfn.RANK.AVG(Table2[[#This Row],[Sharpe Ratio Z-Score]],Table2[Sharpe Ratio Z-Score])</f>
        <v>417</v>
      </c>
      <c r="AV390">
        <f>(Table2[[#This Row],[Rank 1Y]]+Table2[[#This Row],[Rank 6M]]+Table2[[#This Row],[Rank Sharpe]])/3</f>
        <v>386</v>
      </c>
    </row>
    <row r="391" spans="1:48" x14ac:dyDescent="0.3">
      <c r="A391" t="s">
        <v>322</v>
      </c>
      <c r="B391" t="s">
        <v>323</v>
      </c>
      <c r="C391" t="s">
        <v>10070</v>
      </c>
      <c r="D391" t="s">
        <v>24</v>
      </c>
      <c r="E391">
        <v>74547.539212848002</v>
      </c>
      <c r="F391">
        <v>23.51</v>
      </c>
      <c r="G391">
        <v>20.446285099622902</v>
      </c>
      <c r="H391">
        <f>(Table2[[#This Row],[1Y Return vs Nifty]]-AVERAGE(Table2[1Y Return vs Nifty]))/_xlfn.STDEV.P(Table2[1Y Return vs Nifty])</f>
        <v>-0.27260338368630938</v>
      </c>
      <c r="I391">
        <v>-2.5266613677941501</v>
      </c>
      <c r="J391">
        <f>(Table2[[#This Row],[1M Return vs Nifty]]-AVERAGE(Table2[1M Return vs Nifty]))/_xlfn.STDEV.P(Table2[1M Return vs Nifty])</f>
        <v>-0.42468393690147932</v>
      </c>
      <c r="K391">
        <v>1.1838853943562899</v>
      </c>
      <c r="L391">
        <f>(Table2[[#This Row],[6M Return vs Nifty]]-AVERAGE(Table2[6M Return vs Nifty]))/_xlfn.STDEV.P(Table2[6M Return vs Nifty])</f>
        <v>-0.32492528441376256</v>
      </c>
      <c r="M391">
        <v>-2.2777105711989898</v>
      </c>
      <c r="N391">
        <f>(Table2[[#This Row],[1W Return vs Nifty]]-AVERAGE(Table2[1W Return vs Nifty]))/_xlfn.STDEV.P(Table2[1W Return vs Nifty])</f>
        <v>-0.23326094782230683</v>
      </c>
      <c r="O391">
        <v>23.62</v>
      </c>
      <c r="P391">
        <v>23.648587355852001</v>
      </c>
      <c r="Q391">
        <v>22.249441776948299</v>
      </c>
      <c r="R391">
        <v>52.963558406763298</v>
      </c>
      <c r="S391" s="5">
        <f>(Table2[[#This Row],[Close Price]]-Table2[[#This Row],[20D EMA]])/Table2[[#This Row],[20D EMA]]</f>
        <v>-4.6570702794241923E-3</v>
      </c>
      <c r="T391" s="5">
        <f>(Table2[[#This Row],[Close Price]]-Table2[[#This Row],[50D EMA]])/Table2[[#This Row],[50D EMA]]</f>
        <v>-5.8602805219020952E-3</v>
      </c>
      <c r="U391" s="5">
        <f>(Table2[[#This Row],[Close Price]]-Table2[[#This Row],[200D EMA]])/Table2[[#This Row],[200D EMA]]</f>
        <v>5.6655723576746711E-2</v>
      </c>
      <c r="V391">
        <v>0.59810386980451502</v>
      </c>
      <c r="W391">
        <v>23.32</v>
      </c>
      <c r="X391">
        <v>23.93</v>
      </c>
      <c r="Y391">
        <v>23.32</v>
      </c>
      <c r="Z391">
        <v>24.45</v>
      </c>
      <c r="AA391">
        <v>21</v>
      </c>
      <c r="AB391">
        <v>24.65</v>
      </c>
      <c r="AC391" s="5">
        <f>(Table2[[#This Row],[Close Price]]/Table2[[#This Row],[Day Low]])-1</f>
        <v>8.1475128644941108E-3</v>
      </c>
      <c r="AD391" s="5">
        <f>(Table2[[#This Row],[Day High]]/Table2[[#This Row],[Close Price]])-1</f>
        <v>1.7864738409187453E-2</v>
      </c>
      <c r="AE391" s="5">
        <f>(Table2[[#This Row],[Close Price]]/Table2[[#This Row],[Current Week Low]])-1</f>
        <v>8.1475128644941108E-3</v>
      </c>
      <c r="AF391" s="5">
        <f>(Table2[[#This Row],[Current Week High]]/Table2[[#This Row],[Close Price]])-1</f>
        <v>3.9982985963419759E-2</v>
      </c>
      <c r="AG391" s="5">
        <f>(Table2[[#This Row],[Close Price]]/Table2[[#This Row],[Current Month Low]])-1</f>
        <v>0.11952380952380959</v>
      </c>
      <c r="AH391" s="5">
        <f>(Table2[[#This Row],[Current Month High]]/Table2[[#This Row],[Close Price]])-1</f>
        <v>4.8490004253509023E-2</v>
      </c>
      <c r="AI391">
        <v>39.727775414717101</v>
      </c>
      <c r="AJ391">
        <v>49.745222929936297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-0.14000000000000001</v>
      </c>
      <c r="AM391" t="s">
        <v>10117</v>
      </c>
      <c r="AN391">
        <v>-1.51</v>
      </c>
      <c r="AO391" t="s">
        <v>10117</v>
      </c>
      <c r="AP391">
        <v>4.6234979983195E-2</v>
      </c>
      <c r="AQ391">
        <f>(Table2[[#This Row],[Sharpe Ratio]]-AVERAGE(Table2[Sharpe Ratio]))/_xlfn.STDEV.P(Table2[Sharpe Ratio])</f>
        <v>-0.11174593333374101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373</v>
      </c>
      <c r="AT391">
        <f>_xlfn.RANK.AVG(Table2[[#This Row],[6M Return vs Nifty Z-Score]],Table2[6M Return vs Nifty Z-Score])</f>
        <v>411</v>
      </c>
      <c r="AU391">
        <f>_xlfn.RANK.AVG(Table2[[#This Row],[Sharpe Ratio Z-Score]],Table2[Sharpe Ratio Z-Score])</f>
        <v>376</v>
      </c>
      <c r="AV391">
        <f>(Table2[[#This Row],[Rank 1Y]]+Table2[[#This Row],[Rank 6M]]+Table2[[#This Row],[Rank Sharpe]])/3</f>
        <v>386.66666666666669</v>
      </c>
    </row>
    <row r="392" spans="1:48" x14ac:dyDescent="0.3">
      <c r="A392" t="s">
        <v>1339</v>
      </c>
      <c r="B392" t="s">
        <v>1340</v>
      </c>
      <c r="C392" t="s">
        <v>10070</v>
      </c>
      <c r="D392" t="s">
        <v>24</v>
      </c>
      <c r="E392">
        <v>7891.7077481449996</v>
      </c>
      <c r="F392">
        <v>223.41</v>
      </c>
      <c r="G392">
        <v>14.159724280708099</v>
      </c>
      <c r="H392">
        <f>(Table2[[#This Row],[1Y Return vs Nifty]]-AVERAGE(Table2[1Y Return vs Nifty]))/_xlfn.STDEV.P(Table2[1Y Return vs Nifty])</f>
        <v>-0.34857202142400812</v>
      </c>
      <c r="I392">
        <v>-1.5794371909117999</v>
      </c>
      <c r="J392">
        <f>(Table2[[#This Row],[1M Return vs Nifty]]-AVERAGE(Table2[1M Return vs Nifty]))/_xlfn.STDEV.P(Table2[1M Return vs Nifty])</f>
        <v>-0.3369457450396604</v>
      </c>
      <c r="K392">
        <v>-15.785205369504199</v>
      </c>
      <c r="L392">
        <f>(Table2[[#This Row],[6M Return vs Nifty]]-AVERAGE(Table2[6M Return vs Nifty]))/_xlfn.STDEV.P(Table2[6M Return vs Nifty])</f>
        <v>-0.84095406521907468</v>
      </c>
      <c r="M392">
        <v>-3.2299517848605501</v>
      </c>
      <c r="N392">
        <f>(Table2[[#This Row],[1W Return vs Nifty]]-AVERAGE(Table2[1W Return vs Nifty]))/_xlfn.STDEV.P(Table2[1W Return vs Nifty])</f>
        <v>-0.44123293399906255</v>
      </c>
      <c r="O392">
        <v>222.71</v>
      </c>
      <c r="P392">
        <v>223.45968115029601</v>
      </c>
      <c r="Q392">
        <v>221.05776202590599</v>
      </c>
      <c r="R392">
        <v>53.100368807188097</v>
      </c>
      <c r="S392" s="5">
        <f>(Table2[[#This Row],[Close Price]]-Table2[[#This Row],[20D EMA]])/Table2[[#This Row],[20D EMA]]</f>
        <v>3.1431008935386313E-3</v>
      </c>
      <c r="T392" s="5">
        <f>(Table2[[#This Row],[Close Price]]-Table2[[#This Row],[50D EMA]])/Table2[[#This Row],[50D EMA]]</f>
        <v>-2.2232713320035155E-4</v>
      </c>
      <c r="U392" s="5">
        <f>(Table2[[#This Row],[Close Price]]-Table2[[#This Row],[200D EMA]])/Table2[[#This Row],[200D EMA]]</f>
        <v>1.0640829584705325E-2</v>
      </c>
      <c r="V392">
        <v>1.09446610200609</v>
      </c>
      <c r="W392">
        <v>222</v>
      </c>
      <c r="X392">
        <v>225.92</v>
      </c>
      <c r="Y392">
        <v>222</v>
      </c>
      <c r="Z392">
        <v>230</v>
      </c>
      <c r="AA392">
        <v>192</v>
      </c>
      <c r="AB392">
        <v>239</v>
      </c>
      <c r="AC392" s="5">
        <f>(Table2[[#This Row],[Close Price]]/Table2[[#This Row],[Day Low]])-1</f>
        <v>6.351351351351342E-3</v>
      </c>
      <c r="AD392" s="5">
        <f>(Table2[[#This Row],[Day High]]/Table2[[#This Row],[Close Price]])-1</f>
        <v>1.1234949196544441E-2</v>
      </c>
      <c r="AE392" s="5">
        <f>(Table2[[#This Row],[Close Price]]/Table2[[#This Row],[Current Week Low]])-1</f>
        <v>6.351351351351342E-3</v>
      </c>
      <c r="AF392" s="5">
        <f>(Table2[[#This Row],[Current Week High]]/Table2[[#This Row],[Close Price]])-1</f>
        <v>2.9497336735150537E-2</v>
      </c>
      <c r="AG392" s="5">
        <f>(Table2[[#This Row],[Close Price]]/Table2[[#This Row],[Current Month Low]])-1</f>
        <v>0.16359374999999998</v>
      </c>
      <c r="AH392" s="5">
        <f>(Table2[[#This Row],[Current Month High]]/Table2[[#This Row],[Close Price]])-1</f>
        <v>6.9782015129134844E-2</v>
      </c>
      <c r="AI392">
        <v>28.261939931068401</v>
      </c>
      <c r="AJ392">
        <v>46.690741956664397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-0.14000000000000001</v>
      </c>
      <c r="AM392" t="s">
        <v>10117</v>
      </c>
      <c r="AN392">
        <v>2.19</v>
      </c>
      <c r="AO392" t="s">
        <v>10116</v>
      </c>
      <c r="AP392">
        <v>0.12542634452919499</v>
      </c>
      <c r="AQ392">
        <f>(Table2[[#This Row],[Sharpe Ratio]]-AVERAGE(Table2[Sharpe Ratio]))/_xlfn.STDEV.P(Table2[Sharpe Ratio])</f>
        <v>0.78346561928371361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408</v>
      </c>
      <c r="AT392">
        <f>_xlfn.RANK.AVG(Table2[[#This Row],[6M Return vs Nifty Z-Score]],Table2[6M Return vs Nifty Z-Score])</f>
        <v>593</v>
      </c>
      <c r="AU392">
        <f>_xlfn.RANK.AVG(Table2[[#This Row],[Sharpe Ratio Z-Score]],Table2[Sharpe Ratio Z-Score])</f>
        <v>161</v>
      </c>
      <c r="AV392">
        <f>(Table2[[#This Row],[Rank 1Y]]+Table2[[#This Row],[Rank 6M]]+Table2[[#This Row],[Rank Sharpe]])/3</f>
        <v>387.33333333333331</v>
      </c>
    </row>
    <row r="393" spans="1:48" x14ac:dyDescent="0.3">
      <c r="A393" t="s">
        <v>822</v>
      </c>
      <c r="B393" t="s">
        <v>823</v>
      </c>
      <c r="C393" t="s">
        <v>10075</v>
      </c>
      <c r="D393" t="s">
        <v>59</v>
      </c>
      <c r="E393">
        <v>18564.149416299999</v>
      </c>
      <c r="F393">
        <v>787.35</v>
      </c>
      <c r="G393">
        <v>33.432059744276103</v>
      </c>
      <c r="H393">
        <f>(Table2[[#This Row],[1Y Return vs Nifty]]-AVERAGE(Table2[1Y Return vs Nifty]))/_xlfn.STDEV.P(Table2[1Y Return vs Nifty])</f>
        <v>-0.11567948870785513</v>
      </c>
      <c r="I393">
        <v>10.356129235069799</v>
      </c>
      <c r="J393">
        <f>(Table2[[#This Row],[1M Return vs Nifty]]-AVERAGE(Table2[1M Return vs Nifty]))/_xlfn.STDEV.P(Table2[1M Return vs Nifty])</f>
        <v>0.76860565727882846</v>
      </c>
      <c r="K393">
        <v>1.91890935058232</v>
      </c>
      <c r="L393">
        <f>(Table2[[#This Row],[6M Return vs Nifty]]-AVERAGE(Table2[6M Return vs Nifty]))/_xlfn.STDEV.P(Table2[6M Return vs Nifty])</f>
        <v>-0.30257326088626707</v>
      </c>
      <c r="M393">
        <v>-2.6191044382661901</v>
      </c>
      <c r="N393">
        <f>(Table2[[#This Row],[1W Return vs Nifty]]-AVERAGE(Table2[1W Return vs Nifty]))/_xlfn.STDEV.P(Table2[1W Return vs Nifty])</f>
        <v>-0.30782226651331179</v>
      </c>
      <c r="O393">
        <v>698.87</v>
      </c>
      <c r="P393">
        <v>672.94478833612004</v>
      </c>
      <c r="Q393">
        <v>631.62452346370799</v>
      </c>
      <c r="R393">
        <v>65.169613470897701</v>
      </c>
      <c r="S393" s="5">
        <f>(Table2[[#This Row],[Close Price]]-Table2[[#This Row],[20D EMA]])/Table2[[#This Row],[20D EMA]]</f>
        <v>0.12660437563495358</v>
      </c>
      <c r="T393" s="5">
        <f>(Table2[[#This Row],[Close Price]]-Table2[[#This Row],[50D EMA]])/Table2[[#This Row],[50D EMA]]</f>
        <v>0.17000683213068779</v>
      </c>
      <c r="U393" s="5">
        <f>(Table2[[#This Row],[Close Price]]-Table2[[#This Row],[200D EMA]])/Table2[[#This Row],[200D EMA]]</f>
        <v>0.2465475464478854</v>
      </c>
      <c r="V393">
        <v>3.00434740564573</v>
      </c>
      <c r="W393">
        <v>729.3</v>
      </c>
      <c r="X393">
        <v>807.5</v>
      </c>
      <c r="Y393">
        <v>696.05</v>
      </c>
      <c r="Z393">
        <v>807.5</v>
      </c>
      <c r="AA393">
        <v>598</v>
      </c>
      <c r="AB393">
        <v>807.5</v>
      </c>
      <c r="AC393" s="5">
        <f>(Table2[[#This Row],[Close Price]]/Table2[[#This Row],[Day Low]])-1</f>
        <v>7.9596873714520955E-2</v>
      </c>
      <c r="AD393" s="5">
        <f>(Table2[[#This Row],[Day High]]/Table2[[#This Row],[Close Price]])-1</f>
        <v>2.5592176287546842E-2</v>
      </c>
      <c r="AE393" s="5">
        <f>(Table2[[#This Row],[Close Price]]/Table2[[#This Row],[Current Week Low]])-1</f>
        <v>0.13116873787802619</v>
      </c>
      <c r="AF393" s="5">
        <f>(Table2[[#This Row],[Current Week High]]/Table2[[#This Row],[Close Price]])-1</f>
        <v>2.5592176287546842E-2</v>
      </c>
      <c r="AG393" s="5">
        <f>(Table2[[#This Row],[Close Price]]/Table2[[#This Row],[Current Month Low]])-1</f>
        <v>0.31663879598662215</v>
      </c>
      <c r="AH393" s="5">
        <f>(Table2[[#This Row],[Current Month High]]/Table2[[#This Row],[Close Price]])-1</f>
        <v>2.5592176287546842E-2</v>
      </c>
      <c r="AI393">
        <v>2.5592176287546802</v>
      </c>
      <c r="AJ393">
        <v>64.838270700303596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0.19</v>
      </c>
      <c r="AM393" t="s">
        <v>10116</v>
      </c>
      <c r="AN393">
        <v>15.51</v>
      </c>
      <c r="AO393" t="s">
        <v>10116</v>
      </c>
      <c r="AP393">
        <v>2.0302056759674E-2</v>
      </c>
      <c r="AQ393">
        <f>(Table2[[#This Row],[Sharpe Ratio]]-AVERAGE(Table2[Sharpe Ratio]))/_xlfn.STDEV.P(Table2[Sharpe Ratio])</f>
        <v>-0.40490229698437985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-0.36237165581298542</v>
      </c>
      <c r="AS393">
        <f>_xlfn.RANK.AVG(Table2[[#This Row],[1Y Return vs Nifty Z-Score]],Table2[1Y Return vs Nifty Z-Score])</f>
        <v>312</v>
      </c>
      <c r="AT393">
        <f>_xlfn.RANK.AVG(Table2[[#This Row],[6M Return vs Nifty Z-Score]],Table2[6M Return vs Nifty Z-Score])</f>
        <v>404</v>
      </c>
      <c r="AU393">
        <f>_xlfn.RANK.AVG(Table2[[#This Row],[Sharpe Ratio Z-Score]],Table2[Sharpe Ratio Z-Score])</f>
        <v>446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876</v>
      </c>
      <c r="B394" t="s">
        <v>877</v>
      </c>
      <c r="C394" t="s">
        <v>10070</v>
      </c>
      <c r="D394" t="s">
        <v>49</v>
      </c>
      <c r="E394">
        <v>16612.974426082899</v>
      </c>
      <c r="F394">
        <v>210.97</v>
      </c>
      <c r="G394">
        <v>39.194680929334901</v>
      </c>
      <c r="H394">
        <f>(Table2[[#This Row],[1Y Return vs Nifty]]-AVERAGE(Table2[1Y Return vs Nifty]))/_xlfn.STDEV.P(Table2[1Y Return vs Nifty])</f>
        <v>-4.6042290589903917E-2</v>
      </c>
      <c r="I394">
        <v>5.1984170843252002</v>
      </c>
      <c r="J394">
        <f>(Table2[[#This Row],[1M Return vs Nifty]]-AVERAGE(Table2[1M Return vs Nifty]))/_xlfn.STDEV.P(Table2[1M Return vs Nifty])</f>
        <v>0.29086411594750877</v>
      </c>
      <c r="K394">
        <v>11.907205431518801</v>
      </c>
      <c r="L394">
        <f>(Table2[[#This Row],[6M Return vs Nifty]]-AVERAGE(Table2[6M Return vs Nifty]))/_xlfn.STDEV.P(Table2[6M Return vs Nifty])</f>
        <v>1.1700757894530654E-3</v>
      </c>
      <c r="M394">
        <v>0.84612969441625097</v>
      </c>
      <c r="N394">
        <f>(Table2[[#This Row],[1W Return vs Nifty]]-AVERAGE(Table2[1W Return vs Nifty]))/_xlfn.STDEV.P(Table2[1W Return vs Nifty])</f>
        <v>0.44899398424559667</v>
      </c>
      <c r="O394">
        <v>188.33</v>
      </c>
      <c r="P394">
        <v>184.11354525954101</v>
      </c>
      <c r="Q394">
        <v>169.55820273027601</v>
      </c>
      <c r="R394">
        <v>71.937425588380506</v>
      </c>
      <c r="S394" s="5">
        <f>(Table2[[#This Row],[Close Price]]-Table2[[#This Row],[20D EMA]])/Table2[[#This Row],[20D EMA]]</f>
        <v>0.12021451707109852</v>
      </c>
      <c r="T394" s="5">
        <f>(Table2[[#This Row],[Close Price]]-Table2[[#This Row],[50D EMA]])/Table2[[#This Row],[50D EMA]]</f>
        <v>0.14586897831226922</v>
      </c>
      <c r="U394" s="5">
        <f>(Table2[[#This Row],[Close Price]]-Table2[[#This Row],[200D EMA]])/Table2[[#This Row],[200D EMA]]</f>
        <v>0.24423352337367973</v>
      </c>
      <c r="V394">
        <v>1.3484600548071</v>
      </c>
      <c r="W394">
        <v>195.84</v>
      </c>
      <c r="X394">
        <v>214</v>
      </c>
      <c r="Y394">
        <v>187.2</v>
      </c>
      <c r="Z394">
        <v>214</v>
      </c>
      <c r="AA394">
        <v>156.1</v>
      </c>
      <c r="AB394">
        <v>214</v>
      </c>
      <c r="AC394" s="5">
        <f>(Table2[[#This Row],[Close Price]]/Table2[[#This Row],[Day Low]])-1</f>
        <v>7.725694444444442E-2</v>
      </c>
      <c r="AD394" s="5">
        <f>(Table2[[#This Row],[Day High]]/Table2[[#This Row],[Close Price]])-1</f>
        <v>1.4362231596909414E-2</v>
      </c>
      <c r="AE394" s="5">
        <f>(Table2[[#This Row],[Close Price]]/Table2[[#This Row],[Current Week Low]])-1</f>
        <v>0.12697649572649583</v>
      </c>
      <c r="AF394" s="5">
        <f>(Table2[[#This Row],[Current Week High]]/Table2[[#This Row],[Close Price]])-1</f>
        <v>1.4362231596909414E-2</v>
      </c>
      <c r="AG394" s="5">
        <f>(Table2[[#This Row],[Close Price]]/Table2[[#This Row],[Current Month Low]])-1</f>
        <v>0.35150544522741844</v>
      </c>
      <c r="AH394" s="5">
        <f>(Table2[[#This Row],[Current Month High]]/Table2[[#This Row],[Close Price]])-1</f>
        <v>1.4362231596909414E-2</v>
      </c>
      <c r="AI394">
        <v>1.4362231596909401</v>
      </c>
      <c r="AJ394">
        <v>72.079934747145202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</v>
      </c>
      <c r="AM394" t="s">
        <v>10115</v>
      </c>
      <c r="AN394">
        <v>18.78</v>
      </c>
      <c r="AO394" t="s">
        <v>10116</v>
      </c>
      <c r="AP394">
        <v>-9.2830709803289994E-3</v>
      </c>
      <c r="AQ394">
        <f>(Table2[[#This Row],[Sharpe Ratio]]-AVERAGE(Table2[Sharpe Ratio]))/_xlfn.STDEV.P(Table2[Sharpe Ratio])</f>
        <v>-0.73934467325041164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-4.4358787857757098E-2</v>
      </c>
      <c r="AS394">
        <f>_xlfn.RANK.AVG(Table2[[#This Row],[1Y Return vs Nifty Z-Score]],Table2[1Y Return vs Nifty Z-Score])</f>
        <v>292</v>
      </c>
      <c r="AT394">
        <f>_xlfn.RANK.AVG(Table2[[#This Row],[6M Return vs Nifty Z-Score]],Table2[6M Return vs Nifty Z-Score])</f>
        <v>302</v>
      </c>
      <c r="AU394">
        <f>_xlfn.RANK.AVG(Table2[[#This Row],[Sharpe Ratio Z-Score]],Table2[Sharpe Ratio Z-Score])</f>
        <v>568</v>
      </c>
      <c r="AV394">
        <f>(Table2[[#This Row],[Rank 1Y]]+Table2[[#This Row],[Rank 6M]]+Table2[[#This Row],[Rank Sharpe]])/3</f>
        <v>387.33333333333331</v>
      </c>
    </row>
    <row r="395" spans="1:48" x14ac:dyDescent="0.3">
      <c r="A395" t="s">
        <v>1175</v>
      </c>
      <c r="B395" t="s">
        <v>1176</v>
      </c>
      <c r="C395" t="s">
        <v>10084</v>
      </c>
      <c r="D395" t="s">
        <v>373</v>
      </c>
      <c r="E395">
        <v>9677.02681605</v>
      </c>
      <c r="F395">
        <v>241.01</v>
      </c>
      <c r="G395">
        <v>20.627158447995399</v>
      </c>
      <c r="H395">
        <f>(Table2[[#This Row],[1Y Return vs Nifty]]-AVERAGE(Table2[1Y Return vs Nifty]))/_xlfn.STDEV.P(Table2[1Y Return vs Nifty])</f>
        <v>-0.27041765729715678</v>
      </c>
      <c r="I395">
        <v>2.5589844355186799</v>
      </c>
      <c r="J395">
        <f>(Table2[[#This Row],[1M Return vs Nifty]]-AVERAGE(Table2[1M Return vs Nifty]))/_xlfn.STDEV.P(Table2[1M Return vs Nifty])</f>
        <v>4.6382340883928647E-2</v>
      </c>
      <c r="K395">
        <v>-6.9276936506804896</v>
      </c>
      <c r="L395">
        <f>(Table2[[#This Row],[6M Return vs Nifty]]-AVERAGE(Table2[6M Return vs Nifty]))/_xlfn.STDEV.P(Table2[6M Return vs Nifty])</f>
        <v>-0.57159779641015496</v>
      </c>
      <c r="M395">
        <v>-1.2585033893831801</v>
      </c>
      <c r="N395">
        <f>(Table2[[#This Row],[1W Return vs Nifty]]-AVERAGE(Table2[1W Return vs Nifty]))/_xlfn.STDEV.P(Table2[1W Return vs Nifty])</f>
        <v>-1.0663418029625974E-2</v>
      </c>
      <c r="O395">
        <v>233.08</v>
      </c>
      <c r="P395">
        <v>229.577516393531</v>
      </c>
      <c r="Q395">
        <v>217.76731075562299</v>
      </c>
      <c r="R395">
        <v>58.183902160512197</v>
      </c>
      <c r="S395" s="5">
        <f>(Table2[[#This Row],[Close Price]]-Table2[[#This Row],[20D EMA]])/Table2[[#This Row],[20D EMA]]</f>
        <v>3.4022653166294742E-2</v>
      </c>
      <c r="T395" s="5">
        <f>(Table2[[#This Row],[Close Price]]-Table2[[#This Row],[50D EMA]])/Table2[[#This Row],[50D EMA]]</f>
        <v>4.9797923533905497E-2</v>
      </c>
      <c r="U395" s="5">
        <f>(Table2[[#This Row],[Close Price]]-Table2[[#This Row],[200D EMA]])/Table2[[#This Row],[200D EMA]]</f>
        <v>0.10673176411890302</v>
      </c>
      <c r="V395">
        <v>2.7195689909313399</v>
      </c>
      <c r="W395">
        <v>238.4</v>
      </c>
      <c r="X395">
        <v>242.7</v>
      </c>
      <c r="Y395">
        <v>237</v>
      </c>
      <c r="Z395">
        <v>248.12</v>
      </c>
      <c r="AA395">
        <v>187.8</v>
      </c>
      <c r="AB395">
        <v>274.7</v>
      </c>
      <c r="AC395" s="5">
        <f>(Table2[[#This Row],[Close Price]]/Table2[[#This Row],[Day Low]])-1</f>
        <v>1.0947986577181101E-2</v>
      </c>
      <c r="AD395" s="5">
        <f>(Table2[[#This Row],[Day High]]/Table2[[#This Row],[Close Price]])-1</f>
        <v>7.0121571719015119E-3</v>
      </c>
      <c r="AE395" s="5">
        <f>(Table2[[#This Row],[Close Price]]/Table2[[#This Row],[Current Week Low]])-1</f>
        <v>1.6919831223628723E-2</v>
      </c>
      <c r="AF395" s="5">
        <f>(Table2[[#This Row],[Current Week High]]/Table2[[#This Row],[Close Price]])-1</f>
        <v>2.9500850587112604E-2</v>
      </c>
      <c r="AG395" s="5">
        <f>(Table2[[#This Row],[Close Price]]/Table2[[#This Row],[Current Month Low]])-1</f>
        <v>0.28333333333333321</v>
      </c>
      <c r="AH395" s="5">
        <f>(Table2[[#This Row],[Current Month High]]/Table2[[#This Row],[Close Price]])-1</f>
        <v>0.13978673084104387</v>
      </c>
      <c r="AI395">
        <v>33.7081448902535</v>
      </c>
      <c r="AJ395">
        <v>64.905918576804595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-7.0000000000000007E-2</v>
      </c>
      <c r="AM395" t="s">
        <v>10117</v>
      </c>
      <c r="AN395">
        <v>8.39</v>
      </c>
      <c r="AO395" t="s">
        <v>10116</v>
      </c>
      <c r="AP395">
        <v>6.7119283975021996E-2</v>
      </c>
      <c r="AQ395">
        <f>(Table2[[#This Row],[Sharpe Ratio]]-AVERAGE(Table2[Sharpe Ratio]))/_xlfn.STDEV.P(Table2[Sharpe Ratio])</f>
        <v>0.12433877500587165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-0.68195775584713747</v>
      </c>
      <c r="AS395">
        <f>_xlfn.RANK.AVG(Table2[[#This Row],[1Y Return vs Nifty Z-Score]],Table2[1Y Return vs Nifty Z-Score])</f>
        <v>372</v>
      </c>
      <c r="AT395">
        <f>_xlfn.RANK.AVG(Table2[[#This Row],[6M Return vs Nifty Z-Score]],Table2[6M Return vs Nifty Z-Score])</f>
        <v>497</v>
      </c>
      <c r="AU395">
        <f>_xlfn.RANK.AVG(Table2[[#This Row],[Sharpe Ratio Z-Score]],Table2[Sharpe Ratio Z-Score])</f>
        <v>295</v>
      </c>
      <c r="AV395">
        <f>(Table2[[#This Row],[Rank 1Y]]+Table2[[#This Row],[Rank 6M]]+Table2[[#This Row],[Rank Sharpe]])/3</f>
        <v>388</v>
      </c>
    </row>
    <row r="396" spans="1:48" x14ac:dyDescent="0.3">
      <c r="A396" t="s">
        <v>762</v>
      </c>
      <c r="B396" t="s">
        <v>763</v>
      </c>
      <c r="C396" t="s">
        <v>10068</v>
      </c>
      <c r="D396" t="s">
        <v>281</v>
      </c>
      <c r="E396">
        <v>20323.497624047999</v>
      </c>
      <c r="F396">
        <v>202.4</v>
      </c>
      <c r="G396">
        <v>38.669354455254997</v>
      </c>
      <c r="H396">
        <f>(Table2[[#This Row],[1Y Return vs Nifty]]-AVERAGE(Table2[1Y Return vs Nifty]))/_xlfn.STDEV.P(Table2[1Y Return vs Nifty])</f>
        <v>-5.2390489192122774E-2</v>
      </c>
      <c r="I396">
        <v>1.74997977692783</v>
      </c>
      <c r="J396">
        <f>(Table2[[#This Row],[1M Return vs Nifty]]-AVERAGE(Table2[1M Return vs Nifty]))/_xlfn.STDEV.P(Table2[1M Return vs Nifty])</f>
        <v>-2.8553041557608724E-2</v>
      </c>
      <c r="K396">
        <v>3.1533135781911201</v>
      </c>
      <c r="L396">
        <f>(Table2[[#This Row],[6M Return vs Nifty]]-AVERAGE(Table2[6M Return vs Nifty]))/_xlfn.STDEV.P(Table2[6M Return vs Nifty])</f>
        <v>-0.26503512066071638</v>
      </c>
      <c r="M396">
        <v>-2.3994896793760598</v>
      </c>
      <c r="N396">
        <f>(Table2[[#This Row],[1W Return vs Nifty]]-AVERAGE(Table2[1W Return vs Nifty]))/_xlfn.STDEV.P(Table2[1W Return vs Nifty])</f>
        <v>-0.25985782541914298</v>
      </c>
      <c r="O396">
        <v>202.04</v>
      </c>
      <c r="P396">
        <v>199.41513602994399</v>
      </c>
      <c r="Q396">
        <v>180.09817544869799</v>
      </c>
      <c r="R396">
        <v>54.206541350762897</v>
      </c>
      <c r="S396" s="5">
        <f>(Table2[[#This Row],[Close Price]]-Table2[[#This Row],[20D EMA]])/Table2[[#This Row],[20D EMA]]</f>
        <v>1.7818253811127185E-3</v>
      </c>
      <c r="T396" s="5">
        <f>(Table2[[#This Row],[Close Price]]-Table2[[#This Row],[50D EMA]])/Table2[[#This Row],[50D EMA]]</f>
        <v>1.496809133689735E-2</v>
      </c>
      <c r="U396" s="5">
        <f>(Table2[[#This Row],[Close Price]]-Table2[[#This Row],[200D EMA]])/Table2[[#This Row],[200D EMA]]</f>
        <v>0.12383148522043091</v>
      </c>
      <c r="V396">
        <v>0.97449707178387701</v>
      </c>
      <c r="W396">
        <v>201</v>
      </c>
      <c r="X396">
        <v>209.75</v>
      </c>
      <c r="Y396">
        <v>201</v>
      </c>
      <c r="Z396">
        <v>214.6</v>
      </c>
      <c r="AA396">
        <v>167.05</v>
      </c>
      <c r="AB396">
        <v>214.6</v>
      </c>
      <c r="AC396" s="5">
        <f>(Table2[[#This Row],[Close Price]]/Table2[[#This Row],[Day Low]])-1</f>
        <v>6.9651741293532687E-3</v>
      </c>
      <c r="AD396" s="5">
        <f>(Table2[[#This Row],[Day High]]/Table2[[#This Row],[Close Price]])-1</f>
        <v>3.6314229249011731E-2</v>
      </c>
      <c r="AE396" s="5">
        <f>(Table2[[#This Row],[Close Price]]/Table2[[#This Row],[Current Week Low]])-1</f>
        <v>6.9651741293532687E-3</v>
      </c>
      <c r="AF396" s="5">
        <f>(Table2[[#This Row],[Current Week High]]/Table2[[#This Row],[Close Price]])-1</f>
        <v>6.0276679841897218E-2</v>
      </c>
      <c r="AG396" s="5">
        <f>(Table2[[#This Row],[Close Price]]/Table2[[#This Row],[Current Month Low]])-1</f>
        <v>0.21161328943430102</v>
      </c>
      <c r="AH396" s="5">
        <f>(Table2[[#This Row],[Current Month High]]/Table2[[#This Row],[Close Price]])-1</f>
        <v>6.0276679841897218E-2</v>
      </c>
      <c r="AI396">
        <v>13.8339920948616</v>
      </c>
      <c r="AJ396">
        <v>68.6666666666666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-0.17</v>
      </c>
      <c r="AM396" t="s">
        <v>10117</v>
      </c>
      <c r="AN396">
        <v>0.18</v>
      </c>
      <c r="AO396" t="s">
        <v>10116</v>
      </c>
      <c r="AP396">
        <v>8.1697824063400003E-3</v>
      </c>
      <c r="AQ396">
        <f>(Table2[[#This Row],[Sharpe Ratio]]-AVERAGE(Table2[Sharpe Ratio]))/_xlfn.STDEV.P(Table2[Sharpe Ratio])</f>
        <v>-0.54205048508410936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-1.1478869619137002</v>
      </c>
      <c r="AS396">
        <f>_xlfn.RANK.AVG(Table2[[#This Row],[1Y Return vs Nifty Z-Score]],Table2[1Y Return vs Nifty Z-Score])</f>
        <v>294</v>
      </c>
      <c r="AT396">
        <f>_xlfn.RANK.AVG(Table2[[#This Row],[6M Return vs Nifty Z-Score]],Table2[6M Return vs Nifty Z-Score])</f>
        <v>393</v>
      </c>
      <c r="AU396">
        <f>_xlfn.RANK.AVG(Table2[[#This Row],[Sharpe Ratio Z-Score]],Table2[Sharpe Ratio Z-Score])</f>
        <v>485</v>
      </c>
      <c r="AV396">
        <f>(Table2[[#This Row],[Rank 1Y]]+Table2[[#This Row],[Rank 6M]]+Table2[[#This Row],[Rank Sharpe]])/3</f>
        <v>390.66666666666669</v>
      </c>
    </row>
    <row r="397" spans="1:48" x14ac:dyDescent="0.3">
      <c r="A397" t="s">
        <v>741</v>
      </c>
      <c r="B397" t="s">
        <v>742</v>
      </c>
      <c r="C397" t="s">
        <v>10075</v>
      </c>
      <c r="D397" t="s">
        <v>59</v>
      </c>
      <c r="E397">
        <v>20722.2873072359</v>
      </c>
      <c r="F397">
        <v>157.47</v>
      </c>
      <c r="G397">
        <v>50.792919873075697</v>
      </c>
      <c r="H397">
        <f>(Table2[[#This Row],[1Y Return vs Nifty]]-AVERAGE(Table2[1Y Return vs Nifty]))/_xlfn.STDEV.P(Table2[1Y Return vs Nifty])</f>
        <v>9.4114217569737355E-2</v>
      </c>
      <c r="I397">
        <v>0.51677544842802803</v>
      </c>
      <c r="J397">
        <f>(Table2[[#This Row],[1M Return vs Nifty]]-AVERAGE(Table2[1M Return vs Nifty]))/_xlfn.STDEV.P(Table2[1M Return vs Nifty])</f>
        <v>-0.14278061367771955</v>
      </c>
      <c r="K397">
        <v>2.9078750465154801</v>
      </c>
      <c r="L397">
        <f>(Table2[[#This Row],[6M Return vs Nifty]]-AVERAGE(Table2[6M Return vs Nifty]))/_xlfn.STDEV.P(Table2[6M Return vs Nifty])</f>
        <v>-0.27249888804965411</v>
      </c>
      <c r="M397">
        <v>-0.57114600411357497</v>
      </c>
      <c r="N397">
        <f>(Table2[[#This Row],[1W Return vs Nifty]]-AVERAGE(Table2[1W Return vs Nifty]))/_xlfn.STDEV.P(Table2[1W Return vs Nifty])</f>
        <v>0.13945724318194397</v>
      </c>
      <c r="O397">
        <v>154.11000000000001</v>
      </c>
      <c r="P397">
        <v>149.048660537031</v>
      </c>
      <c r="Q397">
        <v>132.58971265138899</v>
      </c>
      <c r="R397">
        <v>56.993784006610397</v>
      </c>
      <c r="S397" s="5">
        <f>(Table2[[#This Row],[Close Price]]-Table2[[#This Row],[20D EMA]])/Table2[[#This Row],[20D EMA]]</f>
        <v>2.1802608526377165E-2</v>
      </c>
      <c r="T397" s="5">
        <f>(Table2[[#This Row],[Close Price]]-Table2[[#This Row],[50D EMA]])/Table2[[#This Row],[50D EMA]]</f>
        <v>5.6500604786560479E-2</v>
      </c>
      <c r="U397" s="5">
        <f>(Table2[[#This Row],[Close Price]]-Table2[[#This Row],[200D EMA]])/Table2[[#This Row],[200D EMA]]</f>
        <v>0.1876487010272615</v>
      </c>
      <c r="V397">
        <v>0.74990033953542001</v>
      </c>
      <c r="W397">
        <v>156.71</v>
      </c>
      <c r="X397">
        <v>159.25</v>
      </c>
      <c r="Y397">
        <v>154.5</v>
      </c>
      <c r="Z397">
        <v>162.5</v>
      </c>
      <c r="AA397">
        <v>136.1</v>
      </c>
      <c r="AB397">
        <v>162.5</v>
      </c>
      <c r="AC397" s="5">
        <f>(Table2[[#This Row],[Close Price]]/Table2[[#This Row],[Day Low]])-1</f>
        <v>4.8497224172037168E-3</v>
      </c>
      <c r="AD397" s="5">
        <f>(Table2[[#This Row],[Day High]]/Table2[[#This Row],[Close Price]])-1</f>
        <v>1.130374039499582E-2</v>
      </c>
      <c r="AE397" s="5">
        <f>(Table2[[#This Row],[Close Price]]/Table2[[#This Row],[Current Week Low]])-1</f>
        <v>1.9223300970873769E-2</v>
      </c>
      <c r="AF397" s="5">
        <f>(Table2[[#This Row],[Current Week High]]/Table2[[#This Row],[Close Price]])-1</f>
        <v>3.1942592239791789E-2</v>
      </c>
      <c r="AG397" s="5">
        <f>(Table2[[#This Row],[Close Price]]/Table2[[#This Row],[Current Month Low]])-1</f>
        <v>0.15701689933872154</v>
      </c>
      <c r="AH397" s="5">
        <f>(Table2[[#This Row],[Current Month High]]/Table2[[#This Row],[Close Price]])-1</f>
        <v>3.1942592239791789E-2</v>
      </c>
      <c r="AI397">
        <v>5.8614339239220197</v>
      </c>
      <c r="AJ397">
        <v>79.965714285714199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</v>
      </c>
      <c r="AM397" t="s">
        <v>10116</v>
      </c>
      <c r="AN397">
        <v>0.2</v>
      </c>
      <c r="AO397" t="s">
        <v>10116</v>
      </c>
      <c r="AQ397">
        <f>(Table2[[#This Row],[Sharpe Ratio]]-AVERAGE(Table2[Sharpe Ratio]))/_xlfn.STDEV.P(Table2[Sharpe Ratio])</f>
        <v>-0.63440504463053671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-0.81611308560622897</v>
      </c>
      <c r="AS397">
        <f>_xlfn.RANK.AVG(Table2[[#This Row],[1Y Return vs Nifty Z-Score]],Table2[1Y Return vs Nifty Z-Score])</f>
        <v>257</v>
      </c>
      <c r="AT397">
        <f>_xlfn.RANK.AVG(Table2[[#This Row],[6M Return vs Nifty Z-Score]],Table2[6M Return vs Nifty Z-Score])</f>
        <v>394</v>
      </c>
      <c r="AU397">
        <f>_xlfn.RANK.AVG(Table2[[#This Row],[Sharpe Ratio Z-Score]],Table2[Sharpe Ratio Z-Score])</f>
        <v>521.5</v>
      </c>
      <c r="AV397">
        <f>(Table2[[#This Row],[Rank 1Y]]+Table2[[#This Row],[Rank 6M]]+Table2[[#This Row],[Rank Sharpe]])/3</f>
        <v>390.83333333333331</v>
      </c>
    </row>
    <row r="398" spans="1:48" x14ac:dyDescent="0.3">
      <c r="A398" t="s">
        <v>1894</v>
      </c>
      <c r="B398" t="s">
        <v>1895</v>
      </c>
      <c r="C398" t="s">
        <v>10078</v>
      </c>
      <c r="D398" t="s">
        <v>132</v>
      </c>
      <c r="E398">
        <v>3390.2951910000002</v>
      </c>
      <c r="F398">
        <v>585.29999999999995</v>
      </c>
      <c r="G398">
        <v>-34.137505206498297</v>
      </c>
      <c r="H398">
        <f>(Table2[[#This Row],[1Y Return vs Nifty]]-AVERAGE(Table2[1Y Return vs Nifty]))/_xlfn.STDEV.P(Table2[1Y Return vs Nifty])</f>
        <v>-0.93220985399037526</v>
      </c>
      <c r="I398">
        <v>11.5685208196031</v>
      </c>
      <c r="J398">
        <f>(Table2[[#This Row],[1M Return vs Nifty]]-AVERAGE(Table2[1M Return vs Nifty]))/_xlfn.STDEV.P(Table2[1M Return vs Nifty])</f>
        <v>0.88090541487744545</v>
      </c>
      <c r="K398">
        <v>-3.0467551220727498</v>
      </c>
      <c r="L398">
        <f>(Table2[[#This Row],[6M Return vs Nifty]]-AVERAGE(Table2[6M Return vs Nifty]))/_xlfn.STDEV.P(Table2[6M Return vs Nifty])</f>
        <v>-0.45357874605755943</v>
      </c>
      <c r="M398">
        <v>8.0861161992500801</v>
      </c>
      <c r="N398">
        <f>(Table2[[#This Row],[1W Return vs Nifty]]-AVERAGE(Table2[1W Return vs Nifty]))/_xlfn.STDEV.P(Table2[1W Return vs Nifty])</f>
        <v>2.0302260835300019</v>
      </c>
      <c r="O398">
        <v>541.35</v>
      </c>
      <c r="P398">
        <v>539.99872020856401</v>
      </c>
      <c r="Q398">
        <v>542.40281613489196</v>
      </c>
      <c r="R398">
        <v>81.662025670818394</v>
      </c>
      <c r="S398" s="5">
        <f>(Table2[[#This Row],[Close Price]]-Table2[[#This Row],[20D EMA]])/Table2[[#This Row],[20D EMA]]</f>
        <v>8.1185924078692032E-2</v>
      </c>
      <c r="T398" s="5">
        <f>(Table2[[#This Row],[Close Price]]-Table2[[#This Row],[50D EMA]])/Table2[[#This Row],[50D EMA]]</f>
        <v>8.3891457694453803E-2</v>
      </c>
      <c r="U398" s="5">
        <f>(Table2[[#This Row],[Close Price]]-Table2[[#This Row],[200D EMA]])/Table2[[#This Row],[200D EMA]]</f>
        <v>7.9087317744382338E-2</v>
      </c>
      <c r="V398">
        <v>2.1634492391284201</v>
      </c>
      <c r="W398">
        <v>577</v>
      </c>
      <c r="X398">
        <v>594.20000000000005</v>
      </c>
      <c r="Y398">
        <v>522.29999999999995</v>
      </c>
      <c r="Z398">
        <v>619.4</v>
      </c>
      <c r="AA398">
        <v>460.95</v>
      </c>
      <c r="AB398">
        <v>619.4</v>
      </c>
      <c r="AC398" s="5">
        <f>(Table2[[#This Row],[Close Price]]/Table2[[#This Row],[Day Low]])-1</f>
        <v>1.4384748700173144E-2</v>
      </c>
      <c r="AD398" s="5">
        <f>(Table2[[#This Row],[Day High]]/Table2[[#This Row],[Close Price]])-1</f>
        <v>1.5205877327866268E-2</v>
      </c>
      <c r="AE398" s="5">
        <f>(Table2[[#This Row],[Close Price]]/Table2[[#This Row],[Current Week Low]])-1</f>
        <v>0.12062033314187248</v>
      </c>
      <c r="AF398" s="5">
        <f>(Table2[[#This Row],[Current Week High]]/Table2[[#This Row],[Close Price]])-1</f>
        <v>5.8260720997779014E-2</v>
      </c>
      <c r="AG398" s="5">
        <f>(Table2[[#This Row],[Close Price]]/Table2[[#This Row],[Current Month Low]])-1</f>
        <v>0.26976895541815815</v>
      </c>
      <c r="AH398" s="5">
        <f>(Table2[[#This Row],[Current Month High]]/Table2[[#This Row],[Close Price]])-1</f>
        <v>5.8260720997779014E-2</v>
      </c>
      <c r="AI398">
        <v>28.139415684264399</v>
      </c>
      <c r="AJ398">
        <v>27.239130434782499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</v>
      </c>
      <c r="AM398" t="s">
        <v>10117</v>
      </c>
      <c r="AN398">
        <v>10.19</v>
      </c>
      <c r="AO398" t="s">
        <v>10116</v>
      </c>
      <c r="AP398">
        <v>0.188624505548213</v>
      </c>
      <c r="AQ398">
        <f>(Table2[[#This Row],[Sharpe Ratio]]-AVERAGE(Table2[Sharpe Ratio]))/_xlfn.STDEV.P(Table2[Sharpe Ratio])</f>
        <v>1.4978834623496682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671</v>
      </c>
      <c r="AT398">
        <f>_xlfn.RANK.AVG(Table2[[#This Row],[6M Return vs Nifty Z-Score]],Table2[6M Return vs Nifty Z-Score])</f>
        <v>458</v>
      </c>
      <c r="AU398">
        <f>_xlfn.RANK.AVG(Table2[[#This Row],[Sharpe Ratio Z-Score]],Table2[Sharpe Ratio Z-Score])</f>
        <v>52</v>
      </c>
      <c r="AV398">
        <f>(Table2[[#This Row],[Rank 1Y]]+Table2[[#This Row],[Rank 6M]]+Table2[[#This Row],[Rank Sharpe]])/3</f>
        <v>393.66666666666669</v>
      </c>
    </row>
    <row r="399" spans="1:48" x14ac:dyDescent="0.3">
      <c r="A399" t="s">
        <v>1351</v>
      </c>
      <c r="B399" t="s">
        <v>1352</v>
      </c>
      <c r="C399" t="s">
        <v>10075</v>
      </c>
      <c r="D399" t="s">
        <v>284</v>
      </c>
      <c r="E399">
        <v>7791.2503530000004</v>
      </c>
      <c r="F399">
        <v>753.45</v>
      </c>
      <c r="G399">
        <v>29.757511394642101</v>
      </c>
      <c r="H399">
        <f>(Table2[[#This Row],[1Y Return vs Nifty]]-AVERAGE(Table2[1Y Return vs Nifty]))/_xlfn.STDEV.P(Table2[1Y Return vs Nifty])</f>
        <v>-0.16008380459120825</v>
      </c>
      <c r="I399">
        <v>-5.9561569758412301</v>
      </c>
      <c r="J399">
        <f>(Table2[[#This Row],[1M Return vs Nifty]]-AVERAGE(Table2[1M Return vs Nifty]))/_xlfn.STDEV.P(Table2[1M Return vs Nifty])</f>
        <v>-0.74234658845927759</v>
      </c>
      <c r="K399">
        <v>5.0136026282125004</v>
      </c>
      <c r="L399">
        <f>(Table2[[#This Row],[6M Return vs Nifty]]-AVERAGE(Table2[6M Return vs Nifty]))/_xlfn.STDEV.P(Table2[6M Return vs Nifty])</f>
        <v>-0.20846386980310047</v>
      </c>
      <c r="M399">
        <v>-4.8975330129725103</v>
      </c>
      <c r="N399">
        <f>(Table2[[#This Row],[1W Return vs Nifty]]-AVERAGE(Table2[1W Return vs Nifty]))/_xlfn.STDEV.P(Table2[1W Return vs Nifty])</f>
        <v>-0.80543706121590775</v>
      </c>
      <c r="O399">
        <v>780</v>
      </c>
      <c r="P399">
        <v>754.91852143741596</v>
      </c>
      <c r="Q399">
        <v>650.39195963452698</v>
      </c>
      <c r="R399">
        <v>32.488175478098398</v>
      </c>
      <c r="S399" s="5">
        <f>(Table2[[#This Row],[Close Price]]-Table2[[#This Row],[20D EMA]])/Table2[[#This Row],[20D EMA]]</f>
        <v>-3.4038461538461483E-2</v>
      </c>
      <c r="T399" s="5">
        <f>(Table2[[#This Row],[Close Price]]-Table2[[#This Row],[50D EMA]])/Table2[[#This Row],[50D EMA]]</f>
        <v>-1.945271437531764E-3</v>
      </c>
      <c r="U399" s="5">
        <f>(Table2[[#This Row],[Close Price]]-Table2[[#This Row],[200D EMA]])/Table2[[#This Row],[200D EMA]]</f>
        <v>0.15845528044870694</v>
      </c>
      <c r="V399">
        <v>0.357042569925278</v>
      </c>
      <c r="W399">
        <v>747</v>
      </c>
      <c r="X399">
        <v>764</v>
      </c>
      <c r="Y399">
        <v>730</v>
      </c>
      <c r="Z399">
        <v>780.6</v>
      </c>
      <c r="AA399">
        <v>730</v>
      </c>
      <c r="AB399">
        <v>880</v>
      </c>
      <c r="AC399" s="5">
        <f>(Table2[[#This Row],[Close Price]]/Table2[[#This Row],[Day Low]])-1</f>
        <v>8.6345381526105047E-3</v>
      </c>
      <c r="AD399" s="5">
        <f>(Table2[[#This Row],[Day High]]/Table2[[#This Row],[Close Price]])-1</f>
        <v>1.4002256287743098E-2</v>
      </c>
      <c r="AE399" s="5">
        <f>(Table2[[#This Row],[Close Price]]/Table2[[#This Row],[Current Week Low]])-1</f>
        <v>3.2123287671232958E-2</v>
      </c>
      <c r="AF399" s="5">
        <f>(Table2[[#This Row],[Current Week High]]/Table2[[#This Row],[Close Price]])-1</f>
        <v>3.6034242484570989E-2</v>
      </c>
      <c r="AG399" s="5">
        <f>(Table2[[#This Row],[Close Price]]/Table2[[#This Row],[Current Month Low]])-1</f>
        <v>3.2123287671232958E-2</v>
      </c>
      <c r="AH399" s="5">
        <f>(Table2[[#This Row],[Current Month High]]/Table2[[#This Row],[Close Price]])-1</f>
        <v>0.16796071404870916</v>
      </c>
      <c r="AI399">
        <v>16.796071404870901</v>
      </c>
      <c r="AJ399">
        <v>72.315608919382498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0.11</v>
      </c>
      <c r="AM399" t="s">
        <v>10116</v>
      </c>
      <c r="AN399">
        <v>-7.27</v>
      </c>
      <c r="AO399" t="s">
        <v>10117</v>
      </c>
      <c r="AP399">
        <v>8.8292376388070005E-3</v>
      </c>
      <c r="AQ399">
        <f>(Table2[[#This Row],[Sharpe Ratio]]-AVERAGE(Table2[Sharpe Ratio]))/_xlfn.STDEV.P(Table2[Sharpe Ratio])</f>
        <v>-0.53459573359797263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-2.4509270576674664</v>
      </c>
      <c r="AS399">
        <f>_xlfn.RANK.AVG(Table2[[#This Row],[1Y Return vs Nifty Z-Score]],Table2[1Y Return vs Nifty Z-Score])</f>
        <v>326</v>
      </c>
      <c r="AT399">
        <f>_xlfn.RANK.AVG(Table2[[#This Row],[6M Return vs Nifty Z-Score]],Table2[6M Return vs Nifty Z-Score])</f>
        <v>375</v>
      </c>
      <c r="AU399">
        <f>_xlfn.RANK.AVG(Table2[[#This Row],[Sharpe Ratio Z-Score]],Table2[Sharpe Ratio Z-Score])</f>
        <v>484</v>
      </c>
      <c r="AV399">
        <f>(Table2[[#This Row],[Rank 1Y]]+Table2[[#This Row],[Rank 6M]]+Table2[[#This Row],[Rank Sharpe]])/3</f>
        <v>395</v>
      </c>
    </row>
    <row r="400" spans="1:48" x14ac:dyDescent="0.3">
      <c r="A400" t="s">
        <v>175</v>
      </c>
      <c r="B400" t="s">
        <v>176</v>
      </c>
      <c r="C400" t="s">
        <v>10072</v>
      </c>
      <c r="D400" t="s">
        <v>177</v>
      </c>
      <c r="E400">
        <v>144652.36502882501</v>
      </c>
      <c r="F400">
        <v>1362</v>
      </c>
      <c r="G400">
        <v>3.51807703531099</v>
      </c>
      <c r="H400">
        <f>(Table2[[#This Row],[1Y Return vs Nifty]]-AVERAGE(Table2[1Y Return vs Nifty]))/_xlfn.STDEV.P(Table2[1Y Return vs Nifty])</f>
        <v>-0.47716879600472473</v>
      </c>
      <c r="I400">
        <v>2.4657027834933301</v>
      </c>
      <c r="J400">
        <f>(Table2[[#This Row],[1M Return vs Nifty]]-AVERAGE(Table2[1M Return vs Nifty]))/_xlfn.STDEV.P(Table2[1M Return vs Nifty])</f>
        <v>3.7741974978652434E-2</v>
      </c>
      <c r="K400">
        <v>12.395372127601499</v>
      </c>
      <c r="L400">
        <f>(Table2[[#This Row],[6M Return vs Nifty]]-AVERAGE(Table2[6M Return vs Nifty]))/_xlfn.STDEV.P(Table2[6M Return vs Nifty])</f>
        <v>1.6015188501432159E-2</v>
      </c>
      <c r="M400">
        <v>-0.36929523092897298</v>
      </c>
      <c r="N400">
        <f>(Table2[[#This Row],[1W Return vs Nifty]]-AVERAGE(Table2[1W Return vs Nifty]))/_xlfn.STDEV.P(Table2[1W Return vs Nifty])</f>
        <v>0.18354198306533606</v>
      </c>
      <c r="O400">
        <v>1371.96</v>
      </c>
      <c r="P400">
        <v>1326.9911573208799</v>
      </c>
      <c r="Q400">
        <v>1191.3334924840301</v>
      </c>
      <c r="R400">
        <v>62.775415095668698</v>
      </c>
      <c r="S400" s="5">
        <f>(Table2[[#This Row],[Close Price]]-Table2[[#This Row],[20D EMA]])/Table2[[#This Row],[20D EMA]]</f>
        <v>-7.2596868713373829E-3</v>
      </c>
      <c r="T400" s="5">
        <f>(Table2[[#This Row],[Close Price]]-Table2[[#This Row],[50D EMA]])/Table2[[#This Row],[50D EMA]]</f>
        <v>2.638212205558399E-2</v>
      </c>
      <c r="U400" s="5">
        <f>(Table2[[#This Row],[Close Price]]-Table2[[#This Row],[200D EMA]])/Table2[[#This Row],[200D EMA]]</f>
        <v>0.14325670233623328</v>
      </c>
      <c r="V400">
        <v>1.2026877660277699</v>
      </c>
      <c r="W400">
        <v>1355.95</v>
      </c>
      <c r="X400">
        <v>1409.7</v>
      </c>
      <c r="Y400">
        <v>1319.4</v>
      </c>
      <c r="Z400">
        <v>1429.85</v>
      </c>
      <c r="AA400">
        <v>1251.7</v>
      </c>
      <c r="AB400">
        <v>1467.1</v>
      </c>
      <c r="AC400" s="5">
        <f>(Table2[[#This Row],[Close Price]]/Table2[[#This Row],[Day Low]])-1</f>
        <v>4.4618164386591719E-3</v>
      </c>
      <c r="AD400" s="5">
        <f>(Table2[[#This Row],[Day High]]/Table2[[#This Row],[Close Price]])-1</f>
        <v>3.5022026431718034E-2</v>
      </c>
      <c r="AE400" s="5">
        <f>(Table2[[#This Row],[Close Price]]/Table2[[#This Row],[Current Week Low]])-1</f>
        <v>3.228740336516589E-2</v>
      </c>
      <c r="AF400" s="5">
        <f>(Table2[[#This Row],[Current Week High]]/Table2[[#This Row],[Close Price]])-1</f>
        <v>4.981644640234939E-2</v>
      </c>
      <c r="AG400" s="5">
        <f>(Table2[[#This Row],[Close Price]]/Table2[[#This Row],[Current Month Low]])-1</f>
        <v>8.8120156587041532E-2</v>
      </c>
      <c r="AH400" s="5">
        <f>(Table2[[#This Row],[Current Month High]]/Table2[[#This Row],[Close Price]])-1</f>
        <v>7.7165932452275987E-2</v>
      </c>
      <c r="AI400">
        <v>7.7165932452275898</v>
      </c>
      <c r="AJ400">
        <v>41.904563450718904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7.0000000000000007E-2</v>
      </c>
      <c r="AM400" t="s">
        <v>10116</v>
      </c>
      <c r="AN400">
        <v>-4.29</v>
      </c>
      <c r="AO400" t="s">
        <v>10117</v>
      </c>
      <c r="AP400">
        <v>2.5793569179206E-2</v>
      </c>
      <c r="AQ400">
        <f>(Table2[[#This Row],[Sharpe Ratio]]-AVERAGE(Table2[Sharpe Ratio]))/_xlfn.STDEV.P(Table2[Sharpe Ratio])</f>
        <v>-0.34282399605484259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-0.58269364551414671</v>
      </c>
      <c r="AS400">
        <f>_xlfn.RANK.AVG(Table2[[#This Row],[1Y Return vs Nifty Z-Score]],Table2[1Y Return vs Nifty Z-Score])</f>
        <v>465</v>
      </c>
      <c r="AT400">
        <f>_xlfn.RANK.AVG(Table2[[#This Row],[6M Return vs Nifty Z-Score]],Table2[6M Return vs Nifty Z-Score])</f>
        <v>296</v>
      </c>
      <c r="AU400">
        <f>_xlfn.RANK.AVG(Table2[[#This Row],[Sharpe Ratio Z-Score]],Table2[Sharpe Ratio Z-Score])</f>
        <v>427</v>
      </c>
      <c r="AV400">
        <f>(Table2[[#This Row],[Rank 1Y]]+Table2[[#This Row],[Rank 6M]]+Table2[[#This Row],[Rank Sharpe]])/3</f>
        <v>396</v>
      </c>
    </row>
    <row r="401" spans="1:48" x14ac:dyDescent="0.3">
      <c r="A401" t="s">
        <v>1542</v>
      </c>
      <c r="B401" t="s">
        <v>1543</v>
      </c>
      <c r="C401" t="s">
        <v>10081</v>
      </c>
      <c r="D401" t="s">
        <v>86</v>
      </c>
      <c r="E401">
        <v>5814.1043028900003</v>
      </c>
      <c r="F401">
        <v>2923.2</v>
      </c>
      <c r="G401">
        <v>9.6623787410747592</v>
      </c>
      <c r="H401">
        <f>(Table2[[#This Row],[1Y Return vs Nifty]]-AVERAGE(Table2[1Y Return vs Nifty]))/_xlfn.STDEV.P(Table2[1Y Return vs Nifty])</f>
        <v>-0.40291925895548836</v>
      </c>
      <c r="I401">
        <v>24.190591192355601</v>
      </c>
      <c r="J401">
        <f>(Table2[[#This Row],[1M Return vs Nifty]]-AVERAGE(Table2[1M Return vs Nifty]))/_xlfn.STDEV.P(Table2[1M Return vs Nifty])</f>
        <v>2.0500453704293711</v>
      </c>
      <c r="K401">
        <v>32.325193829264897</v>
      </c>
      <c r="L401">
        <f>(Table2[[#This Row],[6M Return vs Nifty]]-AVERAGE(Table2[6M Return vs Nifty]))/_xlfn.STDEV.P(Table2[6M Return vs Nifty])</f>
        <v>0.62207957565642846</v>
      </c>
      <c r="M401">
        <v>5.0722224115827297</v>
      </c>
      <c r="N401">
        <f>(Table2[[#This Row],[1W Return vs Nifty]]-AVERAGE(Table2[1W Return vs Nifty]))/_xlfn.STDEV.P(Table2[1W Return vs Nifty])</f>
        <v>1.3719837514881343</v>
      </c>
      <c r="O401">
        <v>2679.83</v>
      </c>
      <c r="P401">
        <v>2409.7476063355698</v>
      </c>
      <c r="Q401">
        <v>2186.66082481904</v>
      </c>
      <c r="R401">
        <v>85.014078699234403</v>
      </c>
      <c r="S401" s="5">
        <f>(Table2[[#This Row],[Close Price]]-Table2[[#This Row],[20D EMA]])/Table2[[#This Row],[20D EMA]]</f>
        <v>9.0815462174839406E-2</v>
      </c>
      <c r="T401" s="5">
        <f>(Table2[[#This Row],[Close Price]]-Table2[[#This Row],[50D EMA]])/Table2[[#This Row],[50D EMA]]</f>
        <v>0.21307310040042804</v>
      </c>
      <c r="U401" s="5">
        <f>(Table2[[#This Row],[Close Price]]-Table2[[#This Row],[200D EMA]])/Table2[[#This Row],[200D EMA]]</f>
        <v>0.33683283974409384</v>
      </c>
      <c r="V401">
        <v>0.73937244481041997</v>
      </c>
      <c r="W401">
        <v>2868.75</v>
      </c>
      <c r="X401">
        <v>2960</v>
      </c>
      <c r="Y401">
        <v>2800</v>
      </c>
      <c r="Z401">
        <v>2960</v>
      </c>
      <c r="AA401">
        <v>2087.35</v>
      </c>
      <c r="AB401">
        <v>2960</v>
      </c>
      <c r="AC401" s="5">
        <f>(Table2[[#This Row],[Close Price]]/Table2[[#This Row],[Day Low]])-1</f>
        <v>1.8980392156862758E-2</v>
      </c>
      <c r="AD401" s="5">
        <f>(Table2[[#This Row],[Day High]]/Table2[[#This Row],[Close Price]])-1</f>
        <v>1.2588943623426552E-2</v>
      </c>
      <c r="AE401" s="5">
        <f>(Table2[[#This Row],[Close Price]]/Table2[[#This Row],[Current Week Low]])-1</f>
        <v>4.4000000000000039E-2</v>
      </c>
      <c r="AF401" s="5">
        <f>(Table2[[#This Row],[Current Week High]]/Table2[[#This Row],[Close Price]])-1</f>
        <v>1.2588943623426552E-2</v>
      </c>
      <c r="AG401" s="5">
        <f>(Table2[[#This Row],[Close Price]]/Table2[[#This Row],[Current Month Low]])-1</f>
        <v>0.40043595947014143</v>
      </c>
      <c r="AH401" s="5">
        <f>(Table2[[#This Row],[Current Month High]]/Table2[[#This Row],[Close Price]])-1</f>
        <v>1.2588943623426552E-2</v>
      </c>
      <c r="AI401">
        <v>1.2588943623426501</v>
      </c>
      <c r="AJ401">
        <v>83.272727272727195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0.23</v>
      </c>
      <c r="AM401" t="s">
        <v>10116</v>
      </c>
      <c r="AN401">
        <v>6.78</v>
      </c>
      <c r="AO401" t="s">
        <v>10116</v>
      </c>
      <c r="AP401">
        <v>-2.8652726808387E-2</v>
      </c>
      <c r="AQ401">
        <f>(Table2[[#This Row],[Sharpe Ratio]]-AVERAGE(Table2[Sharpe Ratio]))/_xlfn.STDEV.P(Table2[Sharpe Ratio])</f>
        <v>-0.95830717966649004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2.6828822589519552</v>
      </c>
      <c r="AS401">
        <f>_xlfn.RANK.AVG(Table2[[#This Row],[1Y Return vs Nifty Z-Score]],Table2[1Y Return vs Nifty Z-Score])</f>
        <v>429</v>
      </c>
      <c r="AT401">
        <f>_xlfn.RANK.AVG(Table2[[#This Row],[6M Return vs Nifty Z-Score]],Table2[6M Return vs Nifty Z-Score])</f>
        <v>158</v>
      </c>
      <c r="AU401">
        <f>_xlfn.RANK.AVG(Table2[[#This Row],[Sharpe Ratio Z-Score]],Table2[Sharpe Ratio Z-Score])</f>
        <v>601</v>
      </c>
      <c r="AV401">
        <f>(Table2[[#This Row],[Rank 1Y]]+Table2[[#This Row],[Rank 6M]]+Table2[[#This Row],[Rank Sharpe]])/3</f>
        <v>396</v>
      </c>
    </row>
    <row r="402" spans="1:48" x14ac:dyDescent="0.3">
      <c r="A402" t="s">
        <v>802</v>
      </c>
      <c r="B402" t="s">
        <v>803</v>
      </c>
      <c r="C402" t="s">
        <v>10069</v>
      </c>
      <c r="D402" t="s">
        <v>21</v>
      </c>
      <c r="E402">
        <v>18926.526340364999</v>
      </c>
      <c r="F402">
        <v>686.9</v>
      </c>
      <c r="G402">
        <v>66.893942956407201</v>
      </c>
      <c r="H402">
        <f>(Table2[[#This Row],[1Y Return vs Nifty]]-AVERAGE(Table2[1Y Return vs Nifty]))/_xlfn.STDEV.P(Table2[1Y Return vs Nifty])</f>
        <v>0.28868368489178925</v>
      </c>
      <c r="I402">
        <v>4.4002799755722704</v>
      </c>
      <c r="J402">
        <f>(Table2[[#This Row],[1M Return vs Nifty]]-AVERAGE(Table2[1M Return vs Nifty]))/_xlfn.STDEV.P(Table2[1M Return vs Nifty])</f>
        <v>0.21693535812136666</v>
      </c>
      <c r="K402">
        <v>-17.5799026984464</v>
      </c>
      <c r="L402">
        <f>(Table2[[#This Row],[6M Return vs Nifty]]-AVERAGE(Table2[6M Return vs Nifty]))/_xlfn.STDEV.P(Table2[6M Return vs Nifty])</f>
        <v>-0.89553067674507159</v>
      </c>
      <c r="M402">
        <v>-2.9795510285536602</v>
      </c>
      <c r="N402">
        <f>(Table2[[#This Row],[1W Return vs Nifty]]-AVERAGE(Table2[1W Return vs Nifty]))/_xlfn.STDEV.P(Table2[1W Return vs Nifty])</f>
        <v>-0.38654475007866534</v>
      </c>
      <c r="O402">
        <v>669.47</v>
      </c>
      <c r="P402">
        <v>667.31167100688697</v>
      </c>
      <c r="Q402">
        <v>640.18693374695397</v>
      </c>
      <c r="R402">
        <v>59.9139402253954</v>
      </c>
      <c r="S402" s="5">
        <f>(Table2[[#This Row],[Close Price]]-Table2[[#This Row],[20D EMA]])/Table2[[#This Row],[20D EMA]]</f>
        <v>2.6035520635726693E-2</v>
      </c>
      <c r="T402" s="5">
        <f>(Table2[[#This Row],[Close Price]]-Table2[[#This Row],[50D EMA]])/Table2[[#This Row],[50D EMA]]</f>
        <v>2.9354093213380721E-2</v>
      </c>
      <c r="U402" s="5">
        <f>(Table2[[#This Row],[Close Price]]-Table2[[#This Row],[200D EMA]])/Table2[[#This Row],[200D EMA]]</f>
        <v>7.2967853279414532E-2</v>
      </c>
      <c r="V402">
        <v>1.45036409538538</v>
      </c>
      <c r="W402">
        <v>674.25</v>
      </c>
      <c r="X402">
        <v>695</v>
      </c>
      <c r="Y402">
        <v>674.25</v>
      </c>
      <c r="Z402">
        <v>708.8</v>
      </c>
      <c r="AA402">
        <v>565.29999999999995</v>
      </c>
      <c r="AB402">
        <v>708.8</v>
      </c>
      <c r="AC402" s="5">
        <f>(Table2[[#This Row],[Close Price]]/Table2[[#This Row],[Day Low]])-1</f>
        <v>1.8761586948461195E-2</v>
      </c>
      <c r="AD402" s="5">
        <f>(Table2[[#This Row],[Day High]]/Table2[[#This Row],[Close Price]])-1</f>
        <v>1.1792109477362089E-2</v>
      </c>
      <c r="AE402" s="5">
        <f>(Table2[[#This Row],[Close Price]]/Table2[[#This Row],[Current Week Low]])-1</f>
        <v>1.8761586948461195E-2</v>
      </c>
      <c r="AF402" s="5">
        <f>(Table2[[#This Row],[Current Week High]]/Table2[[#This Row],[Close Price]])-1</f>
        <v>3.1882370068423427E-2</v>
      </c>
      <c r="AG402" s="5">
        <f>(Table2[[#This Row],[Close Price]]/Table2[[#This Row],[Current Month Low]])-1</f>
        <v>0.21510702281974181</v>
      </c>
      <c r="AH402" s="5">
        <f>(Table2[[#This Row],[Current Month High]]/Table2[[#This Row],[Close Price]])-1</f>
        <v>3.1882370068423427E-2</v>
      </c>
      <c r="AI402">
        <v>25.469500655117098</v>
      </c>
      <c r="AJ402">
        <v>102.029411764705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-0.11</v>
      </c>
      <c r="AM402" t="s">
        <v>10117</v>
      </c>
      <c r="AN402">
        <v>1.01</v>
      </c>
      <c r="AO402" t="s">
        <v>10116</v>
      </c>
      <c r="AP402">
        <v>4.5613117574925997E-2</v>
      </c>
      <c r="AQ402">
        <f>(Table2[[#This Row],[Sharpe Ratio]]-AVERAGE(Table2[Sharpe Ratio]))/_xlfn.STDEV.P(Table2[Sharpe Ratio])</f>
        <v>-0.11877572016987456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-0.89523210398045561</v>
      </c>
      <c r="AS402">
        <f>_xlfn.RANK.AVG(Table2[[#This Row],[1Y Return vs Nifty Z-Score]],Table2[1Y Return vs Nifty Z-Score])</f>
        <v>199</v>
      </c>
      <c r="AT402">
        <f>_xlfn.RANK.AVG(Table2[[#This Row],[6M Return vs Nifty Z-Score]],Table2[6M Return vs Nifty Z-Score])</f>
        <v>615</v>
      </c>
      <c r="AU402">
        <f>_xlfn.RANK.AVG(Table2[[#This Row],[Sharpe Ratio Z-Score]],Table2[Sharpe Ratio Z-Score])</f>
        <v>377</v>
      </c>
      <c r="AV402">
        <f>(Table2[[#This Row],[Rank 1Y]]+Table2[[#This Row],[Rank 6M]]+Table2[[#This Row],[Rank Sharpe]])/3</f>
        <v>397</v>
      </c>
    </row>
    <row r="403" spans="1:48" x14ac:dyDescent="0.3">
      <c r="A403" t="s">
        <v>196</v>
      </c>
      <c r="B403" t="s">
        <v>197</v>
      </c>
      <c r="C403" t="s">
        <v>10074</v>
      </c>
      <c r="D403" t="s">
        <v>198</v>
      </c>
      <c r="E403">
        <v>129872.76379455</v>
      </c>
      <c r="F403">
        <v>4713.8</v>
      </c>
      <c r="G403">
        <v>5.5402353448154198</v>
      </c>
      <c r="H403">
        <f>(Table2[[#This Row],[1Y Return vs Nifty]]-AVERAGE(Table2[1Y Return vs Nifty]))/_xlfn.STDEV.P(Table2[1Y Return vs Nifty])</f>
        <v>-0.45273244416019781</v>
      </c>
      <c r="I403">
        <v>-7.2100355362234696</v>
      </c>
      <c r="J403">
        <f>(Table2[[#This Row],[1M Return vs Nifty]]-AVERAGE(Table2[1M Return vs Nifty]))/_xlfn.STDEV.P(Table2[1M Return vs Nifty])</f>
        <v>-0.85848914519207775</v>
      </c>
      <c r="K403">
        <v>3.3769363478516601</v>
      </c>
      <c r="L403">
        <f>(Table2[[#This Row],[6M Return vs Nifty]]-AVERAGE(Table2[6M Return vs Nifty]))/_xlfn.STDEV.P(Table2[6M Return vs Nifty])</f>
        <v>-0.25823476896279296</v>
      </c>
      <c r="M403">
        <v>-4.8194687062234998</v>
      </c>
      <c r="N403">
        <f>(Table2[[#This Row],[1W Return vs Nifty]]-AVERAGE(Table2[1W Return vs Nifty]))/_xlfn.STDEV.P(Table2[1W Return vs Nifty])</f>
        <v>-0.78838761125388002</v>
      </c>
      <c r="O403">
        <v>4778.99</v>
      </c>
      <c r="P403">
        <v>4631.7010433349396</v>
      </c>
      <c r="Q403">
        <v>4102.3960027309504</v>
      </c>
      <c r="R403">
        <v>39.881336087983001</v>
      </c>
      <c r="S403" s="5">
        <f>(Table2[[#This Row],[Close Price]]-Table2[[#This Row],[20D EMA]])/Table2[[#This Row],[20D EMA]]</f>
        <v>-1.3640957608197465E-2</v>
      </c>
      <c r="T403" s="5">
        <f>(Table2[[#This Row],[Close Price]]-Table2[[#This Row],[50D EMA]])/Table2[[#This Row],[50D EMA]]</f>
        <v>1.7725443826561667E-2</v>
      </c>
      <c r="U403" s="5">
        <f>(Table2[[#This Row],[Close Price]]-Table2[[#This Row],[200D EMA]])/Table2[[#This Row],[200D EMA]]</f>
        <v>0.14903583097829667</v>
      </c>
      <c r="V403">
        <v>0.86828617805273001</v>
      </c>
      <c r="W403">
        <v>4682.05</v>
      </c>
      <c r="X403">
        <v>4766.45</v>
      </c>
      <c r="Y403">
        <v>4682.05</v>
      </c>
      <c r="Z403">
        <v>4896</v>
      </c>
      <c r="AA403">
        <v>4253.8500000000004</v>
      </c>
      <c r="AB403">
        <v>4976</v>
      </c>
      <c r="AC403" s="5">
        <f>(Table2[[#This Row],[Close Price]]/Table2[[#This Row],[Day Low]])-1</f>
        <v>6.7812176290300563E-3</v>
      </c>
      <c r="AD403" s="5">
        <f>(Table2[[#This Row],[Day High]]/Table2[[#This Row],[Close Price]])-1</f>
        <v>1.1169332597903869E-2</v>
      </c>
      <c r="AE403" s="5">
        <f>(Table2[[#This Row],[Close Price]]/Table2[[#This Row],[Current Week Low]])-1</f>
        <v>6.7812176290300563E-3</v>
      </c>
      <c r="AF403" s="5">
        <f>(Table2[[#This Row],[Current Week High]]/Table2[[#This Row],[Close Price]])-1</f>
        <v>3.8652467223895703E-2</v>
      </c>
      <c r="AG403" s="5">
        <f>(Table2[[#This Row],[Close Price]]/Table2[[#This Row],[Current Month Low]])-1</f>
        <v>0.10812558035661812</v>
      </c>
      <c r="AH403" s="5">
        <f>(Table2[[#This Row],[Current Month High]]/Table2[[#This Row],[Close Price]])-1</f>
        <v>5.5623912766769923E-2</v>
      </c>
      <c r="AI403">
        <v>5.5623912766769896</v>
      </c>
      <c r="AJ403">
        <v>49.170886075949298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</v>
      </c>
      <c r="AM403" t="s">
        <v>10115</v>
      </c>
      <c r="AN403">
        <v>-1.44</v>
      </c>
      <c r="AO403" t="s">
        <v>10117</v>
      </c>
      <c r="AP403">
        <v>5.1974817901185001E-2</v>
      </c>
      <c r="AQ403">
        <f>(Table2[[#This Row],[Sharpe Ratio]]-AVERAGE(Table2[Sharpe Ratio]))/_xlfn.STDEV.P(Table2[Sharpe Ratio])</f>
        <v>-4.6860459471857553E-2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-2.4047044290408062</v>
      </c>
      <c r="AS403">
        <f>_xlfn.RANK.AVG(Table2[[#This Row],[1Y Return vs Nifty Z-Score]],Table2[1Y Return vs Nifty Z-Score])</f>
        <v>450</v>
      </c>
      <c r="AT403">
        <f>_xlfn.RANK.AVG(Table2[[#This Row],[6M Return vs Nifty Z-Score]],Table2[6M Return vs Nifty Z-Score])</f>
        <v>389</v>
      </c>
      <c r="AU403">
        <f>_xlfn.RANK.AVG(Table2[[#This Row],[Sharpe Ratio Z-Score]],Table2[Sharpe Ratio Z-Score])</f>
        <v>353</v>
      </c>
      <c r="AV403">
        <f>(Table2[[#This Row],[Rank 1Y]]+Table2[[#This Row],[Rank 6M]]+Table2[[#This Row],[Rank Sharpe]])/3</f>
        <v>397.33333333333331</v>
      </c>
    </row>
    <row r="404" spans="1:48" x14ac:dyDescent="0.3">
      <c r="A404" t="s">
        <v>50</v>
      </c>
      <c r="B404" t="s">
        <v>51</v>
      </c>
      <c r="C404" t="s">
        <v>10070</v>
      </c>
      <c r="D404" t="s">
        <v>24</v>
      </c>
      <c r="E404">
        <v>397194.32735678001</v>
      </c>
      <c r="F404">
        <v>1288.95</v>
      </c>
      <c r="G404">
        <v>4.6596947421397203</v>
      </c>
      <c r="H404">
        <f>(Table2[[#This Row],[1Y Return vs Nifty]]-AVERAGE(Table2[1Y Return vs Nifty]))/_xlfn.STDEV.P(Table2[1Y Return vs Nifty])</f>
        <v>-0.46337315407852681</v>
      </c>
      <c r="I404">
        <v>4.2910679000142098</v>
      </c>
      <c r="J404">
        <f>(Table2[[#This Row],[1M Return vs Nifty]]-AVERAGE(Table2[1M Return vs Nifty]))/_xlfn.STDEV.P(Table2[1M Return vs Nifty])</f>
        <v>0.20681941062678458</v>
      </c>
      <c r="K404">
        <v>5.4690377255561096</v>
      </c>
      <c r="L404">
        <f>(Table2[[#This Row],[6M Return vs Nifty]]-AVERAGE(Table2[6M Return vs Nifty]))/_xlfn.STDEV.P(Table2[6M Return vs Nifty])</f>
        <v>-0.19461412256038463</v>
      </c>
      <c r="M404">
        <v>2.2532598007077298</v>
      </c>
      <c r="N404">
        <f>(Table2[[#This Row],[1W Return vs Nifty]]-AVERAGE(Table2[1W Return vs Nifty]))/_xlfn.STDEV.P(Table2[1W Return vs Nifty])</f>
        <v>0.75631490127382961</v>
      </c>
      <c r="O404">
        <v>1215.6600000000001</v>
      </c>
      <c r="P404">
        <v>1169.0577833853699</v>
      </c>
      <c r="Q404">
        <v>1082.17208517939</v>
      </c>
      <c r="R404">
        <v>76.773757292138598</v>
      </c>
      <c r="S404" s="5">
        <f>(Table2[[#This Row],[Close Price]]-Table2[[#This Row],[20D EMA]])/Table2[[#This Row],[20D EMA]]</f>
        <v>6.0288238487735027E-2</v>
      </c>
      <c r="T404" s="5">
        <f>(Table2[[#This Row],[Close Price]]-Table2[[#This Row],[50D EMA]])/Table2[[#This Row],[50D EMA]]</f>
        <v>0.10255456857525465</v>
      </c>
      <c r="U404" s="5">
        <f>(Table2[[#This Row],[Close Price]]-Table2[[#This Row],[200D EMA]])/Table2[[#This Row],[200D EMA]]</f>
        <v>0.19107674061499449</v>
      </c>
      <c r="V404">
        <v>1.1379752190218599</v>
      </c>
      <c r="W404">
        <v>1280</v>
      </c>
      <c r="X404">
        <v>1310</v>
      </c>
      <c r="Y404">
        <v>1225.05</v>
      </c>
      <c r="Z404">
        <v>1310</v>
      </c>
      <c r="AA404">
        <v>1101.55</v>
      </c>
      <c r="AB404">
        <v>1310</v>
      </c>
      <c r="AC404" s="5">
        <f>(Table2[[#This Row],[Close Price]]/Table2[[#This Row],[Day Low]])-1</f>
        <v>6.9921875000000799E-3</v>
      </c>
      <c r="AD404" s="5">
        <f>(Table2[[#This Row],[Day High]]/Table2[[#This Row],[Close Price]])-1</f>
        <v>1.6331122231273421E-2</v>
      </c>
      <c r="AE404" s="5">
        <f>(Table2[[#This Row],[Close Price]]/Table2[[#This Row],[Current Week Low]])-1</f>
        <v>5.2161136280151954E-2</v>
      </c>
      <c r="AF404" s="5">
        <f>(Table2[[#This Row],[Current Week High]]/Table2[[#This Row],[Close Price]])-1</f>
        <v>1.6331122231273421E-2</v>
      </c>
      <c r="AG404" s="5">
        <f>(Table2[[#This Row],[Close Price]]/Table2[[#This Row],[Current Month Low]])-1</f>
        <v>0.17012391629975943</v>
      </c>
      <c r="AH404" s="5">
        <f>(Table2[[#This Row],[Current Month High]]/Table2[[#This Row],[Close Price]])-1</f>
        <v>1.6331122231273421E-2</v>
      </c>
      <c r="AI404">
        <v>1.6331122231273401</v>
      </c>
      <c r="AJ404">
        <v>39.022811842743899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0.12</v>
      </c>
      <c r="AM404" t="s">
        <v>10116</v>
      </c>
      <c r="AN404">
        <v>7.41</v>
      </c>
      <c r="AO404" t="s">
        <v>10116</v>
      </c>
      <c r="AP404">
        <v>4.6752441334401998E-2</v>
      </c>
      <c r="AQ404">
        <f>(Table2[[#This Row],[Sharpe Ratio]]-AVERAGE(Table2[Sharpe Ratio]))/_xlfn.STDEV.P(Table2[Sharpe Ratio])</f>
        <v>-0.10589633871835261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0.19925069654335015</v>
      </c>
      <c r="AS404">
        <f>_xlfn.RANK.AVG(Table2[[#This Row],[1Y Return vs Nifty Z-Score]],Table2[1Y Return vs Nifty Z-Score])</f>
        <v>457</v>
      </c>
      <c r="AT404">
        <f>_xlfn.RANK.AVG(Table2[[#This Row],[6M Return vs Nifty Z-Score]],Table2[6M Return vs Nifty Z-Score])</f>
        <v>367</v>
      </c>
      <c r="AU404">
        <f>_xlfn.RANK.AVG(Table2[[#This Row],[Sharpe Ratio Z-Score]],Table2[Sharpe Ratio Z-Score])</f>
        <v>372</v>
      </c>
      <c r="AV404">
        <f>(Table2[[#This Row],[Rank 1Y]]+Table2[[#This Row],[Rank 6M]]+Table2[[#This Row],[Rank Sharpe]])/3</f>
        <v>398.66666666666669</v>
      </c>
    </row>
    <row r="405" spans="1:48" x14ac:dyDescent="0.3">
      <c r="A405" t="s">
        <v>217</v>
      </c>
      <c r="B405" t="s">
        <v>218</v>
      </c>
      <c r="C405" t="s">
        <v>10075</v>
      </c>
      <c r="D405" t="s">
        <v>59</v>
      </c>
      <c r="E405">
        <v>119439.987232089</v>
      </c>
      <c r="F405">
        <v>1480.9</v>
      </c>
      <c r="G405">
        <v>18.954708352755699</v>
      </c>
      <c r="H405">
        <f>(Table2[[#This Row],[1Y Return vs Nifty]]-AVERAGE(Table2[1Y Return vs Nifty]))/_xlfn.STDEV.P(Table2[1Y Return vs Nifty])</f>
        <v>-0.29062803290306349</v>
      </c>
      <c r="I405">
        <v>-5.1861465342141102</v>
      </c>
      <c r="J405">
        <f>(Table2[[#This Row],[1M Return vs Nifty]]-AVERAGE(Table2[1M Return vs Nifty]))/_xlfn.STDEV.P(Table2[1M Return vs Nifty])</f>
        <v>-0.67102310927460795</v>
      </c>
      <c r="K405">
        <v>8.4158173076442893</v>
      </c>
      <c r="L405">
        <f>(Table2[[#This Row],[6M Return vs Nifty]]-AVERAGE(Table2[6M Return vs Nifty]))/_xlfn.STDEV.P(Table2[6M Return vs Nifty])</f>
        <v>-0.10500277589439468</v>
      </c>
      <c r="M405">
        <v>-6.6587827523596097</v>
      </c>
      <c r="N405">
        <f>(Table2[[#This Row],[1W Return vs Nifty]]-AVERAGE(Table2[1W Return vs Nifty]))/_xlfn.STDEV.P(Table2[1W Return vs Nifty])</f>
        <v>-1.1900986377141218</v>
      </c>
      <c r="O405">
        <v>1504.8</v>
      </c>
      <c r="P405">
        <v>1473.63669492958</v>
      </c>
      <c r="Q405">
        <v>1353.4804137087699</v>
      </c>
      <c r="R405">
        <v>32.719175174339703</v>
      </c>
      <c r="S405" s="5">
        <f>(Table2[[#This Row],[Close Price]]-Table2[[#This Row],[20D EMA]])/Table2[[#This Row],[20D EMA]]</f>
        <v>-1.5882509303561845E-2</v>
      </c>
      <c r="T405" s="5">
        <f>(Table2[[#This Row],[Close Price]]-Table2[[#This Row],[50D EMA]])/Table2[[#This Row],[50D EMA]]</f>
        <v>4.9288302167089845E-3</v>
      </c>
      <c r="U405" s="5">
        <f>(Table2[[#This Row],[Close Price]]-Table2[[#This Row],[200D EMA]])/Table2[[#This Row],[200D EMA]]</f>
        <v>9.414217228462031E-2</v>
      </c>
      <c r="V405">
        <v>0.91982991019285099</v>
      </c>
      <c r="W405">
        <v>1465.3</v>
      </c>
      <c r="X405">
        <v>1486.2</v>
      </c>
      <c r="Y405">
        <v>1465.3</v>
      </c>
      <c r="Z405">
        <v>1528</v>
      </c>
      <c r="AA405">
        <v>1418.55</v>
      </c>
      <c r="AB405">
        <v>1582</v>
      </c>
      <c r="AC405" s="5">
        <f>(Table2[[#This Row],[Close Price]]/Table2[[#This Row],[Day Low]])-1</f>
        <v>1.0646284037398646E-2</v>
      </c>
      <c r="AD405" s="5">
        <f>(Table2[[#This Row],[Day High]]/Table2[[#This Row],[Close Price]])-1</f>
        <v>3.5789047201026936E-3</v>
      </c>
      <c r="AE405" s="5">
        <f>(Table2[[#This Row],[Close Price]]/Table2[[#This Row],[Current Week Low]])-1</f>
        <v>1.0646284037398646E-2</v>
      </c>
      <c r="AF405" s="5">
        <f>(Table2[[#This Row],[Current Week High]]/Table2[[#This Row],[Close Price]])-1</f>
        <v>3.1804983456006353E-2</v>
      </c>
      <c r="AG405" s="5">
        <f>(Table2[[#This Row],[Close Price]]/Table2[[#This Row],[Current Month Low]])-1</f>
        <v>4.3953332628388297E-2</v>
      </c>
      <c r="AH405" s="5">
        <f>(Table2[[#This Row],[Current Month High]]/Table2[[#This Row],[Close Price]])-1</f>
        <v>6.826929569856155E-2</v>
      </c>
      <c r="AI405">
        <v>6.8269295698561496</v>
      </c>
      <c r="AJ405">
        <v>48.610135474159499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</v>
      </c>
      <c r="AM405" t="s">
        <v>10115</v>
      </c>
      <c r="AN405">
        <v>-3.48</v>
      </c>
      <c r="AO405" t="s">
        <v>10117</v>
      </c>
      <c r="AP405">
        <v>1.2476556753689E-2</v>
      </c>
      <c r="AQ405">
        <f>(Table2[[#This Row],[Sharpe Ratio]]-AVERAGE(Table2[Sharpe Ratio]))/_xlfn.STDEV.P(Table2[Sharpe Ratio])</f>
        <v>-0.4933649475590704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-2.7501175033452583</v>
      </c>
      <c r="AS405">
        <f>_xlfn.RANK.AVG(Table2[[#This Row],[1Y Return vs Nifty Z-Score]],Table2[1Y Return vs Nifty Z-Score])</f>
        <v>381</v>
      </c>
      <c r="AT405">
        <f>_xlfn.RANK.AVG(Table2[[#This Row],[6M Return vs Nifty Z-Score]],Table2[6M Return vs Nifty Z-Score])</f>
        <v>339</v>
      </c>
      <c r="AU405">
        <f>_xlfn.RANK.AVG(Table2[[#This Row],[Sharpe Ratio Z-Score]],Table2[Sharpe Ratio Z-Score])</f>
        <v>479</v>
      </c>
      <c r="AV405">
        <f>(Table2[[#This Row],[Rank 1Y]]+Table2[[#This Row],[Rank 6M]]+Table2[[#This Row],[Rank Sharpe]])/3</f>
        <v>399.66666666666669</v>
      </c>
    </row>
    <row r="406" spans="1:48" x14ac:dyDescent="0.3">
      <c r="A406" t="s">
        <v>374</v>
      </c>
      <c r="B406" t="s">
        <v>375</v>
      </c>
      <c r="C406" t="s">
        <v>10078</v>
      </c>
      <c r="D406" t="s">
        <v>376</v>
      </c>
      <c r="E406">
        <v>64631.658365399999</v>
      </c>
      <c r="F406">
        <v>2417.75</v>
      </c>
      <c r="G406">
        <v>-4.0826287207346699</v>
      </c>
      <c r="H406">
        <f>(Table2[[#This Row],[1Y Return vs Nifty]]-AVERAGE(Table2[1Y Return vs Nifty]))/_xlfn.STDEV.P(Table2[1Y Return vs Nifty])</f>
        <v>-0.56901794512844994</v>
      </c>
      <c r="I406">
        <v>6.74371733399847</v>
      </c>
      <c r="J406">
        <f>(Table2[[#This Row],[1M Return vs Nifty]]-AVERAGE(Table2[1M Return vs Nifty]))/_xlfn.STDEV.P(Table2[1M Return vs Nifty])</f>
        <v>0.43400008428416786</v>
      </c>
      <c r="K406">
        <v>15.770493364313401</v>
      </c>
      <c r="L406">
        <f>(Table2[[#This Row],[6M Return vs Nifty]]-AVERAGE(Table2[6M Return vs Nifty]))/_xlfn.STDEV.P(Table2[6M Return vs Nifty])</f>
        <v>0.11865237284367268</v>
      </c>
      <c r="M406">
        <v>6.2936888763204601</v>
      </c>
      <c r="N406">
        <f>(Table2[[#This Row],[1W Return vs Nifty]]-AVERAGE(Table2[1W Return vs Nifty]))/_xlfn.STDEV.P(Table2[1W Return vs Nifty])</f>
        <v>1.6387552407655266</v>
      </c>
      <c r="O406">
        <v>2257.5300000000002</v>
      </c>
      <c r="P406">
        <v>2169.9683249785699</v>
      </c>
      <c r="Q406">
        <v>1996.81120542138</v>
      </c>
      <c r="R406">
        <v>78.693754590069204</v>
      </c>
      <c r="S406" s="5">
        <f>(Table2[[#This Row],[Close Price]]-Table2[[#This Row],[20D EMA]])/Table2[[#This Row],[20D EMA]]</f>
        <v>7.0971371366050418E-2</v>
      </c>
      <c r="T406" s="5">
        <f>(Table2[[#This Row],[Close Price]]-Table2[[#This Row],[50D EMA]])/Table2[[#This Row],[50D EMA]]</f>
        <v>0.11418677045614349</v>
      </c>
      <c r="U406" s="5">
        <f>(Table2[[#This Row],[Close Price]]-Table2[[#This Row],[200D EMA]])/Table2[[#This Row],[200D EMA]]</f>
        <v>0.21080550501507767</v>
      </c>
      <c r="V406">
        <v>1.1069003549826699</v>
      </c>
      <c r="W406">
        <v>2367.5</v>
      </c>
      <c r="X406">
        <v>2440</v>
      </c>
      <c r="Y406">
        <v>2243.35</v>
      </c>
      <c r="Z406">
        <v>2453</v>
      </c>
      <c r="AA406">
        <v>1931.4</v>
      </c>
      <c r="AB406">
        <v>2453</v>
      </c>
      <c r="AC406" s="5">
        <f>(Table2[[#This Row],[Close Price]]/Table2[[#This Row],[Day Low]])-1</f>
        <v>2.1224920802534353E-2</v>
      </c>
      <c r="AD406" s="5">
        <f>(Table2[[#This Row],[Day High]]/Table2[[#This Row],[Close Price]])-1</f>
        <v>9.2027711715438887E-3</v>
      </c>
      <c r="AE406" s="5">
        <f>(Table2[[#This Row],[Close Price]]/Table2[[#This Row],[Current Week Low]])-1</f>
        <v>7.7740878596741503E-2</v>
      </c>
      <c r="AF406" s="5">
        <f>(Table2[[#This Row],[Current Week High]]/Table2[[#This Row],[Close Price]])-1</f>
        <v>1.4579671181883969E-2</v>
      </c>
      <c r="AG406" s="5">
        <f>(Table2[[#This Row],[Close Price]]/Table2[[#This Row],[Current Month Low]])-1</f>
        <v>0.25181215698457082</v>
      </c>
      <c r="AH406" s="5">
        <f>(Table2[[#This Row],[Current Month High]]/Table2[[#This Row],[Close Price]])-1</f>
        <v>1.4579671181883969E-2</v>
      </c>
      <c r="AI406">
        <v>1.45796711818839</v>
      </c>
      <c r="AJ406">
        <v>38.951149425287298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0.08</v>
      </c>
      <c r="AM406" t="s">
        <v>10116</v>
      </c>
      <c r="AN406">
        <v>11.89</v>
      </c>
      <c r="AO406" t="s">
        <v>10116</v>
      </c>
      <c r="AP406">
        <v>2.9448355506106999E-2</v>
      </c>
      <c r="AQ406">
        <f>(Table2[[#This Row],[Sharpe Ratio]]-AVERAGE(Table2[Sharpe Ratio]))/_xlfn.STDEV.P(Table2[Sharpe Ratio])</f>
        <v>-0.30150879759921312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1.3208809551657041</v>
      </c>
      <c r="AS406">
        <f>_xlfn.RANK.AVG(Table2[[#This Row],[1Y Return vs Nifty Z-Score]],Table2[1Y Return vs Nifty Z-Score])</f>
        <v>517</v>
      </c>
      <c r="AT406">
        <f>_xlfn.RANK.AVG(Table2[[#This Row],[6M Return vs Nifty Z-Score]],Table2[6M Return vs Nifty Z-Score])</f>
        <v>266</v>
      </c>
      <c r="AU406">
        <f>_xlfn.RANK.AVG(Table2[[#This Row],[Sharpe Ratio Z-Score]],Table2[Sharpe Ratio Z-Score])</f>
        <v>418</v>
      </c>
      <c r="AV406">
        <f>(Table2[[#This Row],[Rank 1Y]]+Table2[[#This Row],[Rank 6M]]+Table2[[#This Row],[Rank Sharpe]])/3</f>
        <v>400.33333333333331</v>
      </c>
    </row>
    <row r="407" spans="1:48" x14ac:dyDescent="0.3">
      <c r="A407" t="s">
        <v>385</v>
      </c>
      <c r="B407" t="s">
        <v>386</v>
      </c>
      <c r="C407" t="s">
        <v>10074</v>
      </c>
      <c r="D407" t="s">
        <v>387</v>
      </c>
      <c r="E407">
        <v>61387.873684500002</v>
      </c>
      <c r="F407">
        <v>3199.75</v>
      </c>
      <c r="G407">
        <v>7.8247237283519402</v>
      </c>
      <c r="H407">
        <f>(Table2[[#This Row],[1Y Return vs Nifty]]-AVERAGE(Table2[1Y Return vs Nifty]))/_xlfn.STDEV.P(Table2[1Y Return vs Nifty])</f>
        <v>-0.42512601905369174</v>
      </c>
      <c r="I407">
        <v>-1.0492910445808299</v>
      </c>
      <c r="J407">
        <f>(Table2[[#This Row],[1M Return vs Nifty]]-AVERAGE(Table2[1M Return vs Nifty]))/_xlfn.STDEV.P(Table2[1M Return vs Nifty])</f>
        <v>-0.28784008933872074</v>
      </c>
      <c r="K407">
        <v>15.0454466551965</v>
      </c>
      <c r="L407">
        <f>(Table2[[#This Row],[6M Return vs Nifty]]-AVERAGE(Table2[6M Return vs Nifty]))/_xlfn.STDEV.P(Table2[6M Return vs Nifty])</f>
        <v>9.6603756654446774E-2</v>
      </c>
      <c r="M407">
        <v>-5.8236449469739302</v>
      </c>
      <c r="N407">
        <f>(Table2[[#This Row],[1W Return vs Nifty]]-AVERAGE(Table2[1W Return vs Nifty]))/_xlfn.STDEV.P(Table2[1W Return vs Nifty])</f>
        <v>-1.0077023439751629</v>
      </c>
      <c r="O407">
        <v>3150.68</v>
      </c>
      <c r="P407">
        <v>2921.5126185990598</v>
      </c>
      <c r="Q407">
        <v>2586.4315300527801</v>
      </c>
      <c r="R407">
        <v>47.222633987782601</v>
      </c>
      <c r="S407" s="5">
        <f>(Table2[[#This Row],[Close Price]]-Table2[[#This Row],[20D EMA]])/Table2[[#This Row],[20D EMA]]</f>
        <v>1.5574415681694164E-2</v>
      </c>
      <c r="T407" s="5">
        <f>(Table2[[#This Row],[Close Price]]-Table2[[#This Row],[50D EMA]])/Table2[[#This Row],[50D EMA]]</f>
        <v>9.5237439547449967E-2</v>
      </c>
      <c r="U407" s="5">
        <f>(Table2[[#This Row],[Close Price]]-Table2[[#This Row],[200D EMA]])/Table2[[#This Row],[200D EMA]]</f>
        <v>0.23712921174244431</v>
      </c>
      <c r="V407">
        <v>0.71136403716432395</v>
      </c>
      <c r="W407">
        <v>3147</v>
      </c>
      <c r="X407">
        <v>3212.5</v>
      </c>
      <c r="Y407">
        <v>3147</v>
      </c>
      <c r="Z407">
        <v>3239</v>
      </c>
      <c r="AA407">
        <v>2779.95</v>
      </c>
      <c r="AB407">
        <v>3363.95</v>
      </c>
      <c r="AC407" s="5">
        <f>(Table2[[#This Row],[Close Price]]/Table2[[#This Row],[Day Low]])-1</f>
        <v>1.6761995551318742E-2</v>
      </c>
      <c r="AD407" s="5">
        <f>(Table2[[#This Row],[Day High]]/Table2[[#This Row],[Close Price]])-1</f>
        <v>3.9846863036174796E-3</v>
      </c>
      <c r="AE407" s="5">
        <f>(Table2[[#This Row],[Close Price]]/Table2[[#This Row],[Current Week Low]])-1</f>
        <v>1.6761995551318742E-2</v>
      </c>
      <c r="AF407" s="5">
        <f>(Table2[[#This Row],[Current Week High]]/Table2[[#This Row],[Close Price]])-1</f>
        <v>1.2266583326822511E-2</v>
      </c>
      <c r="AG407" s="5">
        <f>(Table2[[#This Row],[Close Price]]/Table2[[#This Row],[Current Month Low]])-1</f>
        <v>0.15100991025018451</v>
      </c>
      <c r="AH407" s="5">
        <f>(Table2[[#This Row],[Current Month High]]/Table2[[#This Row],[Close Price]])-1</f>
        <v>5.1316509102273589E-2</v>
      </c>
      <c r="AI407">
        <v>5.13165091022735</v>
      </c>
      <c r="AJ407">
        <v>45.854225544716897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0.14000000000000001</v>
      </c>
      <c r="AM407" t="s">
        <v>10116</v>
      </c>
      <c r="AN407">
        <v>-1.56</v>
      </c>
      <c r="AO407" t="s">
        <v>10117</v>
      </c>
      <c r="AP407">
        <v>5.7758858530020003E-3</v>
      </c>
      <c r="AQ407">
        <f>(Table2[[#This Row],[Sharpe Ratio]]-AVERAGE(Table2[Sharpe Ratio]))/_xlfn.STDEV.P(Table2[Sharpe Ratio])</f>
        <v>-0.56911207017744936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-2.1931767658905779</v>
      </c>
      <c r="AS407">
        <f>_xlfn.RANK.AVG(Table2[[#This Row],[1Y Return vs Nifty Z-Score]],Table2[1Y Return vs Nifty Z-Score])</f>
        <v>437</v>
      </c>
      <c r="AT407">
        <f>_xlfn.RANK.AVG(Table2[[#This Row],[6M Return vs Nifty Z-Score]],Table2[6M Return vs Nifty Z-Score])</f>
        <v>273</v>
      </c>
      <c r="AU407">
        <f>_xlfn.RANK.AVG(Table2[[#This Row],[Sharpe Ratio Z-Score]],Table2[Sharpe Ratio Z-Score])</f>
        <v>491</v>
      </c>
      <c r="AV407">
        <f>(Table2[[#This Row],[Rank 1Y]]+Table2[[#This Row],[Rank 6M]]+Table2[[#This Row],[Rank Sharpe]])/3</f>
        <v>400.33333333333331</v>
      </c>
    </row>
    <row r="408" spans="1:48" x14ac:dyDescent="0.3">
      <c r="A408" t="s">
        <v>1533</v>
      </c>
      <c r="B408" t="s">
        <v>1534</v>
      </c>
      <c r="C408" t="s">
        <v>10078</v>
      </c>
      <c r="D408" t="s">
        <v>230</v>
      </c>
      <c r="E408">
        <v>5871.0323597199904</v>
      </c>
      <c r="F408">
        <v>740.15</v>
      </c>
      <c r="G408">
        <v>48.1967839419532</v>
      </c>
      <c r="H408">
        <f>(Table2[[#This Row],[1Y Return vs Nifty]]-AVERAGE(Table2[1Y Return vs Nifty]))/_xlfn.STDEV.P(Table2[1Y Return vs Nifty])</f>
        <v>6.2741752441290002E-2</v>
      </c>
      <c r="I408">
        <v>6.4824370606591</v>
      </c>
      <c r="J408">
        <f>(Table2[[#This Row],[1M Return vs Nifty]]-AVERAGE(Table2[1M Return vs Nifty]))/_xlfn.STDEV.P(Table2[1M Return vs Nifty])</f>
        <v>0.40979857073390147</v>
      </c>
      <c r="K408">
        <v>0.31530039557885298</v>
      </c>
      <c r="L408">
        <f>(Table2[[#This Row],[6M Return vs Nifty]]-AVERAGE(Table2[6M Return vs Nifty]))/_xlfn.STDEV.P(Table2[6M Return vs Nifty])</f>
        <v>-0.35133888925459933</v>
      </c>
      <c r="M408">
        <v>0.25349701420370002</v>
      </c>
      <c r="N408">
        <f>(Table2[[#This Row],[1W Return vs Nifty]]-AVERAGE(Table2[1W Return vs Nifty]))/_xlfn.STDEV.P(Table2[1W Return vs Nifty])</f>
        <v>0.31956144781595264</v>
      </c>
      <c r="O408">
        <v>705.05</v>
      </c>
      <c r="P408">
        <v>692.93354842227495</v>
      </c>
      <c r="Q408">
        <v>664.80113759238895</v>
      </c>
      <c r="R408">
        <v>68.406524193453706</v>
      </c>
      <c r="S408" s="5">
        <f>(Table2[[#This Row],[Close Price]]-Table2[[#This Row],[20D EMA]])/Table2[[#This Row],[20D EMA]]</f>
        <v>4.9783703283455112E-2</v>
      </c>
      <c r="T408" s="5">
        <f>(Table2[[#This Row],[Close Price]]-Table2[[#This Row],[50D EMA]])/Table2[[#This Row],[50D EMA]]</f>
        <v>6.8139941680167043E-2</v>
      </c>
      <c r="U408" s="5">
        <f>(Table2[[#This Row],[Close Price]]-Table2[[#This Row],[200D EMA]])/Table2[[#This Row],[200D EMA]]</f>
        <v>0.11334045347829992</v>
      </c>
      <c r="V408">
        <v>1.7823384597232901</v>
      </c>
      <c r="W408">
        <v>734.8</v>
      </c>
      <c r="X408">
        <v>761.8</v>
      </c>
      <c r="Y408">
        <v>725.2</v>
      </c>
      <c r="Z408">
        <v>761.8</v>
      </c>
      <c r="AA408">
        <v>580.6</v>
      </c>
      <c r="AB408">
        <v>765.85</v>
      </c>
      <c r="AC408" s="5">
        <f>(Table2[[#This Row],[Close Price]]/Table2[[#This Row],[Day Low]])-1</f>
        <v>7.2808927599345985E-3</v>
      </c>
      <c r="AD408" s="5">
        <f>(Table2[[#This Row],[Day High]]/Table2[[#This Row],[Close Price]])-1</f>
        <v>2.9250827534959001E-2</v>
      </c>
      <c r="AE408" s="5">
        <f>(Table2[[#This Row],[Close Price]]/Table2[[#This Row],[Current Week Low]])-1</f>
        <v>2.0615002757859768E-2</v>
      </c>
      <c r="AF408" s="5">
        <f>(Table2[[#This Row],[Current Week High]]/Table2[[#This Row],[Close Price]])-1</f>
        <v>2.9250827534959001E-2</v>
      </c>
      <c r="AG408" s="5">
        <f>(Table2[[#This Row],[Close Price]]/Table2[[#This Row],[Current Month Low]])-1</f>
        <v>0.2748019290389252</v>
      </c>
      <c r="AH408" s="5">
        <f>(Table2[[#This Row],[Current Month High]]/Table2[[#This Row],[Close Price]])-1</f>
        <v>3.4722691346348755E-2</v>
      </c>
      <c r="AI408">
        <v>19.408228061879299</v>
      </c>
      <c r="AJ408">
        <v>83.660049627791494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-0.03</v>
      </c>
      <c r="AM408" t="s">
        <v>10117</v>
      </c>
      <c r="AN408">
        <v>6.73</v>
      </c>
      <c r="AO408" t="s">
        <v>10116</v>
      </c>
      <c r="AQ408">
        <f>(Table2[[#This Row],[Sharpe Ratio]]-AVERAGE(Table2[Sharpe Ratio]))/_xlfn.STDEV.P(Table2[Sharpe Ratio])</f>
        <v>-0.63440504463053671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-0.19364216289399194</v>
      </c>
      <c r="AS408">
        <f>_xlfn.RANK.AVG(Table2[[#This Row],[1Y Return vs Nifty Z-Score]],Table2[1Y Return vs Nifty Z-Score])</f>
        <v>261</v>
      </c>
      <c r="AT408">
        <f>_xlfn.RANK.AVG(Table2[[#This Row],[6M Return vs Nifty Z-Score]],Table2[6M Return vs Nifty Z-Score])</f>
        <v>421</v>
      </c>
      <c r="AU408">
        <f>_xlfn.RANK.AVG(Table2[[#This Row],[Sharpe Ratio Z-Score]],Table2[Sharpe Ratio Z-Score])</f>
        <v>521.5</v>
      </c>
      <c r="AV408">
        <f>(Table2[[#This Row],[Rank 1Y]]+Table2[[#This Row],[Rank 6M]]+Table2[[#This Row],[Rank Sharpe]])/3</f>
        <v>401.16666666666669</v>
      </c>
    </row>
    <row r="409" spans="1:48" x14ac:dyDescent="0.3">
      <c r="A409" t="s">
        <v>1317</v>
      </c>
      <c r="B409" t="s">
        <v>1318</v>
      </c>
      <c r="C409" t="s">
        <v>10077</v>
      </c>
      <c r="D409" t="s">
        <v>227</v>
      </c>
      <c r="E409">
        <v>8127.6874059539996</v>
      </c>
      <c r="F409">
        <v>197.69</v>
      </c>
      <c r="G409">
        <v>12.1795081580961</v>
      </c>
      <c r="H409">
        <f>(Table2[[#This Row],[1Y Return vs Nifty]]-AVERAGE(Table2[1Y Return vs Nifty]))/_xlfn.STDEV.P(Table2[1Y Return vs Nifty])</f>
        <v>-0.37250153162749478</v>
      </c>
      <c r="I409">
        <v>14.4711181380756</v>
      </c>
      <c r="J409">
        <f>(Table2[[#This Row],[1M Return vs Nifty]]-AVERAGE(Table2[1M Return vs Nifty]))/_xlfn.STDEV.P(Table2[1M Return vs Nifty])</f>
        <v>1.1497632487895253</v>
      </c>
      <c r="K409">
        <v>-9.4999890688960296</v>
      </c>
      <c r="L409">
        <f>(Table2[[#This Row],[6M Return vs Nifty]]-AVERAGE(Table2[6M Return vs Nifty]))/_xlfn.STDEV.P(Table2[6M Return vs Nifty])</f>
        <v>-0.64982110766498113</v>
      </c>
      <c r="M409">
        <v>-3.3187860096523099</v>
      </c>
      <c r="N409">
        <f>(Table2[[#This Row],[1W Return vs Nifty]]-AVERAGE(Table2[1W Return vs Nifty]))/_xlfn.STDEV.P(Table2[1W Return vs Nifty])</f>
        <v>-0.4606345623946394</v>
      </c>
      <c r="O409">
        <v>195.42</v>
      </c>
      <c r="P409">
        <v>193.666492122872</v>
      </c>
      <c r="Q409">
        <v>195.16306815178501</v>
      </c>
      <c r="R409">
        <v>60.090677678799501</v>
      </c>
      <c r="S409" s="5">
        <f>(Table2[[#This Row],[Close Price]]-Table2[[#This Row],[20D EMA]])/Table2[[#This Row],[20D EMA]]</f>
        <v>1.1616006549994937E-2</v>
      </c>
      <c r="T409" s="5">
        <f>(Table2[[#This Row],[Close Price]]-Table2[[#This Row],[50D EMA]])/Table2[[#This Row],[50D EMA]]</f>
        <v>2.0775446661032496E-2</v>
      </c>
      <c r="U409" s="5">
        <f>(Table2[[#This Row],[Close Price]]-Table2[[#This Row],[200D EMA]])/Table2[[#This Row],[200D EMA]]</f>
        <v>1.2947797306863941E-2</v>
      </c>
      <c r="V409">
        <v>1.2839475047786499</v>
      </c>
      <c r="W409">
        <v>194.9</v>
      </c>
      <c r="X409">
        <v>208.4</v>
      </c>
      <c r="Y409">
        <v>194.9</v>
      </c>
      <c r="Z409">
        <v>219.4</v>
      </c>
      <c r="AA409">
        <v>144.44999999999999</v>
      </c>
      <c r="AB409">
        <v>219.4</v>
      </c>
      <c r="AC409" s="5">
        <f>(Table2[[#This Row],[Close Price]]/Table2[[#This Row],[Day Low]])-1</f>
        <v>1.4315033350436046E-2</v>
      </c>
      <c r="AD409" s="5">
        <f>(Table2[[#This Row],[Day High]]/Table2[[#This Row],[Close Price]])-1</f>
        <v>5.4175729677778284E-2</v>
      </c>
      <c r="AE409" s="5">
        <f>(Table2[[#This Row],[Close Price]]/Table2[[#This Row],[Current Week Low]])-1</f>
        <v>1.4315033350436046E-2</v>
      </c>
      <c r="AF409" s="5">
        <f>(Table2[[#This Row],[Current Week High]]/Table2[[#This Row],[Close Price]])-1</f>
        <v>0.10981840254944619</v>
      </c>
      <c r="AG409" s="5">
        <f>(Table2[[#This Row],[Close Price]]/Table2[[#This Row],[Current Month Low]])-1</f>
        <v>0.36857043959847702</v>
      </c>
      <c r="AH409" s="5">
        <f>(Table2[[#This Row],[Current Month High]]/Table2[[#This Row],[Close Price]])-1</f>
        <v>0.10981840254944619</v>
      </c>
      <c r="AI409">
        <v>55.799484040669697</v>
      </c>
      <c r="AJ409">
        <v>46.708719851576902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-0.37</v>
      </c>
      <c r="AM409" t="s">
        <v>10117</v>
      </c>
      <c r="AN409">
        <v>6.55</v>
      </c>
      <c r="AO409" t="s">
        <v>10116</v>
      </c>
      <c r="AP409">
        <v>7.8013070663037004E-2</v>
      </c>
      <c r="AQ409">
        <f>(Table2[[#This Row],[Sharpe Ratio]]-AVERAGE(Table2[Sharpe Ratio]))/_xlfn.STDEV.P(Table2[Sharpe Ratio])</f>
        <v>0.2474865923312882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420</v>
      </c>
      <c r="AT409">
        <f>_xlfn.RANK.AVG(Table2[[#This Row],[6M Return vs Nifty Z-Score]],Table2[6M Return vs Nifty Z-Score])</f>
        <v>524</v>
      </c>
      <c r="AU409">
        <f>_xlfn.RANK.AVG(Table2[[#This Row],[Sharpe Ratio Z-Score]],Table2[Sharpe Ratio Z-Score])</f>
        <v>267</v>
      </c>
      <c r="AV409">
        <f>(Table2[[#This Row],[Rank 1Y]]+Table2[[#This Row],[Rank 6M]]+Table2[[#This Row],[Rank Sharpe]])/3</f>
        <v>403.66666666666669</v>
      </c>
    </row>
    <row r="410" spans="1:48" x14ac:dyDescent="0.3">
      <c r="A410" t="s">
        <v>612</v>
      </c>
      <c r="B410" t="s">
        <v>613</v>
      </c>
      <c r="C410" t="s">
        <v>10086</v>
      </c>
      <c r="D410" t="s">
        <v>614</v>
      </c>
      <c r="E410">
        <v>30062.745236700001</v>
      </c>
      <c r="F410">
        <v>754.75</v>
      </c>
      <c r="G410">
        <v>44.578688477682597</v>
      </c>
      <c r="H410">
        <f>(Table2[[#This Row],[1Y Return vs Nifty]]-AVERAGE(Table2[1Y Return vs Nifty]))/_xlfn.STDEV.P(Table2[1Y Return vs Nifty])</f>
        <v>1.9019629719023667E-2</v>
      </c>
      <c r="I410">
        <v>9.3584082602686003</v>
      </c>
      <c r="J410">
        <f>(Table2[[#This Row],[1M Return vs Nifty]]-AVERAGE(Table2[1M Return vs Nifty]))/_xlfn.STDEV.P(Table2[1M Return vs Nifty])</f>
        <v>0.67619011674671503</v>
      </c>
      <c r="K410">
        <v>-3.9789474227191501</v>
      </c>
      <c r="L410">
        <f>(Table2[[#This Row],[6M Return vs Nifty]]-AVERAGE(Table2[6M Return vs Nifty]))/_xlfn.STDEV.P(Table2[6M Return vs Nifty])</f>
        <v>-0.48192664419027142</v>
      </c>
      <c r="M410">
        <v>-3.4476023521862298</v>
      </c>
      <c r="N410">
        <f>(Table2[[#This Row],[1W Return vs Nifty]]-AVERAGE(Table2[1W Return vs Nifty]))/_xlfn.STDEV.P(Table2[1W Return vs Nifty])</f>
        <v>-0.4887683904882491</v>
      </c>
      <c r="O410">
        <v>737.96</v>
      </c>
      <c r="P410">
        <v>698.88911485282904</v>
      </c>
      <c r="Q410">
        <v>639.48010807462799</v>
      </c>
      <c r="R410">
        <v>59.837871732118998</v>
      </c>
      <c r="S410" s="5">
        <f>(Table2[[#This Row],[Close Price]]-Table2[[#This Row],[20D EMA]])/Table2[[#This Row],[20D EMA]]</f>
        <v>2.2751910672665136E-2</v>
      </c>
      <c r="T410" s="5">
        <f>(Table2[[#This Row],[Close Price]]-Table2[[#This Row],[50D EMA]])/Table2[[#This Row],[50D EMA]]</f>
        <v>7.9928108708538198E-2</v>
      </c>
      <c r="U410" s="5">
        <f>(Table2[[#This Row],[Close Price]]-Table2[[#This Row],[200D EMA]])/Table2[[#This Row],[200D EMA]]</f>
        <v>0.18025563339637124</v>
      </c>
      <c r="V410">
        <v>1.1700306199563</v>
      </c>
      <c r="W410">
        <v>752</v>
      </c>
      <c r="X410">
        <v>769.95</v>
      </c>
      <c r="Y410">
        <v>742.05</v>
      </c>
      <c r="Z410">
        <v>777</v>
      </c>
      <c r="AA410">
        <v>631.6</v>
      </c>
      <c r="AB410">
        <v>792.6</v>
      </c>
      <c r="AC410" s="5">
        <f>(Table2[[#This Row],[Close Price]]/Table2[[#This Row],[Day Low]])-1</f>
        <v>3.6569148936169693E-3</v>
      </c>
      <c r="AD410" s="5">
        <f>(Table2[[#This Row],[Day High]]/Table2[[#This Row],[Close Price]])-1</f>
        <v>2.0139118913547582E-2</v>
      </c>
      <c r="AE410" s="5">
        <f>(Table2[[#This Row],[Close Price]]/Table2[[#This Row],[Current Week Low]])-1</f>
        <v>1.7114749679940866E-2</v>
      </c>
      <c r="AF410" s="5">
        <f>(Table2[[#This Row],[Current Week High]]/Table2[[#This Row],[Close Price]])-1</f>
        <v>2.9479960251739046E-2</v>
      </c>
      <c r="AG410" s="5">
        <f>(Table2[[#This Row],[Close Price]]/Table2[[#This Row],[Current Month Low]])-1</f>
        <v>0.19498100063331214</v>
      </c>
      <c r="AH410" s="5">
        <f>(Table2[[#This Row],[Current Month High]]/Table2[[#This Row],[Close Price]])-1</f>
        <v>5.0149055978800927E-2</v>
      </c>
      <c r="AI410">
        <v>5.01490559788009</v>
      </c>
      <c r="AJ410">
        <v>75.932400932400895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0.16</v>
      </c>
      <c r="AM410" t="s">
        <v>10116</v>
      </c>
      <c r="AN410">
        <v>4.05</v>
      </c>
      <c r="AO410" t="s">
        <v>10116</v>
      </c>
      <c r="AP410">
        <v>1.0562594335666E-2</v>
      </c>
      <c r="AQ410">
        <f>(Table2[[#This Row],[Sharpe Ratio]]-AVERAGE(Table2[Sharpe Ratio]))/_xlfn.STDEV.P(Table2[Sharpe Ratio])</f>
        <v>-0.51500116102391802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-0.79048644923669986</v>
      </c>
      <c r="AS410">
        <f>_xlfn.RANK.AVG(Table2[[#This Row],[1Y Return vs Nifty Z-Score]],Table2[1Y Return vs Nifty Z-Score])</f>
        <v>266</v>
      </c>
      <c r="AT410">
        <f>_xlfn.RANK.AVG(Table2[[#This Row],[6M Return vs Nifty Z-Score]],Table2[6M Return vs Nifty Z-Score])</f>
        <v>464</v>
      </c>
      <c r="AU410">
        <f>_xlfn.RANK.AVG(Table2[[#This Row],[Sharpe Ratio Z-Score]],Table2[Sharpe Ratio Z-Score])</f>
        <v>482</v>
      </c>
      <c r="AV410">
        <f>(Table2[[#This Row],[Rank 1Y]]+Table2[[#This Row],[Rank 6M]]+Table2[[#This Row],[Rank Sharpe]])/3</f>
        <v>404</v>
      </c>
    </row>
    <row r="411" spans="1:48" x14ac:dyDescent="0.3">
      <c r="A411" t="s">
        <v>16</v>
      </c>
      <c r="B411" t="s">
        <v>17</v>
      </c>
      <c r="C411" t="s">
        <v>10068</v>
      </c>
      <c r="D411" t="s">
        <v>18</v>
      </c>
      <c r="E411">
        <v>2048721.58032678</v>
      </c>
      <c r="F411">
        <v>3061.1</v>
      </c>
      <c r="G411">
        <v>7.2848921826386004</v>
      </c>
      <c r="H411">
        <f>(Table2[[#This Row],[1Y Return vs Nifty]]-AVERAGE(Table2[1Y Return vs Nifty]))/_xlfn.STDEV.P(Table2[1Y Return vs Nifty])</f>
        <v>-0.43164950117960843</v>
      </c>
      <c r="I411">
        <v>-2.6624538580579298</v>
      </c>
      <c r="J411">
        <f>(Table2[[#This Row],[1M Return vs Nifty]]-AVERAGE(Table2[1M Return vs Nifty]))/_xlfn.STDEV.P(Table2[1M Return vs Nifty])</f>
        <v>-0.43726193887285164</v>
      </c>
      <c r="K411">
        <v>7.2974228224803399</v>
      </c>
      <c r="L411">
        <f>(Table2[[#This Row],[6M Return vs Nifty]]-AVERAGE(Table2[6M Return vs Nifty]))/_xlfn.STDEV.P(Table2[6M Return vs Nifty])</f>
        <v>-0.13901306852997022</v>
      </c>
      <c r="M411">
        <v>2.0269870779989199</v>
      </c>
      <c r="N411">
        <f>(Table2[[#This Row],[1W Return vs Nifty]]-AVERAGE(Table2[1W Return vs Nifty]))/_xlfn.STDEV.P(Table2[1W Return vs Nifty])</f>
        <v>0.70689634336619145</v>
      </c>
      <c r="O411">
        <v>2935.87</v>
      </c>
      <c r="P411">
        <v>2911.5281963705102</v>
      </c>
      <c r="Q411">
        <v>2737.67712330328</v>
      </c>
      <c r="R411">
        <v>67.102767278598805</v>
      </c>
      <c r="S411" s="5">
        <f>(Table2[[#This Row],[Close Price]]-Table2[[#This Row],[20D EMA]])/Table2[[#This Row],[20D EMA]]</f>
        <v>4.2655158436851776E-2</v>
      </c>
      <c r="T411" s="5">
        <f>(Table2[[#This Row],[Close Price]]-Table2[[#This Row],[50D EMA]])/Table2[[#This Row],[50D EMA]]</f>
        <v>5.1372266913281096E-2</v>
      </c>
      <c r="U411" s="5">
        <f>(Table2[[#This Row],[Close Price]]-Table2[[#This Row],[200D EMA]])/Table2[[#This Row],[200D EMA]]</f>
        <v>0.11813769927203029</v>
      </c>
      <c r="V411">
        <v>1.1531545543354</v>
      </c>
      <c r="W411">
        <v>3012</v>
      </c>
      <c r="X411">
        <v>3075</v>
      </c>
      <c r="Y411">
        <v>2875</v>
      </c>
      <c r="Z411">
        <v>3075</v>
      </c>
      <c r="AA411">
        <v>2718.6</v>
      </c>
      <c r="AB411">
        <v>3075</v>
      </c>
      <c r="AC411" s="5">
        <f>(Table2[[#This Row],[Close Price]]/Table2[[#This Row],[Day Low]])-1</f>
        <v>1.6301460823373137E-2</v>
      </c>
      <c r="AD411" s="5">
        <f>(Table2[[#This Row],[Day High]]/Table2[[#This Row],[Close Price]])-1</f>
        <v>4.5408513279541207E-3</v>
      </c>
      <c r="AE411" s="5">
        <f>(Table2[[#This Row],[Close Price]]/Table2[[#This Row],[Current Week Low]])-1</f>
        <v>6.4730434782608759E-2</v>
      </c>
      <c r="AF411" s="5">
        <f>(Table2[[#This Row],[Current Week High]]/Table2[[#This Row],[Close Price]])-1</f>
        <v>4.5408513279541207E-3</v>
      </c>
      <c r="AG411" s="5">
        <f>(Table2[[#This Row],[Close Price]]/Table2[[#This Row],[Current Month Low]])-1</f>
        <v>0.12598396233355413</v>
      </c>
      <c r="AH411" s="5">
        <f>(Table2[[#This Row],[Current Month High]]/Table2[[#This Row],[Close Price]])-1</f>
        <v>4.5408513279541207E-3</v>
      </c>
      <c r="AI411">
        <v>0.45408513279541202</v>
      </c>
      <c r="AJ411">
        <v>37.868756474350299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</v>
      </c>
      <c r="AM411" t="s">
        <v>10115</v>
      </c>
      <c r="AN411">
        <v>4.0199999999999996</v>
      </c>
      <c r="AO411" t="s">
        <v>10116</v>
      </c>
      <c r="AP411">
        <v>2.6502602042889001E-2</v>
      </c>
      <c r="AQ411">
        <f>(Table2[[#This Row],[Sharpe Ratio]]-AVERAGE(Table2[Sharpe Ratio]))/_xlfn.STDEV.P(Table2[Sharpe Ratio])</f>
        <v>-0.33480879876163566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-0.63583696397787448</v>
      </c>
      <c r="AS411">
        <f>_xlfn.RANK.AVG(Table2[[#This Row],[1Y Return vs Nifty Z-Score]],Table2[1Y Return vs Nifty Z-Score])</f>
        <v>440</v>
      </c>
      <c r="AT411">
        <f>_xlfn.RANK.AVG(Table2[[#This Row],[6M Return vs Nifty Z-Score]],Table2[6M Return vs Nifty Z-Score])</f>
        <v>352</v>
      </c>
      <c r="AU411">
        <f>_xlfn.RANK.AVG(Table2[[#This Row],[Sharpe Ratio Z-Score]],Table2[Sharpe Ratio Z-Score])</f>
        <v>425</v>
      </c>
      <c r="AV411">
        <f>(Table2[[#This Row],[Rank 1Y]]+Table2[[#This Row],[Rank 6M]]+Table2[[#This Row],[Rank Sharpe]])/3</f>
        <v>405.66666666666669</v>
      </c>
    </row>
    <row r="412" spans="1:48" x14ac:dyDescent="0.3">
      <c r="A412" t="s">
        <v>942</v>
      </c>
      <c r="B412" t="s">
        <v>943</v>
      </c>
      <c r="C412" t="s">
        <v>10068</v>
      </c>
      <c r="D412" t="s">
        <v>182</v>
      </c>
      <c r="E412">
        <v>14815.185033329901</v>
      </c>
      <c r="F412">
        <v>1503.4</v>
      </c>
      <c r="G412">
        <v>15.998584322348499</v>
      </c>
      <c r="H412">
        <f>(Table2[[#This Row],[1Y Return vs Nifty]]-AVERAGE(Table2[1Y Return vs Nifty]))/_xlfn.STDEV.P(Table2[1Y Return vs Nifty])</f>
        <v>-0.32635069940428035</v>
      </c>
      <c r="I412">
        <v>10.386438521791501</v>
      </c>
      <c r="J412">
        <f>(Table2[[#This Row],[1M Return vs Nifty]]-AVERAGE(Table2[1M Return vs Nifty]))/_xlfn.STDEV.P(Table2[1M Return vs Nifty])</f>
        <v>0.77141310463763235</v>
      </c>
      <c r="K412">
        <v>16.0426295146416</v>
      </c>
      <c r="L412">
        <f>(Table2[[#This Row],[6M Return vs Nifty]]-AVERAGE(Table2[6M Return vs Nifty]))/_xlfn.STDEV.P(Table2[6M Return vs Nifty])</f>
        <v>0.1269280128187967</v>
      </c>
      <c r="M412">
        <v>1.7158641767338401</v>
      </c>
      <c r="N412">
        <f>(Table2[[#This Row],[1W Return vs Nifty]]-AVERAGE(Table2[1W Return vs Nifty]))/_xlfn.STDEV.P(Table2[1W Return vs Nifty])</f>
        <v>0.63894628324185587</v>
      </c>
      <c r="O412">
        <v>1437.88</v>
      </c>
      <c r="P412">
        <v>1399.1640223085201</v>
      </c>
      <c r="Q412">
        <v>1286.3913508287001</v>
      </c>
      <c r="R412">
        <v>69.429988834816101</v>
      </c>
      <c r="S412" s="5">
        <f>(Table2[[#This Row],[Close Price]]-Table2[[#This Row],[20D EMA]])/Table2[[#This Row],[20D EMA]]</f>
        <v>4.5567084874954776E-2</v>
      </c>
      <c r="T412" s="5">
        <f>(Table2[[#This Row],[Close Price]]-Table2[[#This Row],[50D EMA]])/Table2[[#This Row],[50D EMA]]</f>
        <v>7.4498754991925917E-2</v>
      </c>
      <c r="U412" s="5">
        <f>(Table2[[#This Row],[Close Price]]-Table2[[#This Row],[200D EMA]])/Table2[[#This Row],[200D EMA]]</f>
        <v>0.16869566872593003</v>
      </c>
      <c r="V412">
        <v>1.08772178985449</v>
      </c>
      <c r="W412">
        <v>1490.8</v>
      </c>
      <c r="X412">
        <v>1522.65</v>
      </c>
      <c r="Y412">
        <v>1459.5</v>
      </c>
      <c r="Z412">
        <v>1522.65</v>
      </c>
      <c r="AA412">
        <v>1180.3499999999999</v>
      </c>
      <c r="AB412">
        <v>1529</v>
      </c>
      <c r="AC412" s="5">
        <f>(Table2[[#This Row],[Close Price]]/Table2[[#This Row],[Day Low]])-1</f>
        <v>8.4518379393614396E-3</v>
      </c>
      <c r="AD412" s="5">
        <f>(Table2[[#This Row],[Day High]]/Table2[[#This Row],[Close Price]])-1</f>
        <v>1.2804310230144944E-2</v>
      </c>
      <c r="AE412" s="5">
        <f>(Table2[[#This Row],[Close Price]]/Table2[[#This Row],[Current Week Low]])-1</f>
        <v>3.0078794107571083E-2</v>
      </c>
      <c r="AF412" s="5">
        <f>(Table2[[#This Row],[Current Week High]]/Table2[[#This Row],[Close Price]])-1</f>
        <v>1.2804310230144944E-2</v>
      </c>
      <c r="AG412" s="5">
        <f>(Table2[[#This Row],[Close Price]]/Table2[[#This Row],[Current Month Low]])-1</f>
        <v>0.27369000720125403</v>
      </c>
      <c r="AH412" s="5">
        <f>(Table2[[#This Row],[Current Month High]]/Table2[[#This Row],[Close Price]])-1</f>
        <v>1.7028069708660221E-2</v>
      </c>
      <c r="AI412">
        <v>5.0951177331382196</v>
      </c>
      <c r="AJ412">
        <v>54.901859770233301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 t="s">
        <v>10115</v>
      </c>
      <c r="AN412">
        <v>6.46</v>
      </c>
      <c r="AO412" t="s">
        <v>10116</v>
      </c>
      <c r="AP412">
        <v>-5.768994185406E-3</v>
      </c>
      <c r="AQ412">
        <f>(Table2[[#This Row],[Sharpe Ratio]]-AVERAGE(Table2[Sharpe Ratio]))/_xlfn.STDEV.P(Table2[Sharpe Ratio])</f>
        <v>-0.69962011285629622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0.51131658843770833</v>
      </c>
      <c r="AS412">
        <f>_xlfn.RANK.AVG(Table2[[#This Row],[1Y Return vs Nifty Z-Score]],Table2[1Y Return vs Nifty Z-Score])</f>
        <v>399</v>
      </c>
      <c r="AT412">
        <f>_xlfn.RANK.AVG(Table2[[#This Row],[6M Return vs Nifty Z-Score]],Table2[6M Return vs Nifty Z-Score])</f>
        <v>264</v>
      </c>
      <c r="AU412">
        <f>_xlfn.RANK.AVG(Table2[[#This Row],[Sharpe Ratio Z-Score]],Table2[Sharpe Ratio Z-Score])</f>
        <v>554</v>
      </c>
      <c r="AV412">
        <f>(Table2[[#This Row],[Rank 1Y]]+Table2[[#This Row],[Rank 6M]]+Table2[[#This Row],[Rank Sharpe]])/3</f>
        <v>405.66666666666669</v>
      </c>
    </row>
    <row r="413" spans="1:48" x14ac:dyDescent="0.3">
      <c r="A413" t="s">
        <v>954</v>
      </c>
      <c r="B413" t="s">
        <v>955</v>
      </c>
      <c r="C413" t="s">
        <v>609</v>
      </c>
      <c r="D413" t="s">
        <v>609</v>
      </c>
      <c r="E413">
        <v>14475.8146461459</v>
      </c>
      <c r="F413">
        <v>151.74</v>
      </c>
      <c r="G413">
        <v>34.716586466167797</v>
      </c>
      <c r="H413">
        <f>(Table2[[#This Row],[1Y Return vs Nifty]]-AVERAGE(Table2[1Y Return vs Nifty]))/_xlfn.STDEV.P(Table2[1Y Return vs Nifty])</f>
        <v>-0.10015689248860327</v>
      </c>
      <c r="I413">
        <v>0.154247170575606</v>
      </c>
      <c r="J413">
        <f>(Table2[[#This Row],[1M Return vs Nifty]]-AVERAGE(Table2[1M Return vs Nifty]))/_xlfn.STDEV.P(Table2[1M Return vs Nifty])</f>
        <v>-0.1763603895890995</v>
      </c>
      <c r="K413">
        <v>-5.2566679322499699</v>
      </c>
      <c r="L413">
        <f>(Table2[[#This Row],[6M Return vs Nifty]]-AVERAGE(Table2[6M Return vs Nifty]))/_xlfn.STDEV.P(Table2[6M Return vs Nifty])</f>
        <v>-0.5207820293089217</v>
      </c>
      <c r="M413">
        <v>2.15581841304921</v>
      </c>
      <c r="N413">
        <f>(Table2[[#This Row],[1W Return vs Nifty]]-AVERAGE(Table2[1W Return vs Nifty]))/_xlfn.STDEV.P(Table2[1W Return vs Nifty])</f>
        <v>0.735033445864818</v>
      </c>
      <c r="O413">
        <v>144.05000000000001</v>
      </c>
      <c r="P413">
        <v>144.15904408635501</v>
      </c>
      <c r="Q413">
        <v>138.823163946357</v>
      </c>
      <c r="R413">
        <v>69.009211772485202</v>
      </c>
      <c r="S413" s="5">
        <f>(Table2[[#This Row],[Close Price]]-Table2[[#This Row],[20D EMA]])/Table2[[#This Row],[20D EMA]]</f>
        <v>5.3384241582783737E-2</v>
      </c>
      <c r="T413" s="5">
        <f>(Table2[[#This Row],[Close Price]]-Table2[[#This Row],[50D EMA]])/Table2[[#This Row],[50D EMA]]</f>
        <v>5.2587445773459827E-2</v>
      </c>
      <c r="U413" s="5">
        <f>(Table2[[#This Row],[Close Price]]-Table2[[#This Row],[200D EMA]])/Table2[[#This Row],[200D EMA]]</f>
        <v>9.3045250421134595E-2</v>
      </c>
      <c r="V413">
        <v>1.65543356191451</v>
      </c>
      <c r="W413">
        <v>148.55000000000001</v>
      </c>
      <c r="X413">
        <v>154.80000000000001</v>
      </c>
      <c r="Y413">
        <v>142.19999999999999</v>
      </c>
      <c r="Z413">
        <v>154.80000000000001</v>
      </c>
      <c r="AA413">
        <v>122.65</v>
      </c>
      <c r="AB413">
        <v>154.80000000000001</v>
      </c>
      <c r="AC413" s="5">
        <f>(Table2[[#This Row],[Close Price]]/Table2[[#This Row],[Day Low]])-1</f>
        <v>2.1474251093907659E-2</v>
      </c>
      <c r="AD413" s="5">
        <f>(Table2[[#This Row],[Day High]]/Table2[[#This Row],[Close Price]])-1</f>
        <v>2.0166073546856511E-2</v>
      </c>
      <c r="AE413" s="5">
        <f>(Table2[[#This Row],[Close Price]]/Table2[[#This Row],[Current Week Low]])-1</f>
        <v>6.7088607594936844E-2</v>
      </c>
      <c r="AF413" s="5">
        <f>(Table2[[#This Row],[Current Week High]]/Table2[[#This Row],[Close Price]])-1</f>
        <v>2.0166073546856511E-2</v>
      </c>
      <c r="AG413" s="5">
        <f>(Table2[[#This Row],[Close Price]]/Table2[[#This Row],[Current Month Low]])-1</f>
        <v>0.23717896453322473</v>
      </c>
      <c r="AH413" s="5">
        <f>(Table2[[#This Row],[Current Month High]]/Table2[[#This Row],[Close Price]])-1</f>
        <v>2.0166073546856511E-2</v>
      </c>
      <c r="AI413">
        <v>12.8575194411493</v>
      </c>
      <c r="AJ413">
        <v>64.577006507592102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-0.11</v>
      </c>
      <c r="AM413" t="s">
        <v>10117</v>
      </c>
      <c r="AN413">
        <v>8.93</v>
      </c>
      <c r="AO413" t="s">
        <v>10116</v>
      </c>
      <c r="AP413">
        <v>2.4277111293296998E-2</v>
      </c>
      <c r="AQ413">
        <f>(Table2[[#This Row],[Sharpe Ratio]]-AVERAGE(Table2[Sharpe Ratio]))/_xlfn.STDEV.P(Table2[Sharpe Ratio])</f>
        <v>-0.35996665581713289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307</v>
      </c>
      <c r="AT413">
        <f>_xlfn.RANK.AVG(Table2[[#This Row],[6M Return vs Nifty Z-Score]],Table2[6M Return vs Nifty Z-Score])</f>
        <v>478</v>
      </c>
      <c r="AU413">
        <f>_xlfn.RANK.AVG(Table2[[#This Row],[Sharpe Ratio Z-Score]],Table2[Sharpe Ratio Z-Score])</f>
        <v>433</v>
      </c>
      <c r="AV413">
        <f>(Table2[[#This Row],[Rank 1Y]]+Table2[[#This Row],[Rank 6M]]+Table2[[#This Row],[Rank Sharpe]])/3</f>
        <v>406</v>
      </c>
    </row>
    <row r="414" spans="1:48" x14ac:dyDescent="0.3">
      <c r="A414" t="s">
        <v>649</v>
      </c>
      <c r="B414" t="s">
        <v>650</v>
      </c>
      <c r="C414" t="s">
        <v>10082</v>
      </c>
      <c r="D414" t="s">
        <v>358</v>
      </c>
      <c r="E414">
        <v>27565.684389720001</v>
      </c>
      <c r="F414">
        <v>417.55</v>
      </c>
      <c r="G414">
        <v>16.229573549291199</v>
      </c>
      <c r="H414">
        <f>(Table2[[#This Row],[1Y Return vs Nifty]]-AVERAGE(Table2[1Y Return vs Nifty]))/_xlfn.STDEV.P(Table2[1Y Return vs Nifty])</f>
        <v>-0.32355935809567116</v>
      </c>
      <c r="I414">
        <v>4.0026756908799701</v>
      </c>
      <c r="J414">
        <f>(Table2[[#This Row],[1M Return vs Nifty]]-AVERAGE(Table2[1M Return vs Nifty]))/_xlfn.STDEV.P(Table2[1M Return vs Nifty])</f>
        <v>0.18010660958769487</v>
      </c>
      <c r="K414">
        <v>28.170849411032101</v>
      </c>
      <c r="L414">
        <f>(Table2[[#This Row],[6M Return vs Nifty]]-AVERAGE(Table2[6M Return vs Nifty]))/_xlfn.STDEV.P(Table2[6M Return vs Nifty])</f>
        <v>0.49574627265167076</v>
      </c>
      <c r="M414">
        <v>-1.6983845276619101</v>
      </c>
      <c r="N414">
        <f>(Table2[[#This Row],[1W Return vs Nifty]]-AVERAGE(Table2[1W Return vs Nifty]))/_xlfn.STDEV.P(Table2[1W Return vs Nifty])</f>
        <v>-0.106734615849083</v>
      </c>
      <c r="O414">
        <v>412.5</v>
      </c>
      <c r="P414">
        <v>378.82113861328799</v>
      </c>
      <c r="Q414">
        <v>327.44843744361299</v>
      </c>
      <c r="R414">
        <v>66.903210286346194</v>
      </c>
      <c r="S414" s="5">
        <f>(Table2[[#This Row],[Close Price]]-Table2[[#This Row],[20D EMA]])/Table2[[#This Row],[20D EMA]]</f>
        <v>1.224242424242427E-2</v>
      </c>
      <c r="T414" s="5">
        <f>(Table2[[#This Row],[Close Price]]-Table2[[#This Row],[50D EMA]])/Table2[[#This Row],[50D EMA]]</f>
        <v>0.10223521720166628</v>
      </c>
      <c r="U414" s="5">
        <f>(Table2[[#This Row],[Close Price]]-Table2[[#This Row],[200D EMA]])/Table2[[#This Row],[200D EMA]]</f>
        <v>0.2751625973842145</v>
      </c>
      <c r="V414">
        <v>0.60493105935672098</v>
      </c>
      <c r="W414">
        <v>415.15</v>
      </c>
      <c r="X414">
        <v>428.55</v>
      </c>
      <c r="Y414">
        <v>414.5</v>
      </c>
      <c r="Z414">
        <v>433.85</v>
      </c>
      <c r="AA414">
        <v>358</v>
      </c>
      <c r="AB414">
        <v>436.5</v>
      </c>
      <c r="AC414" s="5">
        <f>(Table2[[#This Row],[Close Price]]/Table2[[#This Row],[Day Low]])-1</f>
        <v>5.7810429965072796E-3</v>
      </c>
      <c r="AD414" s="5">
        <f>(Table2[[#This Row],[Day High]]/Table2[[#This Row],[Close Price]])-1</f>
        <v>2.6344150401149458E-2</v>
      </c>
      <c r="AE414" s="5">
        <f>(Table2[[#This Row],[Close Price]]/Table2[[#This Row],[Current Week Low]])-1</f>
        <v>7.3582629674306954E-3</v>
      </c>
      <c r="AF414" s="5">
        <f>(Table2[[#This Row],[Current Week High]]/Table2[[#This Row],[Close Price]])-1</f>
        <v>3.9037241048976101E-2</v>
      </c>
      <c r="AG414" s="5">
        <f>(Table2[[#This Row],[Close Price]]/Table2[[#This Row],[Current Month Low]])-1</f>
        <v>0.16634078212290504</v>
      </c>
      <c r="AH414" s="5">
        <f>(Table2[[#This Row],[Current Month High]]/Table2[[#This Row],[Close Price]])-1</f>
        <v>4.5383786372889423E-2</v>
      </c>
      <c r="AI414">
        <v>4.5383786372889396</v>
      </c>
      <c r="AJ414">
        <v>59.827751196172201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0.35</v>
      </c>
      <c r="AM414" t="s">
        <v>10116</v>
      </c>
      <c r="AN414">
        <v>1.4</v>
      </c>
      <c r="AO414" t="s">
        <v>10116</v>
      </c>
      <c r="AP414">
        <v>-5.3941420191197999E-2</v>
      </c>
      <c r="AQ414">
        <f>(Table2[[#This Row],[Sharpe Ratio]]-AVERAGE(Table2[Sharpe Ratio]))/_xlfn.STDEV.P(Table2[Sharpe Ratio])</f>
        <v>-1.2441809058824691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-0.99862199758785763</v>
      </c>
      <c r="AS414">
        <f>_xlfn.RANK.AVG(Table2[[#This Row],[1Y Return vs Nifty Z-Score]],Table2[1Y Return vs Nifty Z-Score])</f>
        <v>395</v>
      </c>
      <c r="AT414">
        <f>_xlfn.RANK.AVG(Table2[[#This Row],[6M Return vs Nifty Z-Score]],Table2[6M Return vs Nifty Z-Score])</f>
        <v>182</v>
      </c>
      <c r="AU414">
        <f>_xlfn.RANK.AVG(Table2[[#This Row],[Sharpe Ratio Z-Score]],Table2[Sharpe Ratio Z-Score])</f>
        <v>641</v>
      </c>
      <c r="AV414">
        <f>(Table2[[#This Row],[Rank 1Y]]+Table2[[#This Row],[Rank 6M]]+Table2[[#This Row],[Rank Sharpe]])/3</f>
        <v>406</v>
      </c>
    </row>
    <row r="415" spans="1:48" x14ac:dyDescent="0.3">
      <c r="A415" t="s">
        <v>1560</v>
      </c>
      <c r="B415" t="s">
        <v>1561</v>
      </c>
      <c r="C415" t="s">
        <v>10075</v>
      </c>
      <c r="D415" t="s">
        <v>211</v>
      </c>
      <c r="E415">
        <v>5660.5004596799999</v>
      </c>
      <c r="F415">
        <v>611.35</v>
      </c>
      <c r="G415">
        <v>31.8017302263193</v>
      </c>
      <c r="H415">
        <f>(Table2[[#This Row],[1Y Return vs Nifty]]-AVERAGE(Table2[1Y Return vs Nifty]))/_xlfn.STDEV.P(Table2[1Y Return vs Nifty])</f>
        <v>-0.13538086695112123</v>
      </c>
      <c r="I415">
        <v>-0.11209101102704</v>
      </c>
      <c r="J415">
        <f>(Table2[[#This Row],[1M Return vs Nifty]]-AVERAGE(Table2[1M Return vs Nifty]))/_xlfn.STDEV.P(Table2[1M Return vs Nifty])</f>
        <v>-0.20103040018204424</v>
      </c>
      <c r="K415">
        <v>4.1612247304787404</v>
      </c>
      <c r="L415">
        <f>(Table2[[#This Row],[6M Return vs Nifty]]-AVERAGE(Table2[6M Return vs Nifty]))/_xlfn.STDEV.P(Table2[6M Return vs Nifty])</f>
        <v>-0.2343846179135243</v>
      </c>
      <c r="M415">
        <v>-5.0385606044033997</v>
      </c>
      <c r="N415">
        <f>(Table2[[#This Row],[1W Return vs Nifty]]-AVERAGE(Table2[1W Return vs Nifty]))/_xlfn.STDEV.P(Table2[1W Return vs Nifty])</f>
        <v>-0.83623785819341623</v>
      </c>
      <c r="O415">
        <v>607.58000000000004</v>
      </c>
      <c r="P415">
        <v>573.03231599229798</v>
      </c>
      <c r="Q415">
        <v>491.690164137159</v>
      </c>
      <c r="R415">
        <v>57.064494636076503</v>
      </c>
      <c r="S415" s="5">
        <f>(Table2[[#This Row],[Close Price]]-Table2[[#This Row],[20D EMA]])/Table2[[#This Row],[20D EMA]]</f>
        <v>6.2049442048783396E-3</v>
      </c>
      <c r="T415" s="5">
        <f>(Table2[[#This Row],[Close Price]]-Table2[[#This Row],[50D EMA]])/Table2[[#This Row],[50D EMA]]</f>
        <v>6.686827764913883E-2</v>
      </c>
      <c r="U415" s="5">
        <f>(Table2[[#This Row],[Close Price]]-Table2[[#This Row],[200D EMA]])/Table2[[#This Row],[200D EMA]]</f>
        <v>0.24336430661131023</v>
      </c>
      <c r="V415">
        <v>0.50274384007074502</v>
      </c>
      <c r="W415">
        <v>610.54999999999995</v>
      </c>
      <c r="X415">
        <v>629.45000000000005</v>
      </c>
      <c r="Y415">
        <v>610.54999999999995</v>
      </c>
      <c r="Z415">
        <v>643.04999999999995</v>
      </c>
      <c r="AA415">
        <v>497.05</v>
      </c>
      <c r="AB415">
        <v>653</v>
      </c>
      <c r="AC415" s="5">
        <f>(Table2[[#This Row],[Close Price]]/Table2[[#This Row],[Day Low]])-1</f>
        <v>1.3102939972158278E-3</v>
      </c>
      <c r="AD415" s="5">
        <f>(Table2[[#This Row],[Day High]]/Table2[[#This Row],[Close Price]])-1</f>
        <v>2.9606608325836392E-2</v>
      </c>
      <c r="AE415" s="5">
        <f>(Table2[[#This Row],[Close Price]]/Table2[[#This Row],[Current Week Low]])-1</f>
        <v>1.3102939972158278E-3</v>
      </c>
      <c r="AF415" s="5">
        <f>(Table2[[#This Row],[Current Week High]]/Table2[[#This Row],[Close Price]])-1</f>
        <v>5.1852457675635844E-2</v>
      </c>
      <c r="AG415" s="5">
        <f>(Table2[[#This Row],[Close Price]]/Table2[[#This Row],[Current Month Low]])-1</f>
        <v>0.22995674479428629</v>
      </c>
      <c r="AH415" s="5">
        <f>(Table2[[#This Row],[Current Month High]]/Table2[[#This Row],[Close Price]])-1</f>
        <v>6.8127913633761361E-2</v>
      </c>
      <c r="AI415">
        <v>6.8127913633761299</v>
      </c>
      <c r="AJ415">
        <v>90.867936309709606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0.33</v>
      </c>
      <c r="AM415" t="s">
        <v>10116</v>
      </c>
      <c r="AN415">
        <v>1.61</v>
      </c>
      <c r="AO415" t="s">
        <v>10116</v>
      </c>
      <c r="AQ415">
        <f>(Table2[[#This Row],[Sharpe Ratio]]-AVERAGE(Table2[Sharpe Ratio]))/_xlfn.STDEV.P(Table2[Sharpe Ratio])</f>
        <v>-0.63440504463053671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-2.0414387878706428</v>
      </c>
      <c r="AS415">
        <f>_xlfn.RANK.AVG(Table2[[#This Row],[1Y Return vs Nifty Z-Score]],Table2[1Y Return vs Nifty Z-Score])</f>
        <v>318</v>
      </c>
      <c r="AT415">
        <f>_xlfn.RANK.AVG(Table2[[#This Row],[6M Return vs Nifty Z-Score]],Table2[6M Return vs Nifty Z-Score])</f>
        <v>380</v>
      </c>
      <c r="AU415">
        <f>_xlfn.RANK.AVG(Table2[[#This Row],[Sharpe Ratio Z-Score]],Table2[Sharpe Ratio Z-Score])</f>
        <v>521.5</v>
      </c>
      <c r="AV415">
        <f>(Table2[[#This Row],[Rank 1Y]]+Table2[[#This Row],[Rank 6M]]+Table2[[#This Row],[Rank Sharpe]])/3</f>
        <v>406.5</v>
      </c>
    </row>
    <row r="416" spans="1:48" x14ac:dyDescent="0.3">
      <c r="A416" t="s">
        <v>1886</v>
      </c>
      <c r="B416" t="s">
        <v>1887</v>
      </c>
      <c r="C416" t="s">
        <v>609</v>
      </c>
      <c r="D416" t="s">
        <v>477</v>
      </c>
      <c r="E416">
        <v>3428.74107933</v>
      </c>
      <c r="F416">
        <v>539</v>
      </c>
      <c r="G416">
        <v>2.1641268249449102</v>
      </c>
      <c r="H416">
        <f>(Table2[[#This Row],[1Y Return vs Nifty]]-AVERAGE(Table2[1Y Return vs Nifty]))/_xlfn.STDEV.P(Table2[1Y Return vs Nifty])</f>
        <v>-0.49353032594279617</v>
      </c>
      <c r="I416">
        <v>2.6180328779608701</v>
      </c>
      <c r="J416">
        <f>(Table2[[#This Row],[1M Return vs Nifty]]-AVERAGE(Table2[1M Return vs Nifty]))/_xlfn.STDEV.P(Table2[1M Return vs Nifty])</f>
        <v>5.1851799644141369E-2</v>
      </c>
      <c r="K416">
        <v>34.3649084604384</v>
      </c>
      <c r="L416">
        <f>(Table2[[#This Row],[6M Return vs Nifty]]-AVERAGE(Table2[6M Return vs Nifty]))/_xlfn.STDEV.P(Table2[6M Return vs Nifty])</f>
        <v>0.68410714501546954</v>
      </c>
      <c r="M416">
        <v>-1.84124409605474</v>
      </c>
      <c r="N416">
        <f>(Table2[[#This Row],[1W Return vs Nifty]]-AVERAGE(Table2[1W Return vs Nifty]))/_xlfn.STDEV.P(Table2[1W Return vs Nifty])</f>
        <v>-0.13793552141456145</v>
      </c>
      <c r="O416">
        <v>526.89</v>
      </c>
      <c r="P416">
        <v>489.51757740730301</v>
      </c>
      <c r="Q416">
        <v>434.532890961563</v>
      </c>
      <c r="R416">
        <v>58.346183357591798</v>
      </c>
      <c r="S416" s="5">
        <f>(Table2[[#This Row],[Close Price]]-Table2[[#This Row],[20D EMA]])/Table2[[#This Row],[20D EMA]]</f>
        <v>2.2983924538328711E-2</v>
      </c>
      <c r="T416" s="5">
        <f>(Table2[[#This Row],[Close Price]]-Table2[[#This Row],[50D EMA]])/Table2[[#This Row],[50D EMA]]</f>
        <v>0.10108405678663741</v>
      </c>
      <c r="U416" s="5">
        <f>(Table2[[#This Row],[Close Price]]-Table2[[#This Row],[200D EMA]])/Table2[[#This Row],[200D EMA]]</f>
        <v>0.24041243185818525</v>
      </c>
      <c r="V416">
        <v>1.7383347230102899</v>
      </c>
      <c r="W416">
        <v>528.04999999999995</v>
      </c>
      <c r="X416">
        <v>541.85</v>
      </c>
      <c r="Y416">
        <v>517</v>
      </c>
      <c r="Z416">
        <v>548.70000000000005</v>
      </c>
      <c r="AA416">
        <v>423.6</v>
      </c>
      <c r="AB416">
        <v>571.65</v>
      </c>
      <c r="AC416" s="5">
        <f>(Table2[[#This Row],[Close Price]]/Table2[[#This Row],[Day Low]])-1</f>
        <v>2.0736672663573597E-2</v>
      </c>
      <c r="AD416" s="5">
        <f>(Table2[[#This Row],[Day High]]/Table2[[#This Row],[Close Price]])-1</f>
        <v>5.2875695732839123E-3</v>
      </c>
      <c r="AE416" s="5">
        <f>(Table2[[#This Row],[Close Price]]/Table2[[#This Row],[Current Week Low]])-1</f>
        <v>4.2553191489361764E-2</v>
      </c>
      <c r="AF416" s="5">
        <f>(Table2[[#This Row],[Current Week High]]/Table2[[#This Row],[Close Price]])-1</f>
        <v>1.7996289424860867E-2</v>
      </c>
      <c r="AG416" s="5">
        <f>(Table2[[#This Row],[Close Price]]/Table2[[#This Row],[Current Month Low]])-1</f>
        <v>0.27242681775259681</v>
      </c>
      <c r="AH416" s="5">
        <f>(Table2[[#This Row],[Current Month High]]/Table2[[#This Row],[Close Price]])-1</f>
        <v>6.0575139146567647E-2</v>
      </c>
      <c r="AI416">
        <v>6.0575139146567603</v>
      </c>
      <c r="AJ416">
        <v>63.829787234042499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0.23</v>
      </c>
      <c r="AM416" t="s">
        <v>10116</v>
      </c>
      <c r="AN416">
        <v>-3.23</v>
      </c>
      <c r="AO416" t="s">
        <v>10117</v>
      </c>
      <c r="AP416">
        <v>-3.0246572612839001E-2</v>
      </c>
      <c r="AQ416">
        <f>(Table2[[#This Row],[Sharpe Ratio]]-AVERAGE(Table2[Sharpe Ratio]))/_xlfn.STDEV.P(Table2[Sharpe Ratio])</f>
        <v>-0.97632466409065966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-0.87183156678840634</v>
      </c>
      <c r="AS416">
        <f>_xlfn.RANK.AVG(Table2[[#This Row],[1Y Return vs Nifty Z-Score]],Table2[1Y Return vs Nifty Z-Score])</f>
        <v>476</v>
      </c>
      <c r="AT416">
        <f>_xlfn.RANK.AVG(Table2[[#This Row],[6M Return vs Nifty Z-Score]],Table2[6M Return vs Nifty Z-Score])</f>
        <v>141</v>
      </c>
      <c r="AU416">
        <f>_xlfn.RANK.AVG(Table2[[#This Row],[Sharpe Ratio Z-Score]],Table2[Sharpe Ratio Z-Score])</f>
        <v>603</v>
      </c>
      <c r="AV416">
        <f>(Table2[[#This Row],[Rank 1Y]]+Table2[[#This Row],[Rank 6M]]+Table2[[#This Row],[Rank Sharpe]])/3</f>
        <v>406.66666666666669</v>
      </c>
    </row>
    <row r="417" spans="1:48" x14ac:dyDescent="0.3">
      <c r="A417" t="s">
        <v>2056</v>
      </c>
      <c r="B417" t="s">
        <v>2057</v>
      </c>
      <c r="C417" t="s">
        <v>10084</v>
      </c>
      <c r="D417" t="s">
        <v>281</v>
      </c>
      <c r="E417">
        <v>2754.7994625000001</v>
      </c>
      <c r="F417">
        <v>885.3</v>
      </c>
      <c r="G417">
        <v>18.2267687504553</v>
      </c>
      <c r="H417">
        <f>(Table2[[#This Row],[1Y Return vs Nifty]]-AVERAGE(Table2[1Y Return vs Nifty]))/_xlfn.STDEV.P(Table2[1Y Return vs Nifty])</f>
        <v>-0.29942466774602833</v>
      </c>
      <c r="I417">
        <v>5.5415768456053502</v>
      </c>
      <c r="J417">
        <f>(Table2[[#This Row],[1M Return vs Nifty]]-AVERAGE(Table2[1M Return vs Nifty]))/_xlfn.STDEV.P(Table2[1M Return vs Nifty])</f>
        <v>0.32264985126684004</v>
      </c>
      <c r="K417">
        <v>6.5418433769675399</v>
      </c>
      <c r="L417">
        <f>(Table2[[#This Row],[6M Return vs Nifty]]-AVERAGE(Table2[6M Return vs Nifty]))/_xlfn.STDEV.P(Table2[6M Return vs Nifty])</f>
        <v>-0.16199018294908252</v>
      </c>
      <c r="M417">
        <v>-4.3587397809277402</v>
      </c>
      <c r="N417">
        <f>(Table2[[#This Row],[1W Return vs Nifty]]-AVERAGE(Table2[1W Return vs Nifty]))/_xlfn.STDEV.P(Table2[1W Return vs Nifty])</f>
        <v>-0.68776320190448959</v>
      </c>
      <c r="O417">
        <v>867.37</v>
      </c>
      <c r="P417">
        <v>840.12224165186501</v>
      </c>
      <c r="Q417">
        <v>796.04742685003998</v>
      </c>
      <c r="R417">
        <v>57.027754480180299</v>
      </c>
      <c r="S417" s="5">
        <f>(Table2[[#This Row],[Close Price]]-Table2[[#This Row],[20D EMA]])/Table2[[#This Row],[20D EMA]]</f>
        <v>2.0671685670475056E-2</v>
      </c>
      <c r="T417" s="5">
        <f>(Table2[[#This Row],[Close Price]]-Table2[[#This Row],[50D EMA]])/Table2[[#This Row],[50D EMA]]</f>
        <v>5.3775219971924013E-2</v>
      </c>
      <c r="U417" s="5">
        <f>(Table2[[#This Row],[Close Price]]-Table2[[#This Row],[200D EMA]])/Table2[[#This Row],[200D EMA]]</f>
        <v>0.11211966792372213</v>
      </c>
      <c r="V417">
        <v>1.5262206269087499</v>
      </c>
      <c r="W417">
        <v>867.75</v>
      </c>
      <c r="X417">
        <v>902</v>
      </c>
      <c r="Y417">
        <v>867.75</v>
      </c>
      <c r="Z417">
        <v>911.35</v>
      </c>
      <c r="AA417">
        <v>678.55</v>
      </c>
      <c r="AB417">
        <v>928.25</v>
      </c>
      <c r="AC417" s="5">
        <f>(Table2[[#This Row],[Close Price]]/Table2[[#This Row],[Day Low]])-1</f>
        <v>2.0224719101123556E-2</v>
      </c>
      <c r="AD417" s="5">
        <f>(Table2[[#This Row],[Day High]]/Table2[[#This Row],[Close Price]])-1</f>
        <v>1.8863662035468298E-2</v>
      </c>
      <c r="AE417" s="5">
        <f>(Table2[[#This Row],[Close Price]]/Table2[[#This Row],[Current Week Low]])-1</f>
        <v>2.0224719101123556E-2</v>
      </c>
      <c r="AF417" s="5">
        <f>(Table2[[#This Row],[Current Week High]]/Table2[[#This Row],[Close Price]])-1</f>
        <v>2.942505365412873E-2</v>
      </c>
      <c r="AG417" s="5">
        <f>(Table2[[#This Row],[Close Price]]/Table2[[#This Row],[Current Month Low]])-1</f>
        <v>0.30469383243681381</v>
      </c>
      <c r="AH417" s="5">
        <f>(Table2[[#This Row],[Current Month High]]/Table2[[#This Row],[Close Price]])-1</f>
        <v>4.8514627809782107E-2</v>
      </c>
      <c r="AI417">
        <v>10.245114650401</v>
      </c>
      <c r="AJ417">
        <v>49.911099822199603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-0.05</v>
      </c>
      <c r="AM417" t="s">
        <v>10117</v>
      </c>
      <c r="AN417">
        <v>2.98</v>
      </c>
      <c r="AO417" t="s">
        <v>10116</v>
      </c>
      <c r="AP417">
        <v>9.3803089509170001E-3</v>
      </c>
      <c r="AQ417">
        <f>(Table2[[#This Row],[Sharpe Ratio]]-AVERAGE(Table2[Sharpe Ratio]))/_xlfn.STDEV.P(Table2[Sharpe Ratio])</f>
        <v>-0.52836619824717845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-1.3548943995799387</v>
      </c>
      <c r="AS417">
        <f>_xlfn.RANK.AVG(Table2[[#This Row],[1Y Return vs Nifty Z-Score]],Table2[1Y Return vs Nifty Z-Score])</f>
        <v>383</v>
      </c>
      <c r="AT417">
        <f>_xlfn.RANK.AVG(Table2[[#This Row],[6M Return vs Nifty Z-Score]],Table2[6M Return vs Nifty Z-Score])</f>
        <v>359</v>
      </c>
      <c r="AU417">
        <f>_xlfn.RANK.AVG(Table2[[#This Row],[Sharpe Ratio Z-Score]],Table2[Sharpe Ratio Z-Score])</f>
        <v>483</v>
      </c>
      <c r="AV417">
        <f>(Table2[[#This Row],[Rank 1Y]]+Table2[[#This Row],[Rank 6M]]+Table2[[#This Row],[Rank Sharpe]])/3</f>
        <v>408.33333333333331</v>
      </c>
    </row>
    <row r="418" spans="1:48" x14ac:dyDescent="0.3">
      <c r="A418" t="s">
        <v>551</v>
      </c>
      <c r="B418" t="s">
        <v>552</v>
      </c>
      <c r="C418" t="s">
        <v>10079</v>
      </c>
      <c r="D418" t="s">
        <v>80</v>
      </c>
      <c r="E418">
        <v>33999.962146275</v>
      </c>
      <c r="F418">
        <v>4508.2</v>
      </c>
      <c r="G418">
        <v>3.8617156416075198</v>
      </c>
      <c r="H418">
        <f>(Table2[[#This Row],[1Y Return vs Nifty]]-AVERAGE(Table2[1Y Return vs Nifty]))/_xlfn.STDEV.P(Table2[1Y Return vs Nifty])</f>
        <v>-0.47301616668220509</v>
      </c>
      <c r="I418">
        <v>5.0731921310097796</v>
      </c>
      <c r="J418">
        <f>(Table2[[#This Row],[1M Return vs Nifty]]-AVERAGE(Table2[1M Return vs Nifty]))/_xlfn.STDEV.P(Table2[1M Return vs Nifty])</f>
        <v>0.27926494940592211</v>
      </c>
      <c r="K418">
        <v>8.3220147807941895</v>
      </c>
      <c r="L418">
        <f>(Table2[[#This Row],[6M Return vs Nifty]]-AVERAGE(Table2[6M Return vs Nifty]))/_xlfn.STDEV.P(Table2[6M Return vs Nifty])</f>
        <v>-0.10785530371927987</v>
      </c>
      <c r="M418">
        <v>-0.67175203678184503</v>
      </c>
      <c r="N418">
        <f>(Table2[[#This Row],[1W Return vs Nifty]]-AVERAGE(Table2[1W Return vs Nifty]))/_xlfn.STDEV.P(Table2[1W Return vs Nifty])</f>
        <v>0.1174846209773981</v>
      </c>
      <c r="O418">
        <v>4233.6000000000004</v>
      </c>
      <c r="P418">
        <v>4142.1388875560697</v>
      </c>
      <c r="Q418">
        <v>3887.5521975885999</v>
      </c>
      <c r="R418">
        <v>67.764727870649693</v>
      </c>
      <c r="S418" s="5">
        <f>(Table2[[#This Row],[Close Price]]-Table2[[#This Row],[20D EMA]])/Table2[[#This Row],[20D EMA]]</f>
        <v>6.4862055933484375E-2</v>
      </c>
      <c r="T418" s="5">
        <f>(Table2[[#This Row],[Close Price]]-Table2[[#This Row],[50D EMA]])/Table2[[#This Row],[50D EMA]]</f>
        <v>8.837490059632265E-2</v>
      </c>
      <c r="U418" s="5">
        <f>(Table2[[#This Row],[Close Price]]-Table2[[#This Row],[200D EMA]])/Table2[[#This Row],[200D EMA]]</f>
        <v>0.15965002419681462</v>
      </c>
      <c r="V418">
        <v>1.37323348240201</v>
      </c>
      <c r="W418">
        <v>4400.25</v>
      </c>
      <c r="X418">
        <v>4599.95</v>
      </c>
      <c r="Y418">
        <v>4152</v>
      </c>
      <c r="Z418">
        <v>4599.95</v>
      </c>
      <c r="AA418">
        <v>3642</v>
      </c>
      <c r="AB418">
        <v>4599.95</v>
      </c>
      <c r="AC418" s="5">
        <f>(Table2[[#This Row],[Close Price]]/Table2[[#This Row],[Day Low]])-1</f>
        <v>2.4532697005851922E-2</v>
      </c>
      <c r="AD418" s="5">
        <f>(Table2[[#This Row],[Day High]]/Table2[[#This Row],[Close Price]])-1</f>
        <v>2.0351803380506572E-2</v>
      </c>
      <c r="AE418" s="5">
        <f>(Table2[[#This Row],[Close Price]]/Table2[[#This Row],[Current Week Low]])-1</f>
        <v>8.578998073217714E-2</v>
      </c>
      <c r="AF418" s="5">
        <f>(Table2[[#This Row],[Current Week High]]/Table2[[#This Row],[Close Price]])-1</f>
        <v>2.0351803380506572E-2</v>
      </c>
      <c r="AG418" s="5">
        <f>(Table2[[#This Row],[Close Price]]/Table2[[#This Row],[Current Month Low]])-1</f>
        <v>0.23783635365183953</v>
      </c>
      <c r="AH418" s="5">
        <f>(Table2[[#This Row],[Current Month High]]/Table2[[#This Row],[Close Price]])-1</f>
        <v>2.0351803380506572E-2</v>
      </c>
      <c r="AI418">
        <v>2.0351803380506501</v>
      </c>
      <c r="AJ418">
        <v>48.773203531061696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-0.05</v>
      </c>
      <c r="AM418" t="s">
        <v>10117</v>
      </c>
      <c r="AN418">
        <v>6.59</v>
      </c>
      <c r="AO418" t="s">
        <v>10116</v>
      </c>
      <c r="AP418">
        <v>2.7022105108407E-2</v>
      </c>
      <c r="AQ418">
        <f>(Table2[[#This Row],[Sharpe Ratio]]-AVERAGE(Table2[Sharpe Ratio]))/_xlfn.STDEV.P(Table2[Sharpe Ratio])</f>
        <v>-0.32893612377316833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-0.51305802379133303</v>
      </c>
      <c r="AS418">
        <f>_xlfn.RANK.AVG(Table2[[#This Row],[1Y Return vs Nifty Z-Score]],Table2[1Y Return vs Nifty Z-Score])</f>
        <v>462</v>
      </c>
      <c r="AT418">
        <f>_xlfn.RANK.AVG(Table2[[#This Row],[6M Return vs Nifty Z-Score]],Table2[6M Return vs Nifty Z-Score])</f>
        <v>342</v>
      </c>
      <c r="AU418">
        <f>_xlfn.RANK.AVG(Table2[[#This Row],[Sharpe Ratio Z-Score]],Table2[Sharpe Ratio Z-Score])</f>
        <v>423</v>
      </c>
      <c r="AV418">
        <f>(Table2[[#This Row],[Rank 1Y]]+Table2[[#This Row],[Rank 6M]]+Table2[[#This Row],[Rank Sharpe]])/3</f>
        <v>409</v>
      </c>
    </row>
    <row r="419" spans="1:48" x14ac:dyDescent="0.3">
      <c r="A419" t="s">
        <v>35</v>
      </c>
      <c r="B419" t="s">
        <v>36</v>
      </c>
      <c r="C419" t="s">
        <v>10070</v>
      </c>
      <c r="D419" t="s">
        <v>37</v>
      </c>
      <c r="E419">
        <v>633385.26977814001</v>
      </c>
      <c r="F419">
        <v>991.75</v>
      </c>
      <c r="G419">
        <v>33.0115450484696</v>
      </c>
      <c r="H419">
        <f>(Table2[[#This Row],[1Y Return vs Nifty]]-AVERAGE(Table2[1Y Return vs Nifty]))/_xlfn.STDEV.P(Table2[1Y Return vs Nifty])</f>
        <v>-0.12076111115760299</v>
      </c>
      <c r="I419">
        <v>-7.8942146614523097</v>
      </c>
      <c r="J419">
        <f>(Table2[[#This Row],[1M Return vs Nifty]]-AVERAGE(Table2[1M Return vs Nifty]))/_xlfn.STDEV.P(Table2[1M Return vs Nifty])</f>
        <v>-0.92186235801985306</v>
      </c>
      <c r="K419">
        <v>9.7032972140970699</v>
      </c>
      <c r="L419">
        <f>(Table2[[#This Row],[6M Return vs Nifty]]-AVERAGE(Table2[6M Return vs Nifty]))/_xlfn.STDEV.P(Table2[6M Return vs Nifty])</f>
        <v>-6.5850608245370965E-2</v>
      </c>
      <c r="M419">
        <v>-5.0851895510281402</v>
      </c>
      <c r="N419">
        <f>(Table2[[#This Row],[1W Return vs Nifty]]-AVERAGE(Table2[1W Return vs Nifty]))/_xlfn.STDEV.P(Table2[1W Return vs Nifty])</f>
        <v>-0.84642174280558125</v>
      </c>
      <c r="O419">
        <v>1008.32</v>
      </c>
      <c r="P419">
        <v>993.34585719070901</v>
      </c>
      <c r="Q419">
        <v>884.21120324647904</v>
      </c>
      <c r="R419">
        <v>43.813852243688501</v>
      </c>
      <c r="S419" s="5">
        <f>(Table2[[#This Row],[Close Price]]-Table2[[#This Row],[20D EMA]])/Table2[[#This Row],[20D EMA]]</f>
        <v>-1.6433275150745844E-2</v>
      </c>
      <c r="T419" s="5">
        <f>(Table2[[#This Row],[Close Price]]-Table2[[#This Row],[50D EMA]])/Table2[[#This Row],[50D EMA]]</f>
        <v>-1.6065473864483322E-3</v>
      </c>
      <c r="U419" s="5">
        <f>(Table2[[#This Row],[Close Price]]-Table2[[#This Row],[200D EMA]])/Table2[[#This Row],[200D EMA]]</f>
        <v>0.12162116512285796</v>
      </c>
      <c r="V419">
        <v>0.97006262180318403</v>
      </c>
      <c r="W419">
        <v>988.05</v>
      </c>
      <c r="X419">
        <v>1017.4</v>
      </c>
      <c r="Y419">
        <v>988.05</v>
      </c>
      <c r="Z419">
        <v>1028.3</v>
      </c>
      <c r="AA419">
        <v>880.05</v>
      </c>
      <c r="AB419">
        <v>1085</v>
      </c>
      <c r="AC419" s="5">
        <f>(Table2[[#This Row],[Close Price]]/Table2[[#This Row],[Day Low]])-1</f>
        <v>3.7447497596276857E-3</v>
      </c>
      <c r="AD419" s="5">
        <f>(Table2[[#This Row],[Day High]]/Table2[[#This Row],[Close Price]])-1</f>
        <v>2.5863372825812858E-2</v>
      </c>
      <c r="AE419" s="5">
        <f>(Table2[[#This Row],[Close Price]]/Table2[[#This Row],[Current Week Low]])-1</f>
        <v>3.7447497596276857E-3</v>
      </c>
      <c r="AF419" s="5">
        <f>(Table2[[#This Row],[Current Week High]]/Table2[[#This Row],[Close Price]])-1</f>
        <v>3.685404587849761E-2</v>
      </c>
      <c r="AG419" s="5">
        <f>(Table2[[#This Row],[Close Price]]/Table2[[#This Row],[Current Month Low]])-1</f>
        <v>0.12692460655644577</v>
      </c>
      <c r="AH419" s="5">
        <f>(Table2[[#This Row],[Current Month High]]/Table2[[#This Row],[Close Price]])-1</f>
        <v>9.4025712125031413E-2</v>
      </c>
      <c r="AI419">
        <v>18.477438870683098</v>
      </c>
      <c r="AJ419">
        <v>66.024943500460296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-0.09</v>
      </c>
      <c r="AM419" t="s">
        <v>10117</v>
      </c>
      <c r="AN419">
        <v>-0.56999999999999995</v>
      </c>
      <c r="AO419" t="s">
        <v>10117</v>
      </c>
      <c r="AP419">
        <v>-1.9209878443794001E-2</v>
      </c>
      <c r="AQ419">
        <f>(Table2[[#This Row],[Sharpe Ratio]]-AVERAGE(Table2[Sharpe Ratio]))/_xlfn.STDEV.P(Table2[Sharpe Ratio])</f>
        <v>-0.85156136218928036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-2.8064571824176885</v>
      </c>
      <c r="AS419">
        <f>_xlfn.RANK.AVG(Table2[[#This Row],[1Y Return vs Nifty Z-Score]],Table2[1Y Return vs Nifty Z-Score])</f>
        <v>313</v>
      </c>
      <c r="AT419">
        <f>_xlfn.RANK.AVG(Table2[[#This Row],[6M Return vs Nifty Z-Score]],Table2[6M Return vs Nifty Z-Score])</f>
        <v>326</v>
      </c>
      <c r="AU419">
        <f>_xlfn.RANK.AVG(Table2[[#This Row],[Sharpe Ratio Z-Score]],Table2[Sharpe Ratio Z-Score])</f>
        <v>588</v>
      </c>
      <c r="AV419">
        <f>(Table2[[#This Row],[Rank 1Y]]+Table2[[#This Row],[Rank 6M]]+Table2[[#This Row],[Rank Sharpe]])/3</f>
        <v>409</v>
      </c>
    </row>
    <row r="420" spans="1:48" x14ac:dyDescent="0.3">
      <c r="A420" t="s">
        <v>265</v>
      </c>
      <c r="B420" t="s">
        <v>266</v>
      </c>
      <c r="C420" t="s">
        <v>10070</v>
      </c>
      <c r="D420" t="s">
        <v>267</v>
      </c>
      <c r="E420">
        <v>94639.549163599993</v>
      </c>
      <c r="F420">
        <v>8449.9</v>
      </c>
      <c r="G420">
        <v>-6.3740212357558601</v>
      </c>
      <c r="H420">
        <f>(Table2[[#This Row],[1Y Return vs Nifty]]-AVERAGE(Table2[1Y Return vs Nifty]))/_xlfn.STDEV.P(Table2[1Y Return vs Nifty])</f>
        <v>-0.59670780177705995</v>
      </c>
      <c r="I420">
        <v>1.5734652357429999</v>
      </c>
      <c r="J420">
        <f>(Table2[[#This Row],[1M Return vs Nifty]]-AVERAGE(Table2[1M Return vs Nifty]))/_xlfn.STDEV.P(Table2[1M Return vs Nifty])</f>
        <v>-4.4902990238024576E-2</v>
      </c>
      <c r="K420">
        <v>-4.3632112537419498</v>
      </c>
      <c r="L420">
        <f>(Table2[[#This Row],[6M Return vs Nifty]]-AVERAGE(Table2[6M Return vs Nifty]))/_xlfn.STDEV.P(Table2[6M Return vs Nifty])</f>
        <v>-0.49361207854793188</v>
      </c>
      <c r="M420">
        <v>0.73639952019549504</v>
      </c>
      <c r="N420">
        <f>(Table2[[#This Row],[1W Return vs Nifty]]-AVERAGE(Table2[1W Return vs Nifty]))/_xlfn.STDEV.P(Table2[1W Return vs Nifty])</f>
        <v>0.42502862552260945</v>
      </c>
      <c r="O420">
        <v>8326.69</v>
      </c>
      <c r="P420">
        <v>8263.5804876855309</v>
      </c>
      <c r="Q420">
        <v>7923.32705681885</v>
      </c>
      <c r="R420">
        <v>59.507820300072297</v>
      </c>
      <c r="S420" s="5">
        <f>(Table2[[#This Row],[Close Price]]-Table2[[#This Row],[20D EMA]])/Table2[[#This Row],[20D EMA]]</f>
        <v>1.4796996165342906E-2</v>
      </c>
      <c r="T420" s="5">
        <f>(Table2[[#This Row],[Close Price]]-Table2[[#This Row],[50D EMA]])/Table2[[#This Row],[50D EMA]]</f>
        <v>2.2547068137367805E-2</v>
      </c>
      <c r="U420" s="5">
        <f>(Table2[[#This Row],[Close Price]]-Table2[[#This Row],[200D EMA]])/Table2[[#This Row],[200D EMA]]</f>
        <v>6.6458564616233867E-2</v>
      </c>
      <c r="V420">
        <v>1.9537809180925501</v>
      </c>
      <c r="W420">
        <v>8432.5499999999993</v>
      </c>
      <c r="X420">
        <v>8730</v>
      </c>
      <c r="Y420">
        <v>8274.5</v>
      </c>
      <c r="Z420">
        <v>8992.85</v>
      </c>
      <c r="AA420">
        <v>7659.95</v>
      </c>
      <c r="AB420">
        <v>8992.85</v>
      </c>
      <c r="AC420" s="5">
        <f>(Table2[[#This Row],[Close Price]]/Table2[[#This Row],[Day Low]])-1</f>
        <v>2.0575033649370411E-3</v>
      </c>
      <c r="AD420" s="5">
        <f>(Table2[[#This Row],[Day High]]/Table2[[#This Row],[Close Price]])-1</f>
        <v>3.314832128190881E-2</v>
      </c>
      <c r="AE420" s="5">
        <f>(Table2[[#This Row],[Close Price]]/Table2[[#This Row],[Current Week Low]])-1</f>
        <v>2.1197655447459107E-2</v>
      </c>
      <c r="AF420" s="5">
        <f>(Table2[[#This Row],[Current Week High]]/Table2[[#This Row],[Close Price]])-1</f>
        <v>6.4255198286370385E-2</v>
      </c>
      <c r="AG420" s="5">
        <f>(Table2[[#This Row],[Close Price]]/Table2[[#This Row],[Current Month Low]])-1</f>
        <v>0.10312730500851841</v>
      </c>
      <c r="AH420" s="5">
        <f>(Table2[[#This Row],[Current Month High]]/Table2[[#This Row],[Close Price]])-1</f>
        <v>6.4255198286370385E-2</v>
      </c>
      <c r="AI420">
        <v>10.6397708848625</v>
      </c>
      <c r="AJ420">
        <v>27.489853498091399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-0.06</v>
      </c>
      <c r="AM420" t="s">
        <v>10117</v>
      </c>
      <c r="AN420">
        <v>0.31</v>
      </c>
      <c r="AO420" t="s">
        <v>10116</v>
      </c>
      <c r="AP420">
        <v>9.2408307779105997E-2</v>
      </c>
      <c r="AQ420">
        <f>(Table2[[#This Row],[Sharpe Ratio]]-AVERAGE(Table2[Sharpe Ratio]))/_xlfn.STDEV.P(Table2[Sharpe Ratio])</f>
        <v>0.41021623643897331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-0.29997800860143364</v>
      </c>
      <c r="AS420">
        <f>_xlfn.RANK.AVG(Table2[[#This Row],[1Y Return vs Nifty Z-Score]],Table2[1Y Return vs Nifty Z-Score])</f>
        <v>531</v>
      </c>
      <c r="AT420">
        <f>_xlfn.RANK.AVG(Table2[[#This Row],[6M Return vs Nifty Z-Score]],Table2[6M Return vs Nifty Z-Score])</f>
        <v>466</v>
      </c>
      <c r="AU420">
        <f>_xlfn.RANK.AVG(Table2[[#This Row],[Sharpe Ratio Z-Score]],Table2[Sharpe Ratio Z-Score])</f>
        <v>234</v>
      </c>
      <c r="AV420">
        <f>(Table2[[#This Row],[Rank 1Y]]+Table2[[#This Row],[Rank 6M]]+Table2[[#This Row],[Rank Sharpe]])/3</f>
        <v>410.33333333333331</v>
      </c>
    </row>
    <row r="421" spans="1:48" x14ac:dyDescent="0.3">
      <c r="A421" t="s">
        <v>508</v>
      </c>
      <c r="B421" t="s">
        <v>509</v>
      </c>
      <c r="C421" t="s">
        <v>10078</v>
      </c>
      <c r="D421" t="s">
        <v>230</v>
      </c>
      <c r="E421">
        <v>39681.051260849999</v>
      </c>
      <c r="F421">
        <v>4095.05</v>
      </c>
      <c r="G421">
        <v>-3.6536182881230399</v>
      </c>
      <c r="H421">
        <f>(Table2[[#This Row],[1Y Return vs Nifty]]-AVERAGE(Table2[1Y Return vs Nifty]))/_xlfn.STDEV.P(Table2[1Y Return vs Nifty])</f>
        <v>-0.56383365771287186</v>
      </c>
      <c r="I421">
        <v>8.3880906026155202</v>
      </c>
      <c r="J421">
        <f>(Table2[[#This Row],[1M Return vs Nifty]]-AVERAGE(Table2[1M Return vs Nifty]))/_xlfn.STDEV.P(Table2[1M Return vs Nifty])</f>
        <v>0.58631285337883676</v>
      </c>
      <c r="K421">
        <v>2.3833231729770001</v>
      </c>
      <c r="L421">
        <f>(Table2[[#This Row],[6M Return vs Nifty]]-AVERAGE(Table2[6M Return vs Nifty]))/_xlfn.STDEV.P(Table2[6M Return vs Nifty])</f>
        <v>-0.28845047128637569</v>
      </c>
      <c r="M421">
        <v>-2.8418585416806699</v>
      </c>
      <c r="N421">
        <f>(Table2[[#This Row],[1W Return vs Nifty]]-AVERAGE(Table2[1W Return vs Nifty]))/_xlfn.STDEV.P(Table2[1W Return vs Nifty])</f>
        <v>-0.35647234871044398</v>
      </c>
      <c r="O421">
        <v>4010.56</v>
      </c>
      <c r="P421">
        <v>3894.84192989437</v>
      </c>
      <c r="Q421">
        <v>3692.52251954647</v>
      </c>
      <c r="R421">
        <v>71.570878760858307</v>
      </c>
      <c r="S421" s="5">
        <f>(Table2[[#This Row],[Close Price]]-Table2[[#This Row],[20D EMA]])/Table2[[#This Row],[20D EMA]]</f>
        <v>2.1066883427750798E-2</v>
      </c>
      <c r="T421" s="5">
        <f>(Table2[[#This Row],[Close Price]]-Table2[[#This Row],[50D EMA]])/Table2[[#This Row],[50D EMA]]</f>
        <v>5.1403387790646474E-2</v>
      </c>
      <c r="U421" s="5">
        <f>(Table2[[#This Row],[Close Price]]-Table2[[#This Row],[200D EMA]])/Table2[[#This Row],[200D EMA]]</f>
        <v>0.10901151674031502</v>
      </c>
      <c r="V421">
        <v>0.92105937940567895</v>
      </c>
      <c r="W421">
        <v>4051.1</v>
      </c>
      <c r="X421">
        <v>4229.1499999999996</v>
      </c>
      <c r="Y421">
        <v>4051.1</v>
      </c>
      <c r="Z421">
        <v>4336.8999999999996</v>
      </c>
      <c r="AA421">
        <v>3567.35</v>
      </c>
      <c r="AB421">
        <v>4339.7</v>
      </c>
      <c r="AC421" s="5">
        <f>(Table2[[#This Row],[Close Price]]/Table2[[#This Row],[Day Low]])-1</f>
        <v>1.0848905235615103E-2</v>
      </c>
      <c r="AD421" s="5">
        <f>(Table2[[#This Row],[Day High]]/Table2[[#This Row],[Close Price]])-1</f>
        <v>3.274685290777879E-2</v>
      </c>
      <c r="AE421" s="5">
        <f>(Table2[[#This Row],[Close Price]]/Table2[[#This Row],[Current Week Low]])-1</f>
        <v>1.0848905235615103E-2</v>
      </c>
      <c r="AF421" s="5">
        <f>(Table2[[#This Row],[Current Week High]]/Table2[[#This Row],[Close Price]])-1</f>
        <v>5.905910794739988E-2</v>
      </c>
      <c r="AG421" s="5">
        <f>(Table2[[#This Row],[Close Price]]/Table2[[#This Row],[Current Month Low]])-1</f>
        <v>0.1479249302703689</v>
      </c>
      <c r="AH421" s="5">
        <f>(Table2[[#This Row],[Current Month High]]/Table2[[#This Row],[Close Price]])-1</f>
        <v>5.9742860282536059E-2</v>
      </c>
      <c r="AI421">
        <v>13.0633325600419</v>
      </c>
      <c r="AJ421">
        <v>32.066435539788699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-0.12</v>
      </c>
      <c r="AM421" t="s">
        <v>10117</v>
      </c>
      <c r="AN421">
        <v>8.48</v>
      </c>
      <c r="AO421" t="s">
        <v>10116</v>
      </c>
      <c r="AP421">
        <v>6.0320890770896002E-2</v>
      </c>
      <c r="AQ421">
        <f>(Table2[[#This Row],[Sharpe Ratio]]-AVERAGE(Table2[Sharpe Ratio]))/_xlfn.STDEV.P(Table2[Sharpe Ratio])</f>
        <v>4.7486959527500885E-2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-0.57495666480335383</v>
      </c>
      <c r="AS421">
        <f>_xlfn.RANK.AVG(Table2[[#This Row],[1Y Return vs Nifty Z-Score]],Table2[1Y Return vs Nifty Z-Score])</f>
        <v>512</v>
      </c>
      <c r="AT421">
        <f>_xlfn.RANK.AVG(Table2[[#This Row],[6M Return vs Nifty Z-Score]],Table2[6M Return vs Nifty Z-Score])</f>
        <v>400</v>
      </c>
      <c r="AU421">
        <f>_xlfn.RANK.AVG(Table2[[#This Row],[Sharpe Ratio Z-Score]],Table2[Sharpe Ratio Z-Score])</f>
        <v>321</v>
      </c>
      <c r="AV421">
        <f>(Table2[[#This Row],[Rank 1Y]]+Table2[[#This Row],[Rank 6M]]+Table2[[#This Row],[Rank Sharpe]])/3</f>
        <v>411</v>
      </c>
    </row>
    <row r="422" spans="1:48" x14ac:dyDescent="0.3">
      <c r="A422" t="s">
        <v>78</v>
      </c>
      <c r="B422" t="s">
        <v>79</v>
      </c>
      <c r="C422" t="s">
        <v>10079</v>
      </c>
      <c r="D422" t="s">
        <v>80</v>
      </c>
      <c r="E422">
        <v>321126.88468103</v>
      </c>
      <c r="F422">
        <v>11716.7</v>
      </c>
      <c r="G422">
        <v>7.9727322119449804</v>
      </c>
      <c r="H422">
        <f>(Table2[[#This Row],[1Y Return vs Nifty]]-AVERAGE(Table2[1Y Return vs Nifty]))/_xlfn.STDEV.P(Table2[1Y Return vs Nifty])</f>
        <v>-0.42333744129296208</v>
      </c>
      <c r="I422">
        <v>3.8862062252201901</v>
      </c>
      <c r="J422">
        <f>(Table2[[#This Row],[1M Return vs Nifty]]-AVERAGE(Table2[1M Return vs Nifty]))/_xlfn.STDEV.P(Table2[1M Return vs Nifty])</f>
        <v>0.16931843444024977</v>
      </c>
      <c r="K422">
        <v>1.2351824582769799</v>
      </c>
      <c r="L422">
        <f>(Table2[[#This Row],[6M Return vs Nifty]]-AVERAGE(Table2[6M Return vs Nifty]))/_xlfn.STDEV.P(Table2[6M Return vs Nifty])</f>
        <v>-0.32336534453706267</v>
      </c>
      <c r="M422">
        <v>-0.744564726371993</v>
      </c>
      <c r="N422">
        <f>(Table2[[#This Row],[1W Return vs Nifty]]-AVERAGE(Table2[1W Return vs Nifty]))/_xlfn.STDEV.P(Table2[1W Return vs Nifty])</f>
        <v>0.10158213801858269</v>
      </c>
      <c r="O422">
        <v>10774.8</v>
      </c>
      <c r="P422">
        <v>10300.540422869901</v>
      </c>
      <c r="Q422">
        <v>9527.0684379821105</v>
      </c>
      <c r="R422">
        <v>66.148481157484895</v>
      </c>
      <c r="S422" s="5">
        <f>(Table2[[#This Row],[Close Price]]-Table2[[#This Row],[20D EMA]])/Table2[[#This Row],[20D EMA]]</f>
        <v>8.7416935813193888E-2</v>
      </c>
      <c r="T422" s="5">
        <f>(Table2[[#This Row],[Close Price]]-Table2[[#This Row],[50D EMA]])/Table2[[#This Row],[50D EMA]]</f>
        <v>0.13748400753671663</v>
      </c>
      <c r="U422" s="5">
        <f>(Table2[[#This Row],[Close Price]]-Table2[[#This Row],[200D EMA]])/Table2[[#This Row],[200D EMA]]</f>
        <v>0.22983266849310754</v>
      </c>
      <c r="V422">
        <v>1.6769889917638501</v>
      </c>
      <c r="W422">
        <v>11269</v>
      </c>
      <c r="X422">
        <v>11874.95</v>
      </c>
      <c r="Y422">
        <v>10594.65</v>
      </c>
      <c r="Z422">
        <v>11874.95</v>
      </c>
      <c r="AA422">
        <v>9534.9500000000007</v>
      </c>
      <c r="AB422">
        <v>11874.95</v>
      </c>
      <c r="AC422" s="5">
        <f>(Table2[[#This Row],[Close Price]]/Table2[[#This Row],[Day Low]])-1</f>
        <v>3.9728458603247807E-2</v>
      </c>
      <c r="AD422" s="5">
        <f>(Table2[[#This Row],[Day High]]/Table2[[#This Row],[Close Price]])-1</f>
        <v>1.3506362713050502E-2</v>
      </c>
      <c r="AE422" s="5">
        <f>(Table2[[#This Row],[Close Price]]/Table2[[#This Row],[Current Week Low]])-1</f>
        <v>0.10590722676067643</v>
      </c>
      <c r="AF422" s="5">
        <f>(Table2[[#This Row],[Current Week High]]/Table2[[#This Row],[Close Price]])-1</f>
        <v>1.3506362713050502E-2</v>
      </c>
      <c r="AG422" s="5">
        <f>(Table2[[#This Row],[Close Price]]/Table2[[#This Row],[Current Month Low]])-1</f>
        <v>0.22881609237594325</v>
      </c>
      <c r="AH422" s="5">
        <f>(Table2[[#This Row],[Current Month High]]/Table2[[#This Row],[Close Price]])-1</f>
        <v>1.3506362713050502E-2</v>
      </c>
      <c r="AI422">
        <v>1.3506362713050499</v>
      </c>
      <c r="AJ422">
        <v>46.6851952701983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</v>
      </c>
      <c r="AM422" t="s">
        <v>10116</v>
      </c>
      <c r="AN422">
        <v>8.2200000000000006</v>
      </c>
      <c r="AO422" t="s">
        <v>10116</v>
      </c>
      <c r="AP422">
        <v>4.0719628820327002E-2</v>
      </c>
      <c r="AQ422">
        <f>(Table2[[#This Row],[Sharpe Ratio]]-AVERAGE(Table2[Sharpe Ratio]))/_xlfn.STDEV.P(Table2[Sharpe Ratio])</f>
        <v>-0.1740937171615288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-0.6498959305327211</v>
      </c>
      <c r="AS422">
        <f>_xlfn.RANK.AVG(Table2[[#This Row],[1Y Return vs Nifty Z-Score]],Table2[1Y Return vs Nifty Z-Score])</f>
        <v>436</v>
      </c>
      <c r="AT422">
        <f>_xlfn.RANK.AVG(Table2[[#This Row],[6M Return vs Nifty Z-Score]],Table2[6M Return vs Nifty Z-Score])</f>
        <v>410</v>
      </c>
      <c r="AU422">
        <f>_xlfn.RANK.AVG(Table2[[#This Row],[Sharpe Ratio Z-Score]],Table2[Sharpe Ratio Z-Score])</f>
        <v>390</v>
      </c>
      <c r="AV422">
        <f>(Table2[[#This Row],[Rank 1Y]]+Table2[[#This Row],[Rank 6M]]+Table2[[#This Row],[Rank Sharpe]])/3</f>
        <v>412</v>
      </c>
    </row>
    <row r="423" spans="1:48" x14ac:dyDescent="0.3">
      <c r="A423" t="s">
        <v>901</v>
      </c>
      <c r="B423" t="s">
        <v>902</v>
      </c>
      <c r="C423" t="s">
        <v>10070</v>
      </c>
      <c r="D423" t="s">
        <v>903</v>
      </c>
      <c r="E423">
        <v>15888.7156299</v>
      </c>
      <c r="F423">
        <v>179.83</v>
      </c>
      <c r="G423">
        <v>12.604499695404501</v>
      </c>
      <c r="H423">
        <f>(Table2[[#This Row],[1Y Return vs Nifty]]-AVERAGE(Table2[1Y Return vs Nifty]))/_xlfn.STDEV.P(Table2[1Y Return vs Nifty])</f>
        <v>-0.36736580971699828</v>
      </c>
      <c r="I423">
        <v>7.5988385408519799</v>
      </c>
      <c r="J423">
        <f>(Table2[[#This Row],[1M Return vs Nifty]]-AVERAGE(Table2[1M Return vs Nifty]))/_xlfn.STDEV.P(Table2[1M Return vs Nifty])</f>
        <v>0.51320708759246947</v>
      </c>
      <c r="K423">
        <v>5.1711001259466203</v>
      </c>
      <c r="L423">
        <f>(Table2[[#This Row],[6M Return vs Nifty]]-AVERAGE(Table2[6M Return vs Nifty]))/_xlfn.STDEV.P(Table2[6M Return vs Nifty])</f>
        <v>-0.20367438267815002</v>
      </c>
      <c r="M423">
        <v>-3.82873222085313</v>
      </c>
      <c r="N423">
        <f>(Table2[[#This Row],[1W Return vs Nifty]]-AVERAGE(Table2[1W Return vs Nifty]))/_xlfn.STDEV.P(Table2[1W Return vs Nifty])</f>
        <v>-0.57200815646430248</v>
      </c>
      <c r="O423">
        <v>172.72</v>
      </c>
      <c r="P423">
        <v>162.67874395335801</v>
      </c>
      <c r="Q423">
        <v>150.21936998837299</v>
      </c>
      <c r="R423">
        <v>59.429338344370699</v>
      </c>
      <c r="S423" s="5">
        <f>(Table2[[#This Row],[Close Price]]-Table2[[#This Row],[20D EMA]])/Table2[[#This Row],[20D EMA]]</f>
        <v>4.1164891153311796E-2</v>
      </c>
      <c r="T423" s="5">
        <f>(Table2[[#This Row],[Close Price]]-Table2[[#This Row],[50D EMA]])/Table2[[#This Row],[50D EMA]]</f>
        <v>0.10543022173541911</v>
      </c>
      <c r="U423" s="5">
        <f>(Table2[[#This Row],[Close Price]]-Table2[[#This Row],[200D EMA]])/Table2[[#This Row],[200D EMA]]</f>
        <v>0.19711592462356148</v>
      </c>
      <c r="V423">
        <v>1.4844243821816101</v>
      </c>
      <c r="W423">
        <v>177.55</v>
      </c>
      <c r="X423">
        <v>182.73</v>
      </c>
      <c r="Y423">
        <v>176.8</v>
      </c>
      <c r="Z423">
        <v>184.95</v>
      </c>
      <c r="AA423">
        <v>134.15</v>
      </c>
      <c r="AB423">
        <v>187.4</v>
      </c>
      <c r="AC423" s="5">
        <f>(Table2[[#This Row],[Close Price]]/Table2[[#This Row],[Day Low]])-1</f>
        <v>1.2841453111799517E-2</v>
      </c>
      <c r="AD423" s="5">
        <f>(Table2[[#This Row],[Day High]]/Table2[[#This Row],[Close Price]])-1</f>
        <v>1.6126341544792089E-2</v>
      </c>
      <c r="AE423" s="5">
        <f>(Table2[[#This Row],[Close Price]]/Table2[[#This Row],[Current Week Low]])-1</f>
        <v>1.7138009049773695E-2</v>
      </c>
      <c r="AF423" s="5">
        <f>(Table2[[#This Row],[Current Week High]]/Table2[[#This Row],[Close Price]])-1</f>
        <v>2.8471334037702078E-2</v>
      </c>
      <c r="AG423" s="5">
        <f>(Table2[[#This Row],[Close Price]]/Table2[[#This Row],[Current Month Low]])-1</f>
        <v>0.34051434960864713</v>
      </c>
      <c r="AH423" s="5">
        <f>(Table2[[#This Row],[Current Month High]]/Table2[[#This Row],[Close Price]])-1</f>
        <v>4.2095312239337046E-2</v>
      </c>
      <c r="AI423">
        <v>4.2095312239337002</v>
      </c>
      <c r="AJ423">
        <v>51.117647058823501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0.18</v>
      </c>
      <c r="AM423" t="s">
        <v>10116</v>
      </c>
      <c r="AN423">
        <v>8.6999999999999993</v>
      </c>
      <c r="AO423" t="s">
        <v>10116</v>
      </c>
      <c r="AP423">
        <v>2.0119988969916999E-2</v>
      </c>
      <c r="AQ423">
        <f>(Table2[[#This Row],[Sharpe Ratio]]-AVERAGE(Table2[Sharpe Ratio]))/_xlfn.STDEV.P(Table2[Sharpe Ratio])</f>
        <v>-0.40696046569613781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-1.0368017269631191</v>
      </c>
      <c r="AS423">
        <f>_xlfn.RANK.AVG(Table2[[#This Row],[1Y Return vs Nifty Z-Score]],Table2[1Y Return vs Nifty Z-Score])</f>
        <v>416</v>
      </c>
      <c r="AT423">
        <f>_xlfn.RANK.AVG(Table2[[#This Row],[6M Return vs Nifty Z-Score]],Table2[6M Return vs Nifty Z-Score])</f>
        <v>374</v>
      </c>
      <c r="AU423">
        <f>_xlfn.RANK.AVG(Table2[[#This Row],[Sharpe Ratio Z-Score]],Table2[Sharpe Ratio Z-Score])</f>
        <v>447</v>
      </c>
      <c r="AV423">
        <f>(Table2[[#This Row],[Rank 1Y]]+Table2[[#This Row],[Rank 6M]]+Table2[[#This Row],[Rank Sharpe]])/3</f>
        <v>412.33333333333331</v>
      </c>
    </row>
    <row r="424" spans="1:48" x14ac:dyDescent="0.3">
      <c r="A424" t="s">
        <v>450</v>
      </c>
      <c r="B424" t="s">
        <v>451</v>
      </c>
      <c r="C424" t="s">
        <v>10079</v>
      </c>
      <c r="D424" t="s">
        <v>80</v>
      </c>
      <c r="E424">
        <v>48653.80197067</v>
      </c>
      <c r="F424">
        <v>2637</v>
      </c>
      <c r="G424">
        <v>19.655733098945699</v>
      </c>
      <c r="H424">
        <f>(Table2[[#This Row],[1Y Return vs Nifty]]-AVERAGE(Table2[1Y Return vs Nifty]))/_xlfn.STDEV.P(Table2[1Y Return vs Nifty])</f>
        <v>-0.28215664504529619</v>
      </c>
      <c r="I424">
        <v>-5.8692603503637404</v>
      </c>
      <c r="J424">
        <f>(Table2[[#This Row],[1M Return vs Nifty]]-AVERAGE(Table2[1M Return vs Nifty]))/_xlfn.STDEV.P(Table2[1M Return vs Nifty])</f>
        <v>-0.73429764610290493</v>
      </c>
      <c r="K424">
        <v>10.5663071031749</v>
      </c>
      <c r="L424">
        <f>(Table2[[#This Row],[6M Return vs Nifty]]-AVERAGE(Table2[6M Return vs Nifty]))/_xlfn.STDEV.P(Table2[6M Return vs Nifty])</f>
        <v>-3.9606542073469281E-2</v>
      </c>
      <c r="M424">
        <v>-3.6997625325799999</v>
      </c>
      <c r="N424">
        <f>(Table2[[#This Row],[1W Return vs Nifty]]-AVERAGE(Table2[1W Return vs Nifty]))/_xlfn.STDEV.P(Table2[1W Return vs Nifty])</f>
        <v>-0.54384083725783416</v>
      </c>
      <c r="O424">
        <v>2578.58</v>
      </c>
      <c r="P424">
        <v>2543.68056664703</v>
      </c>
      <c r="Q424">
        <v>2362.7709713299</v>
      </c>
      <c r="R424">
        <v>51.863931951251502</v>
      </c>
      <c r="S424" s="5">
        <f>(Table2[[#This Row],[Close Price]]-Table2[[#This Row],[20D EMA]])/Table2[[#This Row],[20D EMA]]</f>
        <v>2.2655880368264731E-2</v>
      </c>
      <c r="T424" s="5">
        <f>(Table2[[#This Row],[Close Price]]-Table2[[#This Row],[50D EMA]])/Table2[[#This Row],[50D EMA]]</f>
        <v>3.6686773715451093E-2</v>
      </c>
      <c r="U424" s="5">
        <f>(Table2[[#This Row],[Close Price]]-Table2[[#This Row],[200D EMA]])/Table2[[#This Row],[200D EMA]]</f>
        <v>0.11606246733078344</v>
      </c>
      <c r="V424">
        <v>0.99533813662736503</v>
      </c>
      <c r="W424">
        <v>2571</v>
      </c>
      <c r="X424">
        <v>2671.85</v>
      </c>
      <c r="Y424">
        <v>2519.0500000000002</v>
      </c>
      <c r="Z424">
        <v>2671.85</v>
      </c>
      <c r="AA424">
        <v>2150</v>
      </c>
      <c r="AB424">
        <v>2714</v>
      </c>
      <c r="AC424" s="5">
        <f>(Table2[[#This Row],[Close Price]]/Table2[[#This Row],[Day Low]])-1</f>
        <v>2.5670945157526326E-2</v>
      </c>
      <c r="AD424" s="5">
        <f>(Table2[[#This Row],[Day High]]/Table2[[#This Row],[Close Price]])-1</f>
        <v>1.3215775502464888E-2</v>
      </c>
      <c r="AE424" s="5">
        <f>(Table2[[#This Row],[Close Price]]/Table2[[#This Row],[Current Week Low]])-1</f>
        <v>4.6823207161429847E-2</v>
      </c>
      <c r="AF424" s="5">
        <f>(Table2[[#This Row],[Current Week High]]/Table2[[#This Row],[Close Price]])-1</f>
        <v>1.3215775502464888E-2</v>
      </c>
      <c r="AG424" s="5">
        <f>(Table2[[#This Row],[Close Price]]/Table2[[#This Row],[Current Month Low]])-1</f>
        <v>0.22651162790697676</v>
      </c>
      <c r="AH424" s="5">
        <f>(Table2[[#This Row],[Current Month High]]/Table2[[#This Row],[Close Price]])-1</f>
        <v>2.919984831247624E-2</v>
      </c>
      <c r="AI424">
        <v>4.1486537732271502</v>
      </c>
      <c r="AJ424">
        <v>49.604288996681099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-0.06</v>
      </c>
      <c r="AM424" t="s">
        <v>10117</v>
      </c>
      <c r="AN424">
        <v>3.69</v>
      </c>
      <c r="AO424" t="s">
        <v>10116</v>
      </c>
      <c r="AP424">
        <v>-3.3553460360849999E-3</v>
      </c>
      <c r="AQ424">
        <f>(Table2[[#This Row],[Sharpe Ratio]]-AVERAGE(Table2[Sharpe Ratio]))/_xlfn.STDEV.P(Table2[Sharpe Ratio])</f>
        <v>-0.67233524764891872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-2.2722369181284234</v>
      </c>
      <c r="AS424">
        <f>_xlfn.RANK.AVG(Table2[[#This Row],[1Y Return vs Nifty Z-Score]],Table2[1Y Return vs Nifty Z-Score])</f>
        <v>379</v>
      </c>
      <c r="AT424">
        <f>_xlfn.RANK.AVG(Table2[[#This Row],[6M Return vs Nifty Z-Score]],Table2[6M Return vs Nifty Z-Score])</f>
        <v>314</v>
      </c>
      <c r="AU424">
        <f>_xlfn.RANK.AVG(Table2[[#This Row],[Sharpe Ratio Z-Score]],Table2[Sharpe Ratio Z-Score])</f>
        <v>549</v>
      </c>
      <c r="AV424">
        <f>(Table2[[#This Row],[Rank 1Y]]+Table2[[#This Row],[Rank 6M]]+Table2[[#This Row],[Rank Sharpe]])/3</f>
        <v>414</v>
      </c>
    </row>
    <row r="425" spans="1:48" x14ac:dyDescent="0.3">
      <c r="A425" t="s">
        <v>1234</v>
      </c>
      <c r="B425" t="s">
        <v>1235</v>
      </c>
      <c r="C425" t="s">
        <v>10078</v>
      </c>
      <c r="D425" t="s">
        <v>376</v>
      </c>
      <c r="E425">
        <v>8798.3908863199995</v>
      </c>
      <c r="F425">
        <v>661.6</v>
      </c>
      <c r="G425">
        <v>8.8879641378999708</v>
      </c>
      <c r="H425">
        <f>(Table2[[#This Row],[1Y Return vs Nifty]]-AVERAGE(Table2[1Y Return vs Nifty]))/_xlfn.STDEV.P(Table2[1Y Return vs Nifty])</f>
        <v>-0.41227751128804513</v>
      </c>
      <c r="I425">
        <v>-18.403320085498301</v>
      </c>
      <c r="J425">
        <f>(Table2[[#This Row],[1M Return vs Nifty]]-AVERAGE(Table2[1M Return vs Nifty]))/_xlfn.STDEV.P(Table2[1M Return vs Nifty])</f>
        <v>-1.8952854720981085</v>
      </c>
      <c r="K425">
        <v>-41.150821802329702</v>
      </c>
      <c r="L425">
        <f>(Table2[[#This Row],[6M Return vs Nifty]]-AVERAGE(Table2[6M Return vs Nifty]))/_xlfn.STDEV.P(Table2[6M Return vs Nifty])</f>
        <v>-1.6123205635398299</v>
      </c>
      <c r="M425">
        <v>-5.1896217630694803</v>
      </c>
      <c r="N425">
        <f>(Table2[[#This Row],[1W Return vs Nifty]]-AVERAGE(Table2[1W Return vs Nifty]))/_xlfn.STDEV.P(Table2[1W Return vs Nifty])</f>
        <v>-0.86923001265094502</v>
      </c>
      <c r="O425">
        <v>687.46</v>
      </c>
      <c r="P425">
        <v>746.74537315594</v>
      </c>
      <c r="Q425">
        <v>773.16574603475601</v>
      </c>
      <c r="R425">
        <v>33.213364113574301</v>
      </c>
      <c r="S425" s="5">
        <f>(Table2[[#This Row],[Close Price]]-Table2[[#This Row],[20D EMA]])/Table2[[#This Row],[20D EMA]]</f>
        <v>-3.761673406452741E-2</v>
      </c>
      <c r="T425" s="5">
        <f>(Table2[[#This Row],[Close Price]]-Table2[[#This Row],[50D EMA]])/Table2[[#This Row],[50D EMA]]</f>
        <v>-0.11402196279582356</v>
      </c>
      <c r="U425" s="5">
        <f>(Table2[[#This Row],[Close Price]]-Table2[[#This Row],[200D EMA]])/Table2[[#This Row],[200D EMA]]</f>
        <v>-0.14429732124958985</v>
      </c>
      <c r="V425">
        <v>0.97358178656151395</v>
      </c>
      <c r="W425">
        <v>655.15</v>
      </c>
      <c r="X425">
        <v>682</v>
      </c>
      <c r="Y425">
        <v>653</v>
      </c>
      <c r="Z425">
        <v>692.9</v>
      </c>
      <c r="AA425">
        <v>601.75</v>
      </c>
      <c r="AB425">
        <v>708</v>
      </c>
      <c r="AC425" s="5">
        <f>(Table2[[#This Row],[Close Price]]/Table2[[#This Row],[Day Low]])-1</f>
        <v>9.8450736472563971E-3</v>
      </c>
      <c r="AD425" s="5">
        <f>(Table2[[#This Row],[Day High]]/Table2[[#This Row],[Close Price]])-1</f>
        <v>3.0834340991535703E-2</v>
      </c>
      <c r="AE425" s="5">
        <f>(Table2[[#This Row],[Close Price]]/Table2[[#This Row],[Current Week Low]])-1</f>
        <v>1.3169984686064451E-2</v>
      </c>
      <c r="AF425" s="5">
        <f>(Table2[[#This Row],[Current Week High]]/Table2[[#This Row],[Close Price]])-1</f>
        <v>4.7309552599757998E-2</v>
      </c>
      <c r="AG425" s="5">
        <f>(Table2[[#This Row],[Close Price]]/Table2[[#This Row],[Current Month Low]])-1</f>
        <v>9.9459908599917046E-2</v>
      </c>
      <c r="AH425" s="5">
        <f>(Table2[[#This Row],[Current Month High]]/Table2[[#This Row],[Close Price]])-1</f>
        <v>7.0133010882708513E-2</v>
      </c>
      <c r="AI425">
        <v>65.810157194679505</v>
      </c>
      <c r="AJ425">
        <v>48.874887488748797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-0.36</v>
      </c>
      <c r="AM425" t="s">
        <v>10117</v>
      </c>
      <c r="AN425">
        <v>-4.1399999999999997</v>
      </c>
      <c r="AO425" t="s">
        <v>10117</v>
      </c>
      <c r="AP425">
        <v>0.15714232664247699</v>
      </c>
      <c r="AQ425">
        <f>(Table2[[#This Row],[Sharpe Ratio]]-AVERAGE(Table2[Sharpe Ratio]))/_xlfn.STDEV.P(Table2[Sharpe Ratio])</f>
        <v>1.14199604432679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433</v>
      </c>
      <c r="AT425">
        <f>_xlfn.RANK.AVG(Table2[[#This Row],[6M Return vs Nifty Z-Score]],Table2[6M Return vs Nifty Z-Score])</f>
        <v>720</v>
      </c>
      <c r="AU425">
        <f>_xlfn.RANK.AVG(Table2[[#This Row],[Sharpe Ratio Z-Score]],Table2[Sharpe Ratio Z-Score])</f>
        <v>96</v>
      </c>
      <c r="AV425">
        <f>(Table2[[#This Row],[Rank 1Y]]+Table2[[#This Row],[Rank 6M]]+Table2[[#This Row],[Rank Sharpe]])/3</f>
        <v>416.33333333333331</v>
      </c>
    </row>
    <row r="426" spans="1:48" x14ac:dyDescent="0.3">
      <c r="A426" t="s">
        <v>1129</v>
      </c>
      <c r="B426" t="s">
        <v>1130</v>
      </c>
      <c r="C426" t="s">
        <v>10075</v>
      </c>
      <c r="D426" t="s">
        <v>59</v>
      </c>
      <c r="E426">
        <v>10323.52687686</v>
      </c>
      <c r="F426">
        <v>831.65</v>
      </c>
      <c r="G426">
        <v>20.176086728029102</v>
      </c>
      <c r="H426">
        <f>(Table2[[#This Row],[1Y Return vs Nifty]]-AVERAGE(Table2[1Y Return vs Nifty]))/_xlfn.STDEV.P(Table2[1Y Return vs Nifty])</f>
        <v>-0.27586853975497666</v>
      </c>
      <c r="I426">
        <v>-4.5456705843840099</v>
      </c>
      <c r="J426">
        <f>(Table2[[#This Row],[1M Return vs Nifty]]-AVERAGE(Table2[1M Return vs Nifty]))/_xlfn.STDEV.P(Table2[1M Return vs Nifty])</f>
        <v>-0.6116979746966148</v>
      </c>
      <c r="K426">
        <v>15.412543664316299</v>
      </c>
      <c r="L426">
        <f>(Table2[[#This Row],[6M Return vs Nifty]]-AVERAGE(Table2[6M Return vs Nifty]))/_xlfn.STDEV.P(Table2[6M Return vs Nifty])</f>
        <v>0.10776714924215136</v>
      </c>
      <c r="M426">
        <v>-3.3668876586748699</v>
      </c>
      <c r="N426">
        <f>(Table2[[#This Row],[1W Return vs Nifty]]-AVERAGE(Table2[1W Return vs Nifty]))/_xlfn.STDEV.P(Table2[1W Return vs Nifty])</f>
        <v>-0.47114008908480692</v>
      </c>
      <c r="O426">
        <v>840.73</v>
      </c>
      <c r="P426">
        <v>830.88274882010796</v>
      </c>
      <c r="Q426">
        <v>750.26230371454096</v>
      </c>
      <c r="R426">
        <v>50.223824513690701</v>
      </c>
      <c r="S426" s="5">
        <f>(Table2[[#This Row],[Close Price]]-Table2[[#This Row],[20D EMA]])/Table2[[#This Row],[20D EMA]]</f>
        <v>-1.080013797533101E-2</v>
      </c>
      <c r="T426" s="5">
        <f>(Table2[[#This Row],[Close Price]]-Table2[[#This Row],[50D EMA]])/Table2[[#This Row],[50D EMA]]</f>
        <v>9.2341690928298412E-4</v>
      </c>
      <c r="U426" s="5">
        <f>(Table2[[#This Row],[Close Price]]-Table2[[#This Row],[200D EMA]])/Table2[[#This Row],[200D EMA]]</f>
        <v>0.10847898912488255</v>
      </c>
      <c r="V426">
        <v>0.47021646250585503</v>
      </c>
      <c r="W426">
        <v>829.1</v>
      </c>
      <c r="X426">
        <v>849</v>
      </c>
      <c r="Y426">
        <v>824</v>
      </c>
      <c r="Z426">
        <v>870</v>
      </c>
      <c r="AA426">
        <v>755.95</v>
      </c>
      <c r="AB426">
        <v>882</v>
      </c>
      <c r="AC426" s="5">
        <f>(Table2[[#This Row],[Close Price]]/Table2[[#This Row],[Day Low]])-1</f>
        <v>3.0756241707874388E-3</v>
      </c>
      <c r="AD426" s="5">
        <f>(Table2[[#This Row],[Day High]]/Table2[[#This Row],[Close Price]])-1</f>
        <v>2.0862141525882283E-2</v>
      </c>
      <c r="AE426" s="5">
        <f>(Table2[[#This Row],[Close Price]]/Table2[[#This Row],[Current Week Low]])-1</f>
        <v>9.2839805825242205E-3</v>
      </c>
      <c r="AF426" s="5">
        <f>(Table2[[#This Row],[Current Week High]]/Table2[[#This Row],[Close Price]])-1</f>
        <v>4.611314856009141E-2</v>
      </c>
      <c r="AG426" s="5">
        <f>(Table2[[#This Row],[Close Price]]/Table2[[#This Row],[Current Month Low]])-1</f>
        <v>0.10013889807526932</v>
      </c>
      <c r="AH426" s="5">
        <f>(Table2[[#This Row],[Current Month High]]/Table2[[#This Row],[Close Price]])-1</f>
        <v>6.0542295436782245E-2</v>
      </c>
      <c r="AI426">
        <v>8.9400589190164101</v>
      </c>
      <c r="AJ426">
        <v>48.774597495527701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</v>
      </c>
      <c r="AM426" t="s">
        <v>10115</v>
      </c>
      <c r="AN426">
        <v>-5.12</v>
      </c>
      <c r="AO426" t="s">
        <v>10117</v>
      </c>
      <c r="AP426">
        <v>-3.1421036687263003E-2</v>
      </c>
      <c r="AQ426">
        <f>(Table2[[#This Row],[Sharpe Ratio]]-AVERAGE(Table2[Sharpe Ratio]))/_xlfn.STDEV.P(Table2[Sharpe Ratio])</f>
        <v>-0.98960128602521158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-2.2405407403194584</v>
      </c>
      <c r="AS426">
        <f>_xlfn.RANK.AVG(Table2[[#This Row],[1Y Return vs Nifty Z-Score]],Table2[1Y Return vs Nifty Z-Score])</f>
        <v>376</v>
      </c>
      <c r="AT426">
        <f>_xlfn.RANK.AVG(Table2[[#This Row],[6M Return vs Nifty Z-Score]],Table2[6M Return vs Nifty Z-Score])</f>
        <v>271</v>
      </c>
      <c r="AU426">
        <f>_xlfn.RANK.AVG(Table2[[#This Row],[Sharpe Ratio Z-Score]],Table2[Sharpe Ratio Z-Score])</f>
        <v>605</v>
      </c>
      <c r="AV426">
        <f>(Table2[[#This Row],[Rank 1Y]]+Table2[[#This Row],[Rank 6M]]+Table2[[#This Row],[Rank Sharpe]])/3</f>
        <v>417.33333333333331</v>
      </c>
    </row>
    <row r="427" spans="1:48" x14ac:dyDescent="0.3">
      <c r="A427" t="s">
        <v>2030</v>
      </c>
      <c r="B427" t="s">
        <v>2031</v>
      </c>
      <c r="C427" t="s">
        <v>10071</v>
      </c>
      <c r="D427" t="s">
        <v>867</v>
      </c>
      <c r="E427">
        <v>2836.5880835049902</v>
      </c>
      <c r="F427">
        <v>313.55</v>
      </c>
      <c r="G427">
        <v>15.624684410603001</v>
      </c>
      <c r="H427">
        <f>(Table2[[#This Row],[1Y Return vs Nifty]]-AVERAGE(Table2[1Y Return vs Nifty]))/_xlfn.STDEV.P(Table2[1Y Return vs Nifty])</f>
        <v>-0.33086901518356754</v>
      </c>
      <c r="I427">
        <v>17.440806081754101</v>
      </c>
      <c r="J427">
        <f>(Table2[[#This Row],[1M Return vs Nifty]]-AVERAGE(Table2[1M Return vs Nifty]))/_xlfn.STDEV.P(Table2[1M Return vs Nifty])</f>
        <v>1.424835461821264</v>
      </c>
      <c r="K427">
        <v>-11.7324387722584</v>
      </c>
      <c r="L427">
        <f>(Table2[[#This Row],[6M Return vs Nifty]]-AVERAGE(Table2[6M Return vs Nifty]))/_xlfn.STDEV.P(Table2[6M Return vs Nifty])</f>
        <v>-0.71770973615229683</v>
      </c>
      <c r="M427">
        <v>10.943786567875099</v>
      </c>
      <c r="N427">
        <f>(Table2[[#This Row],[1W Return vs Nifty]]-AVERAGE(Table2[1W Return vs Nifty]))/_xlfn.STDEV.P(Table2[1W Return vs Nifty])</f>
        <v>2.6543488098675274</v>
      </c>
      <c r="O427">
        <v>291.67</v>
      </c>
      <c r="P427">
        <v>281.148296489291</v>
      </c>
      <c r="Q427">
        <v>282.81354685346798</v>
      </c>
      <c r="R427">
        <v>88.065692542810197</v>
      </c>
      <c r="S427" s="5">
        <f>(Table2[[#This Row],[Close Price]]-Table2[[#This Row],[20D EMA]])/Table2[[#This Row],[20D EMA]]</f>
        <v>7.5016285528165375E-2</v>
      </c>
      <c r="T427" s="5">
        <f>(Table2[[#This Row],[Close Price]]-Table2[[#This Row],[50D EMA]])/Table2[[#This Row],[50D EMA]]</f>
        <v>0.11524773194541907</v>
      </c>
      <c r="U427" s="5">
        <f>(Table2[[#This Row],[Close Price]]-Table2[[#This Row],[200D EMA]])/Table2[[#This Row],[200D EMA]]</f>
        <v>0.1086809790001229</v>
      </c>
      <c r="V427">
        <v>2.3627374075814802</v>
      </c>
      <c r="W427">
        <v>311</v>
      </c>
      <c r="X427">
        <v>332</v>
      </c>
      <c r="Y427">
        <v>311</v>
      </c>
      <c r="Z427">
        <v>337.9</v>
      </c>
      <c r="AA427">
        <v>215.8</v>
      </c>
      <c r="AB427">
        <v>337.9</v>
      </c>
      <c r="AC427" s="5">
        <f>(Table2[[#This Row],[Close Price]]/Table2[[#This Row],[Day Low]])-1</f>
        <v>8.1993569131832977E-3</v>
      </c>
      <c r="AD427" s="5">
        <f>(Table2[[#This Row],[Day High]]/Table2[[#This Row],[Close Price]])-1</f>
        <v>5.8842289905916001E-2</v>
      </c>
      <c r="AE427" s="5">
        <f>(Table2[[#This Row],[Close Price]]/Table2[[#This Row],[Current Week Low]])-1</f>
        <v>8.1993569131832977E-3</v>
      </c>
      <c r="AF427" s="5">
        <f>(Table2[[#This Row],[Current Week High]]/Table2[[#This Row],[Close Price]])-1</f>
        <v>7.7659065539786187E-2</v>
      </c>
      <c r="AG427" s="5">
        <f>(Table2[[#This Row],[Close Price]]/Table2[[#This Row],[Current Month Low]])-1</f>
        <v>0.45296570898980537</v>
      </c>
      <c r="AH427" s="5">
        <f>(Table2[[#This Row],[Current Month High]]/Table2[[#This Row],[Close Price]])-1</f>
        <v>7.7659065539786187E-2</v>
      </c>
      <c r="AI427">
        <v>21.6552383989794</v>
      </c>
      <c r="AJ427">
        <v>55.261203268135603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0.02</v>
      </c>
      <c r="AM427" t="s">
        <v>10116</v>
      </c>
      <c r="AN427">
        <v>16.579999999999998</v>
      </c>
      <c r="AO427" t="s">
        <v>10116</v>
      </c>
      <c r="AP427">
        <v>6.5189491140380001E-2</v>
      </c>
      <c r="AQ427">
        <f>(Table2[[#This Row],[Sharpe Ratio]]-AVERAGE(Table2[Sharpe Ratio]))/_xlfn.STDEV.P(Table2[Sharpe Ratio])</f>
        <v>0.10252360804121603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400</v>
      </c>
      <c r="AT427">
        <f>_xlfn.RANK.AVG(Table2[[#This Row],[6M Return vs Nifty Z-Score]],Table2[6M Return vs Nifty Z-Score])</f>
        <v>555</v>
      </c>
      <c r="AU427">
        <f>_xlfn.RANK.AVG(Table2[[#This Row],[Sharpe Ratio Z-Score]],Table2[Sharpe Ratio Z-Score])</f>
        <v>300</v>
      </c>
      <c r="AV427">
        <f>(Table2[[#This Row],[Rank 1Y]]+Table2[[#This Row],[Rank 6M]]+Table2[[#This Row],[Rank Sharpe]])/3</f>
        <v>418.33333333333331</v>
      </c>
    </row>
    <row r="428" spans="1:48" x14ac:dyDescent="0.3">
      <c r="A428" t="s">
        <v>54</v>
      </c>
      <c r="B428" t="s">
        <v>55</v>
      </c>
      <c r="C428" t="s">
        <v>10074</v>
      </c>
      <c r="D428" t="s">
        <v>56</v>
      </c>
      <c r="E428">
        <v>383516.11982954998</v>
      </c>
      <c r="F428">
        <v>12178.75</v>
      </c>
      <c r="G428">
        <v>0.94780782893868198</v>
      </c>
      <c r="H428">
        <f>(Table2[[#This Row],[1Y Return vs Nifty]]-AVERAGE(Table2[1Y Return vs Nifty]))/_xlfn.STDEV.P(Table2[1Y Return vs Nifty])</f>
        <v>-0.50822868007357336</v>
      </c>
      <c r="I428">
        <v>-11.0464944285304</v>
      </c>
      <c r="J428">
        <f>(Table2[[#This Row],[1M Return vs Nifty]]-AVERAGE(Table2[1M Return vs Nifty]))/_xlfn.STDEV.P(Table2[1M Return vs Nifty])</f>
        <v>-1.2138474379576718</v>
      </c>
      <c r="K428">
        <v>7.3367696710407602</v>
      </c>
      <c r="L428">
        <f>(Table2[[#This Row],[6M Return vs Nifty]]-AVERAGE(Table2[6M Return vs Nifty]))/_xlfn.STDEV.P(Table2[6M Return vs Nifty])</f>
        <v>-0.13781653380847489</v>
      </c>
      <c r="M428">
        <v>-1.9658473714548299</v>
      </c>
      <c r="N428">
        <f>(Table2[[#This Row],[1W Return vs Nifty]]-AVERAGE(Table2[1W Return vs Nifty]))/_xlfn.STDEV.P(Table2[1W Return vs Nifty])</f>
        <v>-0.16514920456259644</v>
      </c>
      <c r="O428">
        <v>12432.33</v>
      </c>
      <c r="P428">
        <v>12429.5245805467</v>
      </c>
      <c r="Q428">
        <v>11387.994242552801</v>
      </c>
      <c r="R428">
        <v>35.364966381751302</v>
      </c>
      <c r="S428" s="5">
        <f>(Table2[[#This Row],[Close Price]]-Table2[[#This Row],[20D EMA]])/Table2[[#This Row],[20D EMA]]</f>
        <v>-2.0396820225975335E-2</v>
      </c>
      <c r="T428" s="5">
        <f>(Table2[[#This Row],[Close Price]]-Table2[[#This Row],[50D EMA]])/Table2[[#This Row],[50D EMA]]</f>
        <v>-2.0175717817814569E-2</v>
      </c>
      <c r="U428" s="5">
        <f>(Table2[[#This Row],[Close Price]]-Table2[[#This Row],[200D EMA]])/Table2[[#This Row],[200D EMA]]</f>
        <v>6.9437667477248291E-2</v>
      </c>
      <c r="V428">
        <v>1.23618187382341</v>
      </c>
      <c r="W428">
        <v>12010</v>
      </c>
      <c r="X428">
        <v>12227.3</v>
      </c>
      <c r="Y428">
        <v>12010</v>
      </c>
      <c r="Z428">
        <v>12323.85</v>
      </c>
      <c r="AA428">
        <v>11561.45</v>
      </c>
      <c r="AB428">
        <v>12951.6</v>
      </c>
      <c r="AC428" s="5">
        <f>(Table2[[#This Row],[Close Price]]/Table2[[#This Row],[Day Low]])-1</f>
        <v>1.4050791007493846E-2</v>
      </c>
      <c r="AD428" s="5">
        <f>(Table2[[#This Row],[Day High]]/Table2[[#This Row],[Close Price]])-1</f>
        <v>3.9864518115568792E-3</v>
      </c>
      <c r="AE428" s="5">
        <f>(Table2[[#This Row],[Close Price]]/Table2[[#This Row],[Current Week Low]])-1</f>
        <v>1.4050791007493846E-2</v>
      </c>
      <c r="AF428" s="5">
        <f>(Table2[[#This Row],[Current Week High]]/Table2[[#This Row],[Close Price]])-1</f>
        <v>1.1914194806527778E-2</v>
      </c>
      <c r="AG428" s="5">
        <f>(Table2[[#This Row],[Close Price]]/Table2[[#This Row],[Current Month Low]])-1</f>
        <v>5.3392956765803579E-2</v>
      </c>
      <c r="AH428" s="5">
        <f>(Table2[[#This Row],[Current Month High]]/Table2[[#This Row],[Close Price]])-1</f>
        <v>6.3458893564610541E-2</v>
      </c>
      <c r="AI428">
        <v>7.3505080570665999</v>
      </c>
      <c r="AJ428">
        <v>31.603118600843899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-0.16</v>
      </c>
      <c r="AM428" t="s">
        <v>10117</v>
      </c>
      <c r="AN428">
        <v>-4.24</v>
      </c>
      <c r="AO428" t="s">
        <v>10117</v>
      </c>
      <c r="AP428">
        <v>2.8520398133737E-2</v>
      </c>
      <c r="AQ428">
        <f>(Table2[[#This Row],[Sharpe Ratio]]-AVERAGE(Table2[Sharpe Ratio]))/_xlfn.STDEV.P(Table2[Sharpe Ratio])</f>
        <v>-0.31199880701936422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-2.3370406634216807</v>
      </c>
      <c r="AS428">
        <f>_xlfn.RANK.AVG(Table2[[#This Row],[1Y Return vs Nifty Z-Score]],Table2[1Y Return vs Nifty Z-Score])</f>
        <v>483</v>
      </c>
      <c r="AT428">
        <f>_xlfn.RANK.AVG(Table2[[#This Row],[6M Return vs Nifty Z-Score]],Table2[6M Return vs Nifty Z-Score])</f>
        <v>351</v>
      </c>
      <c r="AU428">
        <f>_xlfn.RANK.AVG(Table2[[#This Row],[Sharpe Ratio Z-Score]],Table2[Sharpe Ratio Z-Score])</f>
        <v>421</v>
      </c>
      <c r="AV428">
        <f>(Table2[[#This Row],[Rank 1Y]]+Table2[[#This Row],[Rank 6M]]+Table2[[#This Row],[Rank Sharpe]])/3</f>
        <v>418.33333333333331</v>
      </c>
    </row>
    <row r="429" spans="1:48" x14ac:dyDescent="0.3">
      <c r="A429" t="s">
        <v>565</v>
      </c>
      <c r="B429" t="s">
        <v>566</v>
      </c>
      <c r="C429" t="s">
        <v>10082</v>
      </c>
      <c r="D429" t="s">
        <v>567</v>
      </c>
      <c r="E429">
        <v>33373.11064911</v>
      </c>
      <c r="F429">
        <v>1226.3499999999999</v>
      </c>
      <c r="G429">
        <v>-2.4163988367406199</v>
      </c>
      <c r="H429">
        <f>(Table2[[#This Row],[1Y Return vs Nifty]]-AVERAGE(Table2[1Y Return vs Nifty]))/_xlfn.STDEV.P(Table2[1Y Return vs Nifty])</f>
        <v>-0.54888273637265161</v>
      </c>
      <c r="I429">
        <v>2.5542759707673102</v>
      </c>
      <c r="J429">
        <f>(Table2[[#This Row],[1M Return vs Nifty]]-AVERAGE(Table2[1M Return vs Nifty]))/_xlfn.STDEV.P(Table2[1M Return vs Nifty])</f>
        <v>4.5946211619270316E-2</v>
      </c>
      <c r="K429">
        <v>-14.9493416751654</v>
      </c>
      <c r="L429">
        <f>(Table2[[#This Row],[6M Return vs Nifty]]-AVERAGE(Table2[6M Return vs Nifty]))/_xlfn.STDEV.P(Table2[6M Return vs Nifty])</f>
        <v>-0.81553551279859438</v>
      </c>
      <c r="M429">
        <v>-2.9024456382510002</v>
      </c>
      <c r="N429">
        <f>(Table2[[#This Row],[1W Return vs Nifty]]-AVERAGE(Table2[1W Return vs Nifty]))/_xlfn.STDEV.P(Table2[1W Return vs Nifty])</f>
        <v>-0.36970472999119464</v>
      </c>
      <c r="O429">
        <v>1195.3900000000001</v>
      </c>
      <c r="P429">
        <v>1155.50326425291</v>
      </c>
      <c r="Q429">
        <v>1122.8523435085999</v>
      </c>
      <c r="R429">
        <v>56.509349461485499</v>
      </c>
      <c r="S429" s="5">
        <f>(Table2[[#This Row],[Close Price]]-Table2[[#This Row],[20D EMA]])/Table2[[#This Row],[20D EMA]]</f>
        <v>2.5899497235211778E-2</v>
      </c>
      <c r="T429" s="5">
        <f>(Table2[[#This Row],[Close Price]]-Table2[[#This Row],[50D EMA]])/Table2[[#This Row],[50D EMA]]</f>
        <v>6.1312449682170193E-2</v>
      </c>
      <c r="U429" s="5">
        <f>(Table2[[#This Row],[Close Price]]-Table2[[#This Row],[200D EMA]])/Table2[[#This Row],[200D EMA]]</f>
        <v>9.2173879397177666E-2</v>
      </c>
      <c r="V429">
        <v>1.66415730563153</v>
      </c>
      <c r="W429">
        <v>1211.05</v>
      </c>
      <c r="X429">
        <v>1240.55</v>
      </c>
      <c r="Y429">
        <v>1211.05</v>
      </c>
      <c r="Z429">
        <v>1284.5</v>
      </c>
      <c r="AA429">
        <v>990.05</v>
      </c>
      <c r="AB429">
        <v>1331</v>
      </c>
      <c r="AC429" s="5">
        <f>(Table2[[#This Row],[Close Price]]/Table2[[#This Row],[Day Low]])-1</f>
        <v>1.2633665001444916E-2</v>
      </c>
      <c r="AD429" s="5">
        <f>(Table2[[#This Row],[Day High]]/Table2[[#This Row],[Close Price]])-1</f>
        <v>1.1579076120194154E-2</v>
      </c>
      <c r="AE429" s="5">
        <f>(Table2[[#This Row],[Close Price]]/Table2[[#This Row],[Current Week Low]])-1</f>
        <v>1.2633665001444916E-2</v>
      </c>
      <c r="AF429" s="5">
        <f>(Table2[[#This Row],[Current Week High]]/Table2[[#This Row],[Close Price]])-1</f>
        <v>4.741713214009069E-2</v>
      </c>
      <c r="AG429" s="5">
        <f>(Table2[[#This Row],[Close Price]]/Table2[[#This Row],[Current Month Low]])-1</f>
        <v>0.23867481440331284</v>
      </c>
      <c r="AH429" s="5">
        <f>(Table2[[#This Row],[Current Month High]]/Table2[[#This Row],[Close Price]])-1</f>
        <v>8.5334529294247341E-2</v>
      </c>
      <c r="AI429">
        <v>17.519468341011901</v>
      </c>
      <c r="AJ429">
        <v>32.007534983853603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0.04</v>
      </c>
      <c r="AM429" t="s">
        <v>10116</v>
      </c>
      <c r="AN429">
        <v>7.46</v>
      </c>
      <c r="AO429" t="s">
        <v>10116</v>
      </c>
      <c r="AP429">
        <v>0.122244495793178</v>
      </c>
      <c r="AQ429">
        <f>(Table2[[#This Row],[Sharpe Ratio]]-AVERAGE(Table2[Sharpe Ratio]))/_xlfn.STDEV.P(Table2[Sharpe Ratio])</f>
        <v>0.74749670065863949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-0.94068006688453076</v>
      </c>
      <c r="AS429">
        <f>_xlfn.RANK.AVG(Table2[[#This Row],[1Y Return vs Nifty Z-Score]],Table2[1Y Return vs Nifty Z-Score])</f>
        <v>503</v>
      </c>
      <c r="AT429">
        <f>_xlfn.RANK.AVG(Table2[[#This Row],[6M Return vs Nifty Z-Score]],Table2[6M Return vs Nifty Z-Score])</f>
        <v>588</v>
      </c>
      <c r="AU429">
        <f>_xlfn.RANK.AVG(Table2[[#This Row],[Sharpe Ratio Z-Score]],Table2[Sharpe Ratio Z-Score])</f>
        <v>165</v>
      </c>
      <c r="AV429">
        <f>(Table2[[#This Row],[Rank 1Y]]+Table2[[#This Row],[Rank 6M]]+Table2[[#This Row],[Rank Sharpe]])/3</f>
        <v>418.66666666666669</v>
      </c>
    </row>
    <row r="430" spans="1:48" x14ac:dyDescent="0.3">
      <c r="A430" t="s">
        <v>1932</v>
      </c>
      <c r="B430" t="s">
        <v>1933</v>
      </c>
      <c r="C430" t="s">
        <v>10084</v>
      </c>
      <c r="D430" t="s">
        <v>281</v>
      </c>
      <c r="E430">
        <v>3203.0572386599902</v>
      </c>
      <c r="F430">
        <v>125.14</v>
      </c>
      <c r="G430">
        <v>13.3042859214628</v>
      </c>
      <c r="H430">
        <f>(Table2[[#This Row],[1Y Return vs Nifty]]-AVERAGE(Table2[1Y Return vs Nifty]))/_xlfn.STDEV.P(Table2[1Y Return vs Nifty])</f>
        <v>-0.35890938849837223</v>
      </c>
      <c r="I430">
        <v>28.5981400502897</v>
      </c>
      <c r="J430">
        <f>(Table2[[#This Row],[1M Return vs Nifty]]-AVERAGE(Table2[1M Return vs Nifty]))/_xlfn.STDEV.P(Table2[1M Return vs Nifty])</f>
        <v>2.4583018072641694</v>
      </c>
      <c r="K430">
        <v>11.530426643868299</v>
      </c>
      <c r="L430">
        <f>(Table2[[#This Row],[6M Return vs Nifty]]-AVERAGE(Table2[6M Return vs Nifty]))/_xlfn.STDEV.P(Table2[6M Return vs Nifty])</f>
        <v>-1.0287738959152765E-2</v>
      </c>
      <c r="M430">
        <v>4.5218750008781496</v>
      </c>
      <c r="N430">
        <f>(Table2[[#This Row],[1W Return vs Nifty]]-AVERAGE(Table2[1W Return vs Nifty]))/_xlfn.STDEV.P(Table2[1W Return vs Nifty])</f>
        <v>1.2517864291612035</v>
      </c>
      <c r="O430">
        <v>113.29</v>
      </c>
      <c r="P430">
        <v>105.18047303079101</v>
      </c>
      <c r="Q430">
        <v>97.949691592467403</v>
      </c>
      <c r="R430">
        <v>71.632526694135606</v>
      </c>
      <c r="S430" s="5">
        <f>(Table2[[#This Row],[Close Price]]-Table2[[#This Row],[20D EMA]])/Table2[[#This Row],[20D EMA]]</f>
        <v>0.10459881719480972</v>
      </c>
      <c r="T430" s="5">
        <f>(Table2[[#This Row],[Close Price]]-Table2[[#This Row],[50D EMA]])/Table2[[#This Row],[50D EMA]]</f>
        <v>0.18976456745318071</v>
      </c>
      <c r="U430" s="5">
        <f>(Table2[[#This Row],[Close Price]]-Table2[[#This Row],[200D EMA]])/Table2[[#This Row],[200D EMA]]</f>
        <v>0.27759463011544189</v>
      </c>
      <c r="V430">
        <v>3.6505324047835801</v>
      </c>
      <c r="W430">
        <v>122.18</v>
      </c>
      <c r="X430">
        <v>129.1</v>
      </c>
      <c r="Y430">
        <v>122.18</v>
      </c>
      <c r="Z430">
        <v>135.49</v>
      </c>
      <c r="AA430">
        <v>88.5</v>
      </c>
      <c r="AB430">
        <v>137.6</v>
      </c>
      <c r="AC430" s="5">
        <f>(Table2[[#This Row],[Close Price]]/Table2[[#This Row],[Day Low]])-1</f>
        <v>2.4226550990342099E-2</v>
      </c>
      <c r="AD430" s="5">
        <f>(Table2[[#This Row],[Day High]]/Table2[[#This Row],[Close Price]])-1</f>
        <v>3.1644558094933606E-2</v>
      </c>
      <c r="AE430" s="5">
        <f>(Table2[[#This Row],[Close Price]]/Table2[[#This Row],[Current Week Low]])-1</f>
        <v>2.4226550990342099E-2</v>
      </c>
      <c r="AF430" s="5">
        <f>(Table2[[#This Row],[Current Week High]]/Table2[[#This Row],[Close Price]])-1</f>
        <v>8.2707367748122262E-2</v>
      </c>
      <c r="AG430" s="5">
        <f>(Table2[[#This Row],[Close Price]]/Table2[[#This Row],[Current Month Low]])-1</f>
        <v>0.41401129943502823</v>
      </c>
      <c r="AH430" s="5">
        <f>(Table2[[#This Row],[Current Month High]]/Table2[[#This Row],[Close Price]])-1</f>
        <v>9.9568483298705379E-2</v>
      </c>
      <c r="AI430">
        <v>9.9568483298705299</v>
      </c>
      <c r="AJ430">
        <v>53.357843137254903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0.15</v>
      </c>
      <c r="AM430" t="s">
        <v>10116</v>
      </c>
      <c r="AN430">
        <v>29.96</v>
      </c>
      <c r="AO430" t="s">
        <v>10116</v>
      </c>
      <c r="AP430">
        <v>-1.4040522447800001E-4</v>
      </c>
      <c r="AQ430">
        <f>(Table2[[#This Row],[Sharpe Ratio]]-AVERAGE(Table2[Sharpe Ratio]))/_xlfn.STDEV.P(Table2[Sharpe Ratio])</f>
        <v>-0.63599224267569154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2.7048988662921563</v>
      </c>
      <c r="AS430">
        <f>_xlfn.RANK.AVG(Table2[[#This Row],[1Y Return vs Nifty Z-Score]],Table2[1Y Return vs Nifty Z-Score])</f>
        <v>412</v>
      </c>
      <c r="AT430">
        <f>_xlfn.RANK.AVG(Table2[[#This Row],[6M Return vs Nifty Z-Score]],Table2[6M Return vs Nifty Z-Score])</f>
        <v>305</v>
      </c>
      <c r="AU430">
        <f>_xlfn.RANK.AVG(Table2[[#This Row],[Sharpe Ratio Z-Score]],Table2[Sharpe Ratio Z-Score])</f>
        <v>540</v>
      </c>
      <c r="AV430">
        <f>(Table2[[#This Row],[Rank 1Y]]+Table2[[#This Row],[Rank 6M]]+Table2[[#This Row],[Rank Sharpe]])/3</f>
        <v>419</v>
      </c>
    </row>
    <row r="431" spans="1:48" x14ac:dyDescent="0.3">
      <c r="A431" t="s">
        <v>400</v>
      </c>
      <c r="B431" t="s">
        <v>401</v>
      </c>
      <c r="C431" t="s">
        <v>10075</v>
      </c>
      <c r="D431" t="s">
        <v>59</v>
      </c>
      <c r="E431">
        <v>58732.114509409999</v>
      </c>
      <c r="F431">
        <v>27377.45</v>
      </c>
      <c r="G431">
        <v>-7.2139346626506597</v>
      </c>
      <c r="H431">
        <f>(Table2[[#This Row],[1Y Return vs Nifty]]-AVERAGE(Table2[1Y Return vs Nifty]))/_xlfn.STDEV.P(Table2[1Y Return vs Nifty])</f>
        <v>-0.60685756103283917</v>
      </c>
      <c r="I431">
        <v>0.35991407330681602</v>
      </c>
      <c r="J431">
        <f>(Table2[[#This Row],[1M Return vs Nifty]]-AVERAGE(Table2[1M Return vs Nifty]))/_xlfn.STDEV.P(Table2[1M Return vs Nifty])</f>
        <v>-0.157310155640417</v>
      </c>
      <c r="K431">
        <v>10.2639547775526</v>
      </c>
      <c r="L431">
        <f>(Table2[[#This Row],[6M Return vs Nifty]]-AVERAGE(Table2[6M Return vs Nifty]))/_xlfn.STDEV.P(Table2[6M Return vs Nifty])</f>
        <v>-4.8801053679053435E-2</v>
      </c>
      <c r="M431">
        <v>0.91445765901077003</v>
      </c>
      <c r="N431">
        <f>(Table2[[#This Row],[1W Return vs Nifty]]-AVERAGE(Table2[1W Return vs Nifty]))/_xlfn.STDEV.P(Table2[1W Return vs Nifty])</f>
        <v>0.46391699146715526</v>
      </c>
      <c r="O431">
        <v>27040.62</v>
      </c>
      <c r="P431">
        <v>26818.667596875501</v>
      </c>
      <c r="Q431">
        <v>25541.7850411213</v>
      </c>
      <c r="R431">
        <v>66.825413515261999</v>
      </c>
      <c r="S431" s="5">
        <f>(Table2[[#This Row],[Close Price]]-Table2[[#This Row],[20D EMA]])/Table2[[#This Row],[20D EMA]]</f>
        <v>1.2456445155473572E-2</v>
      </c>
      <c r="T431" s="5">
        <f>(Table2[[#This Row],[Close Price]]-Table2[[#This Row],[50D EMA]])/Table2[[#This Row],[50D EMA]]</f>
        <v>2.0835576603723621E-2</v>
      </c>
      <c r="U431" s="5">
        <f>(Table2[[#This Row],[Close Price]]-Table2[[#This Row],[200D EMA]])/Table2[[#This Row],[200D EMA]]</f>
        <v>7.1869094345729939E-2</v>
      </c>
      <c r="V431">
        <v>1.0273859529562399</v>
      </c>
      <c r="W431">
        <v>27220.1</v>
      </c>
      <c r="X431">
        <v>27866</v>
      </c>
      <c r="Y431">
        <v>26601</v>
      </c>
      <c r="Z431">
        <v>27866</v>
      </c>
      <c r="AA431">
        <v>25588.55</v>
      </c>
      <c r="AB431">
        <v>28450</v>
      </c>
      <c r="AC431" s="5">
        <f>(Table2[[#This Row],[Close Price]]/Table2[[#This Row],[Day Low]])-1</f>
        <v>5.7806547367571515E-3</v>
      </c>
      <c r="AD431" s="5">
        <f>(Table2[[#This Row],[Day High]]/Table2[[#This Row],[Close Price]])-1</f>
        <v>1.7844978257653521E-2</v>
      </c>
      <c r="AE431" s="5">
        <f>(Table2[[#This Row],[Close Price]]/Table2[[#This Row],[Current Week Low]])-1</f>
        <v>2.918875230254514E-2</v>
      </c>
      <c r="AF431" s="5">
        <f>(Table2[[#This Row],[Current Week High]]/Table2[[#This Row],[Close Price]])-1</f>
        <v>1.7844978257653521E-2</v>
      </c>
      <c r="AG431" s="5">
        <f>(Table2[[#This Row],[Close Price]]/Table2[[#This Row],[Current Month Low]])-1</f>
        <v>6.9910174667966896E-2</v>
      </c>
      <c r="AH431" s="5">
        <f>(Table2[[#This Row],[Current Month High]]/Table2[[#This Row],[Close Price]])-1</f>
        <v>3.9176402477221206E-2</v>
      </c>
      <c r="AI431">
        <v>8.2604479233822001</v>
      </c>
      <c r="AJ431">
        <v>24.442954545454501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0.01</v>
      </c>
      <c r="AM431" t="s">
        <v>10116</v>
      </c>
      <c r="AN431">
        <v>-2</v>
      </c>
      <c r="AO431" t="s">
        <v>10117</v>
      </c>
      <c r="AP431">
        <v>3.2738296392567E-2</v>
      </c>
      <c r="AQ431">
        <f>(Table2[[#This Row],[Sharpe Ratio]]-AVERAGE(Table2[Sharpe Ratio]))/_xlfn.STDEV.P(Table2[Sharpe Ratio])</f>
        <v>-0.26431796112515887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-0.6133697400103133</v>
      </c>
      <c r="AS431">
        <f>_xlfn.RANK.AVG(Table2[[#This Row],[1Y Return vs Nifty Z-Score]],Table2[1Y Return vs Nifty Z-Score])</f>
        <v>535</v>
      </c>
      <c r="AT431">
        <f>_xlfn.RANK.AVG(Table2[[#This Row],[6M Return vs Nifty Z-Score]],Table2[6M Return vs Nifty Z-Score])</f>
        <v>316</v>
      </c>
      <c r="AU431">
        <f>_xlfn.RANK.AVG(Table2[[#This Row],[Sharpe Ratio Z-Score]],Table2[Sharpe Ratio Z-Score])</f>
        <v>407</v>
      </c>
      <c r="AV431">
        <f>(Table2[[#This Row],[Rank 1Y]]+Table2[[#This Row],[Rank 6M]]+Table2[[#This Row],[Rank Sharpe]])/3</f>
        <v>419.33333333333331</v>
      </c>
    </row>
    <row r="432" spans="1:48" x14ac:dyDescent="0.3">
      <c r="A432" t="s">
        <v>493</v>
      </c>
      <c r="B432" t="s">
        <v>494</v>
      </c>
      <c r="C432" t="s">
        <v>10075</v>
      </c>
      <c r="D432" t="s">
        <v>495</v>
      </c>
      <c r="E432">
        <v>42145.487441129997</v>
      </c>
      <c r="F432">
        <v>346.15</v>
      </c>
      <c r="G432">
        <v>14.2905269740751</v>
      </c>
      <c r="H432">
        <f>(Table2[[#This Row],[1Y Return vs Nifty]]-AVERAGE(Table2[1Y Return vs Nifty]))/_xlfn.STDEV.P(Table2[1Y Return vs Nifty])</f>
        <v>-0.34699136345954285</v>
      </c>
      <c r="I432">
        <v>6.7318733229127297</v>
      </c>
      <c r="J432">
        <f>(Table2[[#This Row],[1M Return vs Nifty]]-AVERAGE(Table2[1M Return vs Nifty]))/_xlfn.STDEV.P(Table2[1M Return vs Nifty])</f>
        <v>0.43290301334529629</v>
      </c>
      <c r="K432">
        <v>25.917826363504702</v>
      </c>
      <c r="L432">
        <f>(Table2[[#This Row],[6M Return vs Nifty]]-AVERAGE(Table2[6M Return vs Nifty]))/_xlfn.STDEV.P(Table2[6M Return vs Nifty])</f>
        <v>0.42723201030722591</v>
      </c>
      <c r="M432">
        <v>2.9366039317019599</v>
      </c>
      <c r="N432">
        <f>(Table2[[#This Row],[1W Return vs Nifty]]-AVERAGE(Table2[1W Return vs Nifty]))/_xlfn.STDEV.P(Table2[1W Return vs Nifty])</f>
        <v>0.90555905719376995</v>
      </c>
      <c r="O432">
        <v>333.32</v>
      </c>
      <c r="P432">
        <v>315.64834010243999</v>
      </c>
      <c r="Q432">
        <v>282.409311387385</v>
      </c>
      <c r="R432">
        <v>68.941656528924099</v>
      </c>
      <c r="S432" s="5">
        <f>(Table2[[#This Row],[Close Price]]-Table2[[#This Row],[20D EMA]])/Table2[[#This Row],[20D EMA]]</f>
        <v>3.8491539661586416E-2</v>
      </c>
      <c r="T432" s="5">
        <f>(Table2[[#This Row],[Close Price]]-Table2[[#This Row],[50D EMA]])/Table2[[#This Row],[50D EMA]]</f>
        <v>9.6631776639981792E-2</v>
      </c>
      <c r="U432" s="5">
        <f>(Table2[[#This Row],[Close Price]]-Table2[[#This Row],[200D EMA]])/Table2[[#This Row],[200D EMA]]</f>
        <v>0.2257032117654964</v>
      </c>
      <c r="V432">
        <v>0.65432258233083496</v>
      </c>
      <c r="W432">
        <v>342</v>
      </c>
      <c r="X432">
        <v>353.7</v>
      </c>
      <c r="Y432">
        <v>336.3</v>
      </c>
      <c r="Z432">
        <v>353.95</v>
      </c>
      <c r="AA432">
        <v>269.55</v>
      </c>
      <c r="AB432">
        <v>353.95</v>
      </c>
      <c r="AC432" s="5">
        <f>(Table2[[#This Row],[Close Price]]/Table2[[#This Row],[Day Low]])-1</f>
        <v>1.2134502923976553E-2</v>
      </c>
      <c r="AD432" s="5">
        <f>(Table2[[#This Row],[Day High]]/Table2[[#This Row],[Close Price]])-1</f>
        <v>2.1811353459482818E-2</v>
      </c>
      <c r="AE432" s="5">
        <f>(Table2[[#This Row],[Close Price]]/Table2[[#This Row],[Current Week Low]])-1</f>
        <v>2.9289325007433753E-2</v>
      </c>
      <c r="AF432" s="5">
        <f>(Table2[[#This Row],[Current Week High]]/Table2[[#This Row],[Close Price]])-1</f>
        <v>2.2533583706485727E-2</v>
      </c>
      <c r="AG432" s="5">
        <f>(Table2[[#This Row],[Close Price]]/Table2[[#This Row],[Current Month Low]])-1</f>
        <v>0.28417733259135591</v>
      </c>
      <c r="AH432" s="5">
        <f>(Table2[[#This Row],[Current Month High]]/Table2[[#This Row],[Close Price]])-1</f>
        <v>2.2533583706485727E-2</v>
      </c>
      <c r="AI432">
        <v>2.25335837064857</v>
      </c>
      <c r="AJ432">
        <v>59.149425287356301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0.25</v>
      </c>
      <c r="AM432" t="s">
        <v>10116</v>
      </c>
      <c r="AN432">
        <v>1.84</v>
      </c>
      <c r="AO432" t="s">
        <v>10116</v>
      </c>
      <c r="AP432">
        <v>-6.3506053344222005E-2</v>
      </c>
      <c r="AQ432">
        <f>(Table2[[#This Row],[Sharpe Ratio]]-AVERAGE(Table2[Sharpe Ratio]))/_xlfn.STDEV.P(Table2[Sharpe Ratio])</f>
        <v>-1.3523034283850504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6.6399289001699002E-2</v>
      </c>
      <c r="AS432">
        <f>_xlfn.RANK.AVG(Table2[[#This Row],[1Y Return vs Nifty Z-Score]],Table2[1Y Return vs Nifty Z-Score])</f>
        <v>406</v>
      </c>
      <c r="AT432">
        <f>_xlfn.RANK.AVG(Table2[[#This Row],[6M Return vs Nifty Z-Score]],Table2[6M Return vs Nifty Z-Score])</f>
        <v>197</v>
      </c>
      <c r="AU432">
        <f>_xlfn.RANK.AVG(Table2[[#This Row],[Sharpe Ratio Z-Score]],Table2[Sharpe Ratio Z-Score])</f>
        <v>656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1341</v>
      </c>
      <c r="B433" t="s">
        <v>1342</v>
      </c>
      <c r="C433" t="s">
        <v>10070</v>
      </c>
      <c r="D433" t="s">
        <v>584</v>
      </c>
      <c r="E433">
        <v>7884.986583809</v>
      </c>
      <c r="F433">
        <v>236.64</v>
      </c>
      <c r="G433">
        <v>4.0915875945255999</v>
      </c>
      <c r="H433">
        <f>(Table2[[#This Row],[1Y Return vs Nifty]]-AVERAGE(Table2[1Y Return vs Nifty]))/_xlfn.STDEV.P(Table2[1Y Return vs Nifty])</f>
        <v>-0.47023832683935352</v>
      </c>
      <c r="I433">
        <v>6.35857739593449</v>
      </c>
      <c r="J433">
        <f>(Table2[[#This Row],[1M Return vs Nifty]]-AVERAGE(Table2[1M Return vs Nifty]))/_xlfn.STDEV.P(Table2[1M Return vs Nifty])</f>
        <v>0.39832586628571454</v>
      </c>
      <c r="K433">
        <v>0.93024827464681004</v>
      </c>
      <c r="L433">
        <f>(Table2[[#This Row],[6M Return vs Nifty]]-AVERAGE(Table2[6M Return vs Nifty]))/_xlfn.STDEV.P(Table2[6M Return vs Nifty])</f>
        <v>-0.3326383702515377</v>
      </c>
      <c r="M433">
        <v>3.6951006938981301</v>
      </c>
      <c r="N433">
        <f>(Table2[[#This Row],[1W Return vs Nifty]]-AVERAGE(Table2[1W Return vs Nifty]))/_xlfn.STDEV.P(Table2[1W Return vs Nifty])</f>
        <v>1.0712167454763537</v>
      </c>
      <c r="O433">
        <v>227.38</v>
      </c>
      <c r="P433">
        <v>223.02032017903201</v>
      </c>
      <c r="Q433">
        <v>217.08061034353801</v>
      </c>
      <c r="R433">
        <v>74.649789920953793</v>
      </c>
      <c r="S433" s="5">
        <f>(Table2[[#This Row],[Close Price]]-Table2[[#This Row],[20D EMA]])/Table2[[#This Row],[20D EMA]]</f>
        <v>4.0724777904828882E-2</v>
      </c>
      <c r="T433" s="5">
        <f>(Table2[[#This Row],[Close Price]]-Table2[[#This Row],[50D EMA]])/Table2[[#This Row],[50D EMA]]</f>
        <v>6.106923266021063E-2</v>
      </c>
      <c r="U433" s="5">
        <f>(Table2[[#This Row],[Close Price]]-Table2[[#This Row],[200D EMA]])/Table2[[#This Row],[200D EMA]]</f>
        <v>9.0101965465771094E-2</v>
      </c>
      <c r="V433">
        <v>2.0819082563054199</v>
      </c>
      <c r="W433">
        <v>233.1</v>
      </c>
      <c r="X433">
        <v>239.5</v>
      </c>
      <c r="Y433">
        <v>232.51</v>
      </c>
      <c r="Z433">
        <v>245.55</v>
      </c>
      <c r="AA433">
        <v>201.6</v>
      </c>
      <c r="AB433">
        <v>245.55</v>
      </c>
      <c r="AC433" s="5">
        <f>(Table2[[#This Row],[Close Price]]/Table2[[#This Row],[Day Low]])-1</f>
        <v>1.5186615186615127E-2</v>
      </c>
      <c r="AD433" s="5">
        <f>(Table2[[#This Row],[Day High]]/Table2[[#This Row],[Close Price]])-1</f>
        <v>1.2085868830290725E-2</v>
      </c>
      <c r="AE433" s="5">
        <f>(Table2[[#This Row],[Close Price]]/Table2[[#This Row],[Current Week Low]])-1</f>
        <v>1.7762676874112815E-2</v>
      </c>
      <c r="AF433" s="5">
        <f>(Table2[[#This Row],[Current Week High]]/Table2[[#This Row],[Close Price]])-1</f>
        <v>3.7652129817444369E-2</v>
      </c>
      <c r="AG433" s="5">
        <f>(Table2[[#This Row],[Close Price]]/Table2[[#This Row],[Current Month Low]])-1</f>
        <v>0.17380952380952386</v>
      </c>
      <c r="AH433" s="5">
        <f>(Table2[[#This Row],[Current Month High]]/Table2[[#This Row],[Close Price]])-1</f>
        <v>3.7652129817444369E-2</v>
      </c>
      <c r="AI433">
        <v>18.576741041243999</v>
      </c>
      <c r="AJ433">
        <v>45.356265356265297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-0.05</v>
      </c>
      <c r="AM433" t="s">
        <v>10117</v>
      </c>
      <c r="AN433">
        <v>8.39</v>
      </c>
      <c r="AO433" t="s">
        <v>10116</v>
      </c>
      <c r="AP433">
        <v>4.1962608077506E-2</v>
      </c>
      <c r="AQ433">
        <f>(Table2[[#This Row],[Sharpe Ratio]]-AVERAGE(Table2[Sharpe Ratio]))/_xlfn.STDEV.P(Table2[Sharpe Ratio])</f>
        <v>-0.16004257159698748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0.50662334307418955</v>
      </c>
      <c r="AS433">
        <f>_xlfn.RANK.AVG(Table2[[#This Row],[1Y Return vs Nifty Z-Score]],Table2[1Y Return vs Nifty Z-Score])</f>
        <v>461</v>
      </c>
      <c r="AT433">
        <f>_xlfn.RANK.AVG(Table2[[#This Row],[6M Return vs Nifty Z-Score]],Table2[6M Return vs Nifty Z-Score])</f>
        <v>413</v>
      </c>
      <c r="AU433">
        <f>_xlfn.RANK.AVG(Table2[[#This Row],[Sharpe Ratio Z-Score]],Table2[Sharpe Ratio Z-Score])</f>
        <v>386</v>
      </c>
      <c r="AV433">
        <f>(Table2[[#This Row],[Rank 1Y]]+Table2[[#This Row],[Rank 6M]]+Table2[[#This Row],[Rank Sharpe]])/3</f>
        <v>420</v>
      </c>
    </row>
    <row r="434" spans="1:48" x14ac:dyDescent="0.3">
      <c r="A434" t="s">
        <v>1201</v>
      </c>
      <c r="B434" t="s">
        <v>1202</v>
      </c>
      <c r="C434" t="s">
        <v>10070</v>
      </c>
      <c r="D434" t="s">
        <v>488</v>
      </c>
      <c r="E434">
        <v>9312.0561946050002</v>
      </c>
      <c r="F434">
        <v>1020.05</v>
      </c>
      <c r="G434">
        <v>4.9804945264259697</v>
      </c>
      <c r="H434">
        <f>(Table2[[#This Row],[1Y Return vs Nifty]]-AVERAGE(Table2[1Y Return vs Nifty]))/_xlfn.STDEV.P(Table2[1Y Return vs Nifty])</f>
        <v>-0.45949651575420669</v>
      </c>
      <c r="I434">
        <v>24.142690987845</v>
      </c>
      <c r="J434">
        <f>(Table2[[#This Row],[1M Return vs Nifty]]-AVERAGE(Table2[1M Return vs Nifty]))/_xlfn.STDEV.P(Table2[1M Return vs Nifty])</f>
        <v>2.0456085354792708</v>
      </c>
      <c r="K434">
        <v>-4.8578979810812299</v>
      </c>
      <c r="L434">
        <f>(Table2[[#This Row],[6M Return vs Nifty]]-AVERAGE(Table2[6M Return vs Nifty]))/_xlfn.STDEV.P(Table2[6M Return vs Nifty])</f>
        <v>-0.50865546492271152</v>
      </c>
      <c r="M434">
        <v>-4.7791558857519902</v>
      </c>
      <c r="N434">
        <f>(Table2[[#This Row],[1W Return vs Nifty]]-AVERAGE(Table2[1W Return vs Nifty]))/_xlfn.STDEV.P(Table2[1W Return vs Nifty])</f>
        <v>-0.77958318520975955</v>
      </c>
      <c r="O434">
        <v>971.76</v>
      </c>
      <c r="P434">
        <v>921.53657170754298</v>
      </c>
      <c r="Q434">
        <v>893.44106413110705</v>
      </c>
      <c r="R434">
        <v>68.453796786687207</v>
      </c>
      <c r="S434" s="5">
        <f>(Table2[[#This Row],[Close Price]]-Table2[[#This Row],[20D EMA]])/Table2[[#This Row],[20D EMA]]</f>
        <v>4.9693339919321608E-2</v>
      </c>
      <c r="T434" s="5">
        <f>(Table2[[#This Row],[Close Price]]-Table2[[#This Row],[50D EMA]])/Table2[[#This Row],[50D EMA]]</f>
        <v>0.10690126829141297</v>
      </c>
      <c r="U434" s="5">
        <f>(Table2[[#This Row],[Close Price]]-Table2[[#This Row],[200D EMA]])/Table2[[#This Row],[200D EMA]]</f>
        <v>0.14170933142861877</v>
      </c>
      <c r="V434">
        <v>1.90679124924402</v>
      </c>
      <c r="W434">
        <v>1014.05</v>
      </c>
      <c r="X434">
        <v>1068</v>
      </c>
      <c r="Y434">
        <v>998.5</v>
      </c>
      <c r="Z434">
        <v>1068</v>
      </c>
      <c r="AA434">
        <v>776.65</v>
      </c>
      <c r="AB434">
        <v>1092.5</v>
      </c>
      <c r="AC434" s="5">
        <f>(Table2[[#This Row],[Close Price]]/Table2[[#This Row],[Day Low]])-1</f>
        <v>5.9168680045362798E-3</v>
      </c>
      <c r="AD434" s="5">
        <f>(Table2[[#This Row],[Day High]]/Table2[[#This Row],[Close Price]])-1</f>
        <v>4.7007499632371053E-2</v>
      </c>
      <c r="AE434" s="5">
        <f>(Table2[[#This Row],[Close Price]]/Table2[[#This Row],[Current Week Low]])-1</f>
        <v>2.1582373560340429E-2</v>
      </c>
      <c r="AF434" s="5">
        <f>(Table2[[#This Row],[Current Week High]]/Table2[[#This Row],[Close Price]])-1</f>
        <v>4.7007499632371053E-2</v>
      </c>
      <c r="AG434" s="5">
        <f>(Table2[[#This Row],[Close Price]]/Table2[[#This Row],[Current Month Low]])-1</f>
        <v>0.31339728320350213</v>
      </c>
      <c r="AH434" s="5">
        <f>(Table2[[#This Row],[Current Month High]]/Table2[[#This Row],[Close Price]])-1</f>
        <v>7.102593010146574E-2</v>
      </c>
      <c r="AI434">
        <v>7.1025930101465704</v>
      </c>
      <c r="AJ434">
        <v>34.722313940434503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-0.03</v>
      </c>
      <c r="AM434" t="s">
        <v>10117</v>
      </c>
      <c r="AN434">
        <v>17.98</v>
      </c>
      <c r="AO434" t="s">
        <v>10116</v>
      </c>
      <c r="AP434">
        <v>5.6415923473279998E-2</v>
      </c>
      <c r="AQ434">
        <f>(Table2[[#This Row],[Sharpe Ratio]]-AVERAGE(Table2[Sharpe Ratio]))/_xlfn.STDEV.P(Table2[Sharpe Ratio])</f>
        <v>3.3436131227471849E-3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0.30121698271534025</v>
      </c>
      <c r="AS434">
        <f>_xlfn.RANK.AVG(Table2[[#This Row],[1Y Return vs Nifty Z-Score]],Table2[1Y Return vs Nifty Z-Score])</f>
        <v>454</v>
      </c>
      <c r="AT434">
        <f>_xlfn.RANK.AVG(Table2[[#This Row],[6M Return vs Nifty Z-Score]],Table2[6M Return vs Nifty Z-Score])</f>
        <v>472</v>
      </c>
      <c r="AU434">
        <f>_xlfn.RANK.AVG(Table2[[#This Row],[Sharpe Ratio Z-Score]],Table2[Sharpe Ratio Z-Score])</f>
        <v>335</v>
      </c>
      <c r="AV434">
        <f>(Table2[[#This Row],[Rank 1Y]]+Table2[[#This Row],[Rank 6M]]+Table2[[#This Row],[Rank Sharpe]])/3</f>
        <v>420.33333333333331</v>
      </c>
    </row>
    <row r="435" spans="1:48" x14ac:dyDescent="0.3">
      <c r="A435" t="s">
        <v>653</v>
      </c>
      <c r="B435" t="s">
        <v>654</v>
      </c>
      <c r="C435" t="s">
        <v>10075</v>
      </c>
      <c r="D435" t="s">
        <v>59</v>
      </c>
      <c r="E435">
        <v>26770.372178549998</v>
      </c>
      <c r="F435">
        <v>1681.7</v>
      </c>
      <c r="G435">
        <v>16.184662060397599</v>
      </c>
      <c r="H435">
        <f>(Table2[[#This Row],[1Y Return vs Nifty]]-AVERAGE(Table2[1Y Return vs Nifty]))/_xlfn.STDEV.P(Table2[1Y Return vs Nifty])</f>
        <v>-0.32410208164966159</v>
      </c>
      <c r="I435">
        <v>-2.0999271076772201</v>
      </c>
      <c r="J435">
        <f>(Table2[[#This Row],[1M Return vs Nifty]]-AVERAGE(Table2[1M Return vs Nifty]))/_xlfn.STDEV.P(Table2[1M Return vs Nifty])</f>
        <v>-0.38515697665075832</v>
      </c>
      <c r="K435">
        <v>-7.52415945202039</v>
      </c>
      <c r="L435">
        <f>(Table2[[#This Row],[6M Return vs Nifty]]-AVERAGE(Table2[6M Return vs Nifty]))/_xlfn.STDEV.P(Table2[6M Return vs Nifty])</f>
        <v>-0.58973627681200469</v>
      </c>
      <c r="M435">
        <v>-5.7332537844502998</v>
      </c>
      <c r="N435">
        <f>(Table2[[#This Row],[1W Return vs Nifty]]-AVERAGE(Table2[1W Return vs Nifty]))/_xlfn.STDEV.P(Table2[1W Return vs Nifty])</f>
        <v>-0.98796067628302431</v>
      </c>
      <c r="O435">
        <v>1779.53</v>
      </c>
      <c r="P435">
        <v>1772.40283668609</v>
      </c>
      <c r="Q435">
        <v>1606.8265146921101</v>
      </c>
      <c r="R435">
        <v>28.231093156497199</v>
      </c>
      <c r="S435" s="5">
        <f>(Table2[[#This Row],[Close Price]]-Table2[[#This Row],[20D EMA]])/Table2[[#This Row],[20D EMA]]</f>
        <v>-5.4975190078279057E-2</v>
      </c>
      <c r="T435" s="5">
        <f>(Table2[[#This Row],[Close Price]]-Table2[[#This Row],[50D EMA]])/Table2[[#This Row],[50D EMA]]</f>
        <v>-5.1175068561546404E-2</v>
      </c>
      <c r="U435" s="5">
        <f>(Table2[[#This Row],[Close Price]]-Table2[[#This Row],[200D EMA]])/Table2[[#This Row],[200D EMA]]</f>
        <v>4.6597118371697228E-2</v>
      </c>
      <c r="V435">
        <v>0.75999513916171901</v>
      </c>
      <c r="W435">
        <v>1668.7</v>
      </c>
      <c r="X435">
        <v>1753</v>
      </c>
      <c r="Y435">
        <v>1668.7</v>
      </c>
      <c r="Z435">
        <v>1786.9</v>
      </c>
      <c r="AA435">
        <v>1667.05</v>
      </c>
      <c r="AB435">
        <v>1926.85</v>
      </c>
      <c r="AC435" s="5">
        <f>(Table2[[#This Row],[Close Price]]/Table2[[#This Row],[Day Low]])-1</f>
        <v>7.7904955953735922E-3</v>
      </c>
      <c r="AD435" s="5">
        <f>(Table2[[#This Row],[Day High]]/Table2[[#This Row],[Close Price]])-1</f>
        <v>4.2397573883570239E-2</v>
      </c>
      <c r="AE435" s="5">
        <f>(Table2[[#This Row],[Close Price]]/Table2[[#This Row],[Current Week Low]])-1</f>
        <v>7.7904955953735922E-3</v>
      </c>
      <c r="AF435" s="5">
        <f>(Table2[[#This Row],[Current Week High]]/Table2[[#This Row],[Close Price]])-1</f>
        <v>6.2555747160611297E-2</v>
      </c>
      <c r="AG435" s="5">
        <f>(Table2[[#This Row],[Close Price]]/Table2[[#This Row],[Current Month Low]])-1</f>
        <v>8.7879787648841301E-3</v>
      </c>
      <c r="AH435" s="5">
        <f>(Table2[[#This Row],[Current Month High]]/Table2[[#This Row],[Close Price]])-1</f>
        <v>0.14577510852113917</v>
      </c>
      <c r="AI435">
        <v>15.3594576916215</v>
      </c>
      <c r="AJ435">
        <v>47.8417582417582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-0.04</v>
      </c>
      <c r="AM435" t="s">
        <v>10117</v>
      </c>
      <c r="AN435">
        <v>-10.61</v>
      </c>
      <c r="AO435" t="s">
        <v>10117</v>
      </c>
      <c r="AP435">
        <v>4.9832605771155003E-2</v>
      </c>
      <c r="AQ435">
        <f>(Table2[[#This Row],[Sharpe Ratio]]-AVERAGE(Table2[Sharpe Ratio]))/_xlfn.STDEV.P(Table2[Sharpe Ratio])</f>
        <v>-7.1076900973457688E-2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-2.3580329123689068</v>
      </c>
      <c r="AS435">
        <f>_xlfn.RANK.AVG(Table2[[#This Row],[1Y Return vs Nifty Z-Score]],Table2[1Y Return vs Nifty Z-Score])</f>
        <v>396</v>
      </c>
      <c r="AT435">
        <f>_xlfn.RANK.AVG(Table2[[#This Row],[6M Return vs Nifty Z-Score]],Table2[6M Return vs Nifty Z-Score])</f>
        <v>501</v>
      </c>
      <c r="AU435">
        <f>_xlfn.RANK.AVG(Table2[[#This Row],[Sharpe Ratio Z-Score]],Table2[Sharpe Ratio Z-Score])</f>
        <v>364</v>
      </c>
      <c r="AV435">
        <f>(Table2[[#This Row],[Rank 1Y]]+Table2[[#This Row],[Rank 6M]]+Table2[[#This Row],[Rank Sharpe]])/3</f>
        <v>420.33333333333331</v>
      </c>
    </row>
    <row r="436" spans="1:48" x14ac:dyDescent="0.3">
      <c r="A436" t="s">
        <v>1213</v>
      </c>
      <c r="B436" t="s">
        <v>1214</v>
      </c>
      <c r="C436" t="s">
        <v>10081</v>
      </c>
      <c r="D436" t="s">
        <v>151</v>
      </c>
      <c r="E436">
        <v>9106.5385979700004</v>
      </c>
      <c r="F436">
        <v>1033.5</v>
      </c>
      <c r="G436">
        <v>8.1015547957064609</v>
      </c>
      <c r="H436">
        <f>(Table2[[#This Row],[1Y Return vs Nifty]]-AVERAGE(Table2[1Y Return vs Nifty]))/_xlfn.STDEV.P(Table2[1Y Return vs Nifty])</f>
        <v>-0.42178071155151659</v>
      </c>
      <c r="I436">
        <v>8.1632639234067508</v>
      </c>
      <c r="J436">
        <f>(Table2[[#This Row],[1M Return vs Nifty]]-AVERAGE(Table2[1M Return vs Nifty]))/_xlfn.STDEV.P(Table2[1M Return vs Nifty])</f>
        <v>0.56548791373149843</v>
      </c>
      <c r="K436">
        <v>20.1191373236537</v>
      </c>
      <c r="L436">
        <f>(Table2[[#This Row],[6M Return vs Nifty]]-AVERAGE(Table2[6M Return vs Nifty]))/_xlfn.STDEV.P(Table2[6M Return vs Nifty])</f>
        <v>0.25089431035949522</v>
      </c>
      <c r="M436">
        <v>5.0481543265879498</v>
      </c>
      <c r="N436">
        <f>(Table2[[#This Row],[1W Return vs Nifty]]-AVERAGE(Table2[1W Return vs Nifty]))/_xlfn.STDEV.P(Table2[1W Return vs Nifty])</f>
        <v>1.3667272184080459</v>
      </c>
      <c r="O436">
        <v>1008.27</v>
      </c>
      <c r="P436">
        <v>983.20987374851495</v>
      </c>
      <c r="Q436">
        <v>876.446386647135</v>
      </c>
      <c r="R436">
        <v>71.466078374300693</v>
      </c>
      <c r="S436" s="5">
        <f>(Table2[[#This Row],[Close Price]]-Table2[[#This Row],[20D EMA]])/Table2[[#This Row],[20D EMA]]</f>
        <v>2.5023059299592389E-2</v>
      </c>
      <c r="T436" s="5">
        <f>(Table2[[#This Row],[Close Price]]-Table2[[#This Row],[50D EMA]])/Table2[[#This Row],[50D EMA]]</f>
        <v>5.1148923128439043E-2</v>
      </c>
      <c r="U436" s="5">
        <f>(Table2[[#This Row],[Close Price]]-Table2[[#This Row],[200D EMA]])/Table2[[#This Row],[200D EMA]]</f>
        <v>0.17919363436898528</v>
      </c>
      <c r="V436">
        <v>0.48951630297434701</v>
      </c>
      <c r="W436">
        <v>1022.05</v>
      </c>
      <c r="X436">
        <v>1070.8</v>
      </c>
      <c r="Y436">
        <v>979.65</v>
      </c>
      <c r="Z436">
        <v>1093.3</v>
      </c>
      <c r="AA436">
        <v>850</v>
      </c>
      <c r="AB436">
        <v>1093.3</v>
      </c>
      <c r="AC436" s="5">
        <f>(Table2[[#This Row],[Close Price]]/Table2[[#This Row],[Day Low]])-1</f>
        <v>1.1202974414167732E-2</v>
      </c>
      <c r="AD436" s="5">
        <f>(Table2[[#This Row],[Day High]]/Table2[[#This Row],[Close Price]])-1</f>
        <v>3.6090953072085208E-2</v>
      </c>
      <c r="AE436" s="5">
        <f>(Table2[[#This Row],[Close Price]]/Table2[[#This Row],[Current Week Low]])-1</f>
        <v>5.4968611238707776E-2</v>
      </c>
      <c r="AF436" s="5">
        <f>(Table2[[#This Row],[Current Week High]]/Table2[[#This Row],[Close Price]])-1</f>
        <v>5.7861635220125773E-2</v>
      </c>
      <c r="AG436" s="5">
        <f>(Table2[[#This Row],[Close Price]]/Table2[[#This Row],[Current Month Low]])-1</f>
        <v>0.21588235294117641</v>
      </c>
      <c r="AH436" s="5">
        <f>(Table2[[#This Row],[Current Month High]]/Table2[[#This Row],[Close Price]])-1</f>
        <v>5.7861635220125773E-2</v>
      </c>
      <c r="AI436">
        <v>12.4334784712143</v>
      </c>
      <c r="AJ436">
        <v>49.123439867253403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0.11</v>
      </c>
      <c r="AM436" t="s">
        <v>10116</v>
      </c>
      <c r="AN436">
        <v>6.19</v>
      </c>
      <c r="AO436" t="s">
        <v>10116</v>
      </c>
      <c r="AP436">
        <v>-2.2632971115534001E-2</v>
      </c>
      <c r="AQ436">
        <f>(Table2[[#This Row],[Sharpe Ratio]]-AVERAGE(Table2[Sharpe Ratio]))/_xlfn.STDEV.P(Table2[Sharpe Ratio])</f>
        <v>-0.89025740086710581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0.87107133008041715</v>
      </c>
      <c r="AS436">
        <f>_xlfn.RANK.AVG(Table2[[#This Row],[1Y Return vs Nifty Z-Score]],Table2[1Y Return vs Nifty Z-Score])</f>
        <v>435</v>
      </c>
      <c r="AT436">
        <f>_xlfn.RANK.AVG(Table2[[#This Row],[6M Return vs Nifty Z-Score]],Table2[6M Return vs Nifty Z-Score])</f>
        <v>234</v>
      </c>
      <c r="AU436">
        <f>_xlfn.RANK.AVG(Table2[[#This Row],[Sharpe Ratio Z-Score]],Table2[Sharpe Ratio Z-Score])</f>
        <v>594</v>
      </c>
      <c r="AV436">
        <f>(Table2[[#This Row],[Rank 1Y]]+Table2[[#This Row],[Rank 6M]]+Table2[[#This Row],[Rank Sharpe]])/3</f>
        <v>421</v>
      </c>
    </row>
    <row r="437" spans="1:48" x14ac:dyDescent="0.3">
      <c r="A437" t="s">
        <v>1305</v>
      </c>
      <c r="B437" t="s">
        <v>1306</v>
      </c>
      <c r="C437" t="s">
        <v>10081</v>
      </c>
      <c r="D437" t="s">
        <v>86</v>
      </c>
      <c r="E437">
        <v>8230.05439664</v>
      </c>
      <c r="F437">
        <v>745.45</v>
      </c>
      <c r="G437">
        <v>-34.678226280022599</v>
      </c>
      <c r="H437">
        <f>(Table2[[#This Row],[1Y Return vs Nifty]]-AVERAGE(Table2[1Y Return vs Nifty]))/_xlfn.STDEV.P(Table2[1Y Return vs Nifty])</f>
        <v>-0.938744085430261</v>
      </c>
      <c r="I437">
        <v>-7.1913610108677402</v>
      </c>
      <c r="J437">
        <f>(Table2[[#This Row],[1M Return vs Nifty]]-AVERAGE(Table2[1M Return vs Nifty]))/_xlfn.STDEV.P(Table2[1M Return vs Nifty])</f>
        <v>-0.85675938667389651</v>
      </c>
      <c r="K437">
        <v>-1.98001973450819</v>
      </c>
      <c r="L437">
        <f>(Table2[[#This Row],[6M Return vs Nifty]]-AVERAGE(Table2[6M Return vs Nifty]))/_xlfn.STDEV.P(Table2[6M Return vs Nifty])</f>
        <v>-0.42113940271577216</v>
      </c>
      <c r="M437">
        <v>-0.32765329273163202</v>
      </c>
      <c r="N437">
        <f>(Table2[[#This Row],[1W Return vs Nifty]]-AVERAGE(Table2[1W Return vs Nifty]))/_xlfn.STDEV.P(Table2[1W Return vs Nifty])</f>
        <v>0.19263669191736096</v>
      </c>
      <c r="O437">
        <v>744.77</v>
      </c>
      <c r="P437">
        <v>740.58434526036899</v>
      </c>
      <c r="Q437">
        <v>724.39585708074003</v>
      </c>
      <c r="R437">
        <v>51.726705007141398</v>
      </c>
      <c r="S437" s="5">
        <f>(Table2[[#This Row],[Close Price]]-Table2[[#This Row],[20D EMA]])/Table2[[#This Row],[20D EMA]]</f>
        <v>9.1303355398319433E-4</v>
      </c>
      <c r="T437" s="5">
        <f>(Table2[[#This Row],[Close Price]]-Table2[[#This Row],[50D EMA]])/Table2[[#This Row],[50D EMA]]</f>
        <v>6.5700210526600106E-3</v>
      </c>
      <c r="U437" s="5">
        <f>(Table2[[#This Row],[Close Price]]-Table2[[#This Row],[200D EMA]])/Table2[[#This Row],[200D EMA]]</f>
        <v>2.9064416525111842E-2</v>
      </c>
      <c r="V437">
        <v>1.15674394939285</v>
      </c>
      <c r="W437">
        <v>735.05</v>
      </c>
      <c r="X437">
        <v>757.1</v>
      </c>
      <c r="Y437">
        <v>735.05</v>
      </c>
      <c r="Z437">
        <v>770.95</v>
      </c>
      <c r="AA437">
        <v>689</v>
      </c>
      <c r="AB437">
        <v>774</v>
      </c>
      <c r="AC437" s="5">
        <f>(Table2[[#This Row],[Close Price]]/Table2[[#This Row],[Day Low]])-1</f>
        <v>1.414869736752622E-2</v>
      </c>
      <c r="AD437" s="5">
        <f>(Table2[[#This Row],[Day High]]/Table2[[#This Row],[Close Price]])-1</f>
        <v>1.5628144074049111E-2</v>
      </c>
      <c r="AE437" s="5">
        <f>(Table2[[#This Row],[Close Price]]/Table2[[#This Row],[Current Week Low]])-1</f>
        <v>1.414869736752622E-2</v>
      </c>
      <c r="AF437" s="5">
        <f>(Table2[[#This Row],[Current Week High]]/Table2[[#This Row],[Close Price]])-1</f>
        <v>3.4207525655644222E-2</v>
      </c>
      <c r="AG437" s="5">
        <f>(Table2[[#This Row],[Close Price]]/Table2[[#This Row],[Current Month Low]])-1</f>
        <v>8.1930333817126444E-2</v>
      </c>
      <c r="AH437" s="5">
        <f>(Table2[[#This Row],[Current Month High]]/Table2[[#This Row],[Close Price]])-1</f>
        <v>3.8299014018378097E-2</v>
      </c>
      <c r="AI437">
        <v>19.189751157019199</v>
      </c>
      <c r="AJ437">
        <v>21.014610389610301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-0.1</v>
      </c>
      <c r="AM437" t="s">
        <v>10117</v>
      </c>
      <c r="AN437">
        <v>-0.53</v>
      </c>
      <c r="AO437" t="s">
        <v>10117</v>
      </c>
      <c r="AP437">
        <v>0.128771138265453</v>
      </c>
      <c r="AQ437">
        <f>(Table2[[#This Row],[Sharpe Ratio]]-AVERAGE(Table2[Sharpe Ratio]))/_xlfn.STDEV.P(Table2[Sharpe Ratio])</f>
        <v>0.82127653479182272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-1.2027296481107459</v>
      </c>
      <c r="AS437">
        <f>_xlfn.RANK.AVG(Table2[[#This Row],[1Y Return vs Nifty Z-Score]],Table2[1Y Return vs Nifty Z-Score])</f>
        <v>673</v>
      </c>
      <c r="AT437">
        <f>_xlfn.RANK.AVG(Table2[[#This Row],[6M Return vs Nifty Z-Score]],Table2[6M Return vs Nifty Z-Score])</f>
        <v>441</v>
      </c>
      <c r="AU437">
        <f>_xlfn.RANK.AVG(Table2[[#This Row],[Sharpe Ratio Z-Score]],Table2[Sharpe Ratio Z-Score])</f>
        <v>153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341</v>
      </c>
      <c r="B438" t="s">
        <v>342</v>
      </c>
      <c r="C438" t="s">
        <v>10070</v>
      </c>
      <c r="D438" t="s">
        <v>49</v>
      </c>
      <c r="E438">
        <v>71275.899208140007</v>
      </c>
      <c r="F438">
        <v>1829.3</v>
      </c>
      <c r="G438">
        <v>19.972571608873199</v>
      </c>
      <c r="H438">
        <f>(Table2[[#This Row],[1Y Return vs Nifty]]-AVERAGE(Table2[1Y Return vs Nifty]))/_xlfn.STDEV.P(Table2[1Y Return vs Nifty])</f>
        <v>-0.27832787591772901</v>
      </c>
      <c r="I438">
        <v>-0.31248574952327202</v>
      </c>
      <c r="J438">
        <f>(Table2[[#This Row],[1M Return vs Nifty]]-AVERAGE(Table2[1M Return vs Nifty]))/_xlfn.STDEV.P(Table2[1M Return vs Nifty])</f>
        <v>-0.21959229127750898</v>
      </c>
      <c r="K438">
        <v>12.7999499737353</v>
      </c>
      <c r="L438">
        <f>(Table2[[#This Row],[6M Return vs Nifty]]-AVERAGE(Table2[6M Return vs Nifty]))/_xlfn.STDEV.P(Table2[6M Return vs Nifty])</f>
        <v>2.8318370539087086E-2</v>
      </c>
      <c r="M438">
        <v>-0.19648524730953101</v>
      </c>
      <c r="N438">
        <f>(Table2[[#This Row],[1W Return vs Nifty]]-AVERAGE(Table2[1W Return vs Nifty]))/_xlfn.STDEV.P(Table2[1W Return vs Nifty])</f>
        <v>0.22128413810850289</v>
      </c>
      <c r="O438">
        <v>1749.67</v>
      </c>
      <c r="P438">
        <v>1693.27540247761</v>
      </c>
      <c r="Q438">
        <v>1493.2307516450301</v>
      </c>
      <c r="R438">
        <v>59.900635735253097</v>
      </c>
      <c r="S438" s="5">
        <f>(Table2[[#This Row],[Close Price]]-Table2[[#This Row],[20D EMA]])/Table2[[#This Row],[20D EMA]]</f>
        <v>4.5511439299982213E-2</v>
      </c>
      <c r="T438" s="5">
        <f>(Table2[[#This Row],[Close Price]]-Table2[[#This Row],[50D EMA]])/Table2[[#This Row],[50D EMA]]</f>
        <v>8.0332234982778361E-2</v>
      </c>
      <c r="U438" s="5">
        <f>(Table2[[#This Row],[Close Price]]-Table2[[#This Row],[200D EMA]])/Table2[[#This Row],[200D EMA]]</f>
        <v>0.22506183186003664</v>
      </c>
      <c r="V438">
        <v>0.87277931125734198</v>
      </c>
      <c r="W438">
        <v>1765.45</v>
      </c>
      <c r="X438">
        <v>1848.8</v>
      </c>
      <c r="Y438">
        <v>1702.05</v>
      </c>
      <c r="Z438">
        <v>1848.8</v>
      </c>
      <c r="AA438">
        <v>1579.1</v>
      </c>
      <c r="AB438">
        <v>1848.8</v>
      </c>
      <c r="AC438" s="5">
        <f>(Table2[[#This Row],[Close Price]]/Table2[[#This Row],[Day Low]])-1</f>
        <v>3.616641649437824E-2</v>
      </c>
      <c r="AD438" s="5">
        <f>(Table2[[#This Row],[Day High]]/Table2[[#This Row],[Close Price]])-1</f>
        <v>1.0659815229869363E-2</v>
      </c>
      <c r="AE438" s="5">
        <f>(Table2[[#This Row],[Close Price]]/Table2[[#This Row],[Current Week Low]])-1</f>
        <v>7.4762786052113617E-2</v>
      </c>
      <c r="AF438" s="5">
        <f>(Table2[[#This Row],[Current Week High]]/Table2[[#This Row],[Close Price]])-1</f>
        <v>1.0659815229869363E-2</v>
      </c>
      <c r="AG438" s="5">
        <f>(Table2[[#This Row],[Close Price]]/Table2[[#This Row],[Current Month Low]])-1</f>
        <v>0.15844468368057751</v>
      </c>
      <c r="AH438" s="5">
        <f>(Table2[[#This Row],[Current Month High]]/Table2[[#This Row],[Close Price]])-1</f>
        <v>1.0659815229869363E-2</v>
      </c>
      <c r="AI438">
        <v>1.0659815229869301</v>
      </c>
      <c r="AJ438">
        <v>54.717300291791702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0.01</v>
      </c>
      <c r="AM438" t="s">
        <v>10116</v>
      </c>
      <c r="AN438">
        <v>3.97</v>
      </c>
      <c r="AO438" t="s">
        <v>10116</v>
      </c>
      <c r="AP438">
        <v>-2.8311386438916002E-2</v>
      </c>
      <c r="AQ438">
        <f>(Table2[[#This Row],[Sharpe Ratio]]-AVERAGE(Table2[Sharpe Ratio]))/_xlfn.STDEV.P(Table2[Sharpe Ratio])</f>
        <v>-0.95444852861435847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-1.2027661871620066</v>
      </c>
      <c r="AS438">
        <f>_xlfn.RANK.AVG(Table2[[#This Row],[1Y Return vs Nifty Z-Score]],Table2[1Y Return vs Nifty Z-Score])</f>
        <v>378</v>
      </c>
      <c r="AT438">
        <f>_xlfn.RANK.AVG(Table2[[#This Row],[6M Return vs Nifty Z-Score]],Table2[6M Return vs Nifty Z-Score])</f>
        <v>290</v>
      </c>
      <c r="AU438">
        <f>_xlfn.RANK.AVG(Table2[[#This Row],[Sharpe Ratio Z-Score]],Table2[Sharpe Ratio Z-Score])</f>
        <v>600</v>
      </c>
      <c r="AV438">
        <f>(Table2[[#This Row],[Rank 1Y]]+Table2[[#This Row],[Rank 6M]]+Table2[[#This Row],[Rank Sharpe]])/3</f>
        <v>422.66666666666669</v>
      </c>
    </row>
    <row r="439" spans="1:48" x14ac:dyDescent="0.3">
      <c r="A439" t="s">
        <v>1950</v>
      </c>
      <c r="B439" t="s">
        <v>1951</v>
      </c>
      <c r="C439" t="s">
        <v>10075</v>
      </c>
      <c r="D439" t="s">
        <v>59</v>
      </c>
      <c r="E439">
        <v>3171.4247340000002</v>
      </c>
      <c r="F439">
        <v>385.65</v>
      </c>
      <c r="G439">
        <v>28.958421718006399</v>
      </c>
      <c r="H439">
        <f>(Table2[[#This Row],[1Y Return vs Nifty]]-AVERAGE(Table2[1Y Return vs Nifty]))/_xlfn.STDEV.P(Table2[1Y Return vs Nifty])</f>
        <v>-0.16974023772100841</v>
      </c>
      <c r="I439">
        <v>1.0212577183718099</v>
      </c>
      <c r="J439">
        <f>(Table2[[#This Row],[1M Return vs Nifty]]-AVERAGE(Table2[1M Return vs Nifty]))/_xlfn.STDEV.P(Table2[1M Return vs Nifty])</f>
        <v>-9.6052116589631517E-2</v>
      </c>
      <c r="K439">
        <v>11.685078711778701</v>
      </c>
      <c r="L439">
        <f>(Table2[[#This Row],[6M Return vs Nifty]]-AVERAGE(Table2[6M Return vs Nifty]))/_xlfn.STDEV.P(Table2[6M Return vs Nifty])</f>
        <v>-5.5847811422974668E-3</v>
      </c>
      <c r="M439">
        <v>-3.5136382441549499</v>
      </c>
      <c r="N439">
        <f>(Table2[[#This Row],[1W Return vs Nifty]]-AVERAGE(Table2[1W Return vs Nifty]))/_xlfn.STDEV.P(Table2[1W Return vs Nifty])</f>
        <v>-0.50319080301845232</v>
      </c>
      <c r="O439">
        <v>383.22</v>
      </c>
      <c r="P439">
        <v>375.30818623209001</v>
      </c>
      <c r="Q439">
        <v>333.69403111522701</v>
      </c>
      <c r="R439">
        <v>61.896593869962103</v>
      </c>
      <c r="S439" s="5">
        <f>(Table2[[#This Row],[Close Price]]-Table2[[#This Row],[20D EMA]])/Table2[[#This Row],[20D EMA]]</f>
        <v>6.3410051667448196E-3</v>
      </c>
      <c r="T439" s="5">
        <f>(Table2[[#This Row],[Close Price]]-Table2[[#This Row],[50D EMA]])/Table2[[#This Row],[50D EMA]]</f>
        <v>2.7555524092710854E-2</v>
      </c>
      <c r="U439" s="5">
        <f>(Table2[[#This Row],[Close Price]]-Table2[[#This Row],[200D EMA]])/Table2[[#This Row],[200D EMA]]</f>
        <v>0.15569942534222972</v>
      </c>
      <c r="V439">
        <v>0.94407969762266597</v>
      </c>
      <c r="W439">
        <v>382.95</v>
      </c>
      <c r="X439">
        <v>396</v>
      </c>
      <c r="Y439">
        <v>382.95</v>
      </c>
      <c r="Z439">
        <v>403.2</v>
      </c>
      <c r="AA439">
        <v>330</v>
      </c>
      <c r="AB439">
        <v>410</v>
      </c>
      <c r="AC439" s="5">
        <f>(Table2[[#This Row],[Close Price]]/Table2[[#This Row],[Day Low]])-1</f>
        <v>7.0505287896591717E-3</v>
      </c>
      <c r="AD439" s="5">
        <f>(Table2[[#This Row],[Day High]]/Table2[[#This Row],[Close Price]])-1</f>
        <v>2.6837806301050149E-2</v>
      </c>
      <c r="AE439" s="5">
        <f>(Table2[[#This Row],[Close Price]]/Table2[[#This Row],[Current Week Low]])-1</f>
        <v>7.0505287896591717E-3</v>
      </c>
      <c r="AF439" s="5">
        <f>(Table2[[#This Row],[Current Week High]]/Table2[[#This Row],[Close Price]])-1</f>
        <v>4.5507584597432871E-2</v>
      </c>
      <c r="AG439" s="5">
        <f>(Table2[[#This Row],[Close Price]]/Table2[[#This Row],[Current Month Low]])-1</f>
        <v>0.16863636363636347</v>
      </c>
      <c r="AH439" s="5">
        <f>(Table2[[#This Row],[Current Month High]]/Table2[[#This Row],[Close Price]])-1</f>
        <v>6.3140152988461207E-2</v>
      </c>
      <c r="AI439">
        <v>9.9442499675872007</v>
      </c>
      <c r="AJ439">
        <v>65.3021860265752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-0.01</v>
      </c>
      <c r="AM439" t="s">
        <v>10117</v>
      </c>
      <c r="AN439">
        <v>5.08</v>
      </c>
      <c r="AO439" t="s">
        <v>10116</v>
      </c>
      <c r="AP439">
        <v>-4.6234507974753002E-2</v>
      </c>
      <c r="AQ439">
        <f>(Table2[[#This Row],[Sharpe Ratio]]-AVERAGE(Table2[Sharpe Ratio]))/_xlfn.STDEV.P(Table2[Sharpe Ratio])</f>
        <v>-1.1570588201509806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-1.9316267586223703</v>
      </c>
      <c r="AS439">
        <f>_xlfn.RANK.AVG(Table2[[#This Row],[1Y Return vs Nifty Z-Score]],Table2[1Y Return vs Nifty Z-Score])</f>
        <v>333</v>
      </c>
      <c r="AT439">
        <f>_xlfn.RANK.AVG(Table2[[#This Row],[6M Return vs Nifty Z-Score]],Table2[6M Return vs Nifty Z-Score])</f>
        <v>304</v>
      </c>
      <c r="AU439">
        <f>_xlfn.RANK.AVG(Table2[[#This Row],[Sharpe Ratio Z-Score]],Table2[Sharpe Ratio Z-Score])</f>
        <v>631</v>
      </c>
      <c r="AV439">
        <f>(Table2[[#This Row],[Rank 1Y]]+Table2[[#This Row],[Rank 6M]]+Table2[[#This Row],[Rank Sharpe]])/3</f>
        <v>422.66666666666669</v>
      </c>
    </row>
    <row r="440" spans="1:48" x14ac:dyDescent="0.3">
      <c r="A440" t="s">
        <v>1960</v>
      </c>
      <c r="B440" t="s">
        <v>1961</v>
      </c>
      <c r="C440" t="s">
        <v>10070</v>
      </c>
      <c r="D440" t="s">
        <v>544</v>
      </c>
      <c r="E440">
        <v>3139.05285099</v>
      </c>
      <c r="F440">
        <v>1050.2</v>
      </c>
      <c r="G440">
        <v>25.513476327590201</v>
      </c>
      <c r="H440">
        <f>(Table2[[#This Row],[1Y Return vs Nifty]]-AVERAGE(Table2[1Y Return vs Nifty]))/_xlfn.STDEV.P(Table2[1Y Return vs Nifty])</f>
        <v>-0.21136996435997848</v>
      </c>
      <c r="I440">
        <v>-7.0051369654605402</v>
      </c>
      <c r="J440">
        <f>(Table2[[#This Row],[1M Return vs Nifty]]-AVERAGE(Table2[1M Return vs Nifty]))/_xlfn.STDEV.P(Table2[1M Return vs Nifty])</f>
        <v>-0.83951007925123533</v>
      </c>
      <c r="K440">
        <v>-1.81051600461136</v>
      </c>
      <c r="L440">
        <f>(Table2[[#This Row],[6M Return vs Nifty]]-AVERAGE(Table2[6M Return vs Nifty]))/_xlfn.STDEV.P(Table2[6M Return vs Nifty])</f>
        <v>-0.4159848069688451</v>
      </c>
      <c r="M440">
        <v>-3.8345494591082199</v>
      </c>
      <c r="N440">
        <f>(Table2[[#This Row],[1W Return vs Nifty]]-AVERAGE(Table2[1W Return vs Nifty]))/_xlfn.STDEV.P(Table2[1W Return vs Nifty])</f>
        <v>-0.57327865660294108</v>
      </c>
      <c r="O440">
        <v>1063.17</v>
      </c>
      <c r="P440">
        <v>1079.17759793348</v>
      </c>
      <c r="Q440">
        <v>1004.81608366503</v>
      </c>
      <c r="R440">
        <v>42.443903317491802</v>
      </c>
      <c r="S440" s="5">
        <f>(Table2[[#This Row],[Close Price]]-Table2[[#This Row],[20D EMA]])/Table2[[#This Row],[20D EMA]]</f>
        <v>-1.2199366046822264E-2</v>
      </c>
      <c r="T440" s="5">
        <f>(Table2[[#This Row],[Close Price]]-Table2[[#This Row],[50D EMA]])/Table2[[#This Row],[50D EMA]]</f>
        <v>-2.685155621184987E-2</v>
      </c>
      <c r="U440" s="5">
        <f>(Table2[[#This Row],[Close Price]]-Table2[[#This Row],[200D EMA]])/Table2[[#This Row],[200D EMA]]</f>
        <v>4.5166391216026225E-2</v>
      </c>
      <c r="V440">
        <v>0.87146988890602906</v>
      </c>
      <c r="W440">
        <v>1045.9000000000001</v>
      </c>
      <c r="X440">
        <v>1064.95</v>
      </c>
      <c r="Y440">
        <v>1038</v>
      </c>
      <c r="Z440">
        <v>1079.95</v>
      </c>
      <c r="AA440">
        <v>941</v>
      </c>
      <c r="AB440">
        <v>1109</v>
      </c>
      <c r="AC440" s="5">
        <f>(Table2[[#This Row],[Close Price]]/Table2[[#This Row],[Day Low]])-1</f>
        <v>4.1112917104886293E-3</v>
      </c>
      <c r="AD440" s="5">
        <f>(Table2[[#This Row],[Day High]]/Table2[[#This Row],[Close Price]])-1</f>
        <v>1.4044943820224809E-2</v>
      </c>
      <c r="AE440" s="5">
        <f>(Table2[[#This Row],[Close Price]]/Table2[[#This Row],[Current Week Low]])-1</f>
        <v>1.1753371868978846E-2</v>
      </c>
      <c r="AF440" s="5">
        <f>(Table2[[#This Row],[Current Week High]]/Table2[[#This Row],[Close Price]])-1</f>
        <v>2.8327937535707504E-2</v>
      </c>
      <c r="AG440" s="5">
        <f>(Table2[[#This Row],[Close Price]]/Table2[[#This Row],[Current Month Low]])-1</f>
        <v>0.11604675876726889</v>
      </c>
      <c r="AH440" s="5">
        <f>(Table2[[#This Row],[Current Month High]]/Table2[[#This Row],[Close Price]])-1</f>
        <v>5.5989335364692305E-2</v>
      </c>
      <c r="AI440">
        <v>20.353266044562901</v>
      </c>
      <c r="AJ440">
        <v>53.538011695906398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-0.17</v>
      </c>
      <c r="AM440" t="s">
        <v>10117</v>
      </c>
      <c r="AN440">
        <v>-0.84</v>
      </c>
      <c r="AO440" t="s">
        <v>10117</v>
      </c>
      <c r="AP440">
        <v>6.8913395519689998E-3</v>
      </c>
      <c r="AQ440">
        <f>(Table2[[#This Row],[Sharpe Ratio]]-AVERAGE(Table2[Sharpe Ratio]))/_xlfn.STDEV.P(Table2[Sharpe Ratio])</f>
        <v>-0.55650252564630165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345</v>
      </c>
      <c r="AT440">
        <f>_xlfn.RANK.AVG(Table2[[#This Row],[6M Return vs Nifty Z-Score]],Table2[6M Return vs Nifty Z-Score])</f>
        <v>439</v>
      </c>
      <c r="AU440">
        <f>_xlfn.RANK.AVG(Table2[[#This Row],[Sharpe Ratio Z-Score]],Table2[Sharpe Ratio Z-Score])</f>
        <v>487</v>
      </c>
      <c r="AV440">
        <f>(Table2[[#This Row],[Rank 1Y]]+Table2[[#This Row],[Rank 6M]]+Table2[[#This Row],[Rank Sharpe]])/3</f>
        <v>423.66666666666669</v>
      </c>
    </row>
    <row r="441" spans="1:48" x14ac:dyDescent="0.3">
      <c r="A441" t="s">
        <v>84</v>
      </c>
      <c r="B441" t="s">
        <v>85</v>
      </c>
      <c r="C441" t="s">
        <v>10081</v>
      </c>
      <c r="D441" t="s">
        <v>86</v>
      </c>
      <c r="E441">
        <v>312416.9459468</v>
      </c>
      <c r="F441">
        <v>4900.1000000000004</v>
      </c>
      <c r="G441">
        <v>-1.2291128527065001</v>
      </c>
      <c r="H441">
        <f>(Table2[[#This Row],[1Y Return vs Nifty]]-AVERAGE(Table2[1Y Return vs Nifty]))/_xlfn.STDEV.P(Table2[1Y Return vs Nifty])</f>
        <v>-0.53453522564138589</v>
      </c>
      <c r="I441">
        <v>-1.5641700511629499</v>
      </c>
      <c r="J441">
        <f>(Table2[[#This Row],[1M Return vs Nifty]]-AVERAGE(Table2[1M Return vs Nifty]))/_xlfn.STDEV.P(Table2[1M Return vs Nifty])</f>
        <v>-0.33553160119794107</v>
      </c>
      <c r="K441">
        <v>10.6318713828728</v>
      </c>
      <c r="L441">
        <f>(Table2[[#This Row],[6M Return vs Nifty]]-AVERAGE(Table2[6M Return vs Nifty]))/_xlfn.STDEV.P(Table2[6M Return vs Nifty])</f>
        <v>-3.7612737232202167E-2</v>
      </c>
      <c r="M441">
        <v>-4.8399034263411904</v>
      </c>
      <c r="N441">
        <f>(Table2[[#This Row],[1W Return vs Nifty]]-AVERAGE(Table2[1W Return vs Nifty]))/_xlfn.STDEV.P(Table2[1W Return vs Nifty])</f>
        <v>-0.79285060788632022</v>
      </c>
      <c r="O441">
        <v>4765.75</v>
      </c>
      <c r="P441">
        <v>4645.5388581216303</v>
      </c>
      <c r="Q441">
        <v>4220.6213519310504</v>
      </c>
      <c r="R441">
        <v>52.364150262015599</v>
      </c>
      <c r="S441" s="5">
        <f>(Table2[[#This Row],[Close Price]]-Table2[[#This Row],[20D EMA]])/Table2[[#This Row],[20D EMA]]</f>
        <v>2.8190735980695665E-2</v>
      </c>
      <c r="T441" s="5">
        <f>(Table2[[#This Row],[Close Price]]-Table2[[#This Row],[50D EMA]])/Table2[[#This Row],[50D EMA]]</f>
        <v>5.4796902932655468E-2</v>
      </c>
      <c r="U441" s="5">
        <f>(Table2[[#This Row],[Close Price]]-Table2[[#This Row],[200D EMA]])/Table2[[#This Row],[200D EMA]]</f>
        <v>0.16099019348373192</v>
      </c>
      <c r="V441">
        <v>1.38006878775019</v>
      </c>
      <c r="W441">
        <v>4738</v>
      </c>
      <c r="X441">
        <v>4960</v>
      </c>
      <c r="Y441">
        <v>4690</v>
      </c>
      <c r="Z441">
        <v>4960</v>
      </c>
      <c r="AA441">
        <v>4301</v>
      </c>
      <c r="AB441">
        <v>5219</v>
      </c>
      <c r="AC441" s="5">
        <f>(Table2[[#This Row],[Close Price]]/Table2[[#This Row],[Day Low]])-1</f>
        <v>3.4212747994934567E-2</v>
      </c>
      <c r="AD441" s="5">
        <f>(Table2[[#This Row],[Day High]]/Table2[[#This Row],[Close Price]])-1</f>
        <v>1.2224240321625945E-2</v>
      </c>
      <c r="AE441" s="5">
        <f>(Table2[[#This Row],[Close Price]]/Table2[[#This Row],[Current Week Low]])-1</f>
        <v>4.4797441364605728E-2</v>
      </c>
      <c r="AF441" s="5">
        <f>(Table2[[#This Row],[Current Week High]]/Table2[[#This Row],[Close Price]])-1</f>
        <v>1.2224240321625945E-2</v>
      </c>
      <c r="AG441" s="5">
        <f>(Table2[[#This Row],[Close Price]]/Table2[[#This Row],[Current Month Low]])-1</f>
        <v>0.13929318763078369</v>
      </c>
      <c r="AH441" s="5">
        <f>(Table2[[#This Row],[Current Month High]]/Table2[[#This Row],[Close Price]])-1</f>
        <v>6.508030448358193E-2</v>
      </c>
      <c r="AI441">
        <v>6.5080304483581903</v>
      </c>
      <c r="AJ441">
        <v>40.353741496598602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10117</v>
      </c>
      <c r="AN441">
        <v>2.5499999999999998</v>
      </c>
      <c r="AO441" t="s">
        <v>10116</v>
      </c>
      <c r="AP441">
        <v>1.5972580085660999E-2</v>
      </c>
      <c r="AQ441">
        <f>(Table2[[#This Row],[Sharpe Ratio]]-AVERAGE(Table2[Sharpe Ratio]))/_xlfn.STDEV.P(Table2[Sharpe Ratio])</f>
        <v>-0.45384447088912289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-2.1543746428469719</v>
      </c>
      <c r="AS441">
        <f>_xlfn.RANK.AVG(Table2[[#This Row],[1Y Return vs Nifty Z-Score]],Table2[1Y Return vs Nifty Z-Score])</f>
        <v>495</v>
      </c>
      <c r="AT441">
        <f>_xlfn.RANK.AVG(Table2[[#This Row],[6M Return vs Nifty Z-Score]],Table2[6M Return vs Nifty Z-Score])</f>
        <v>313</v>
      </c>
      <c r="AU441">
        <f>_xlfn.RANK.AVG(Table2[[#This Row],[Sharpe Ratio Z-Score]],Table2[Sharpe Ratio Z-Score])</f>
        <v>468</v>
      </c>
      <c r="AV441">
        <f>(Table2[[#This Row],[Rank 1Y]]+Table2[[#This Row],[Rank 6M]]+Table2[[#This Row],[Rank Sharpe]])/3</f>
        <v>425.33333333333331</v>
      </c>
    </row>
    <row r="442" spans="1:48" x14ac:dyDescent="0.3">
      <c r="A442" t="s">
        <v>491</v>
      </c>
      <c r="B442" t="s">
        <v>492</v>
      </c>
      <c r="C442" t="s">
        <v>10068</v>
      </c>
      <c r="D442" t="s">
        <v>182</v>
      </c>
      <c r="E442">
        <v>42745.584811875</v>
      </c>
      <c r="F442">
        <v>627.04999999999995</v>
      </c>
      <c r="G442">
        <v>6.1640986049596203</v>
      </c>
      <c r="H442">
        <f>(Table2[[#This Row],[1Y Return vs Nifty]]-AVERAGE(Table2[1Y Return vs Nifty]))/_xlfn.STDEV.P(Table2[1Y Return vs Nifty])</f>
        <v>-0.4451934982447846</v>
      </c>
      <c r="I442">
        <v>6.8324126633035602</v>
      </c>
      <c r="J442">
        <f>(Table2[[#This Row],[1M Return vs Nifty]]-AVERAGE(Table2[1M Return vs Nifty]))/_xlfn.STDEV.P(Table2[1M Return vs Nifty])</f>
        <v>0.44221563453060531</v>
      </c>
      <c r="K442">
        <v>28.3397317479081</v>
      </c>
      <c r="L442">
        <f>(Table2[[#This Row],[6M Return vs Nifty]]-AVERAGE(Table2[6M Return vs Nifty]))/_xlfn.STDEV.P(Table2[6M Return vs Nifty])</f>
        <v>0.50088197188331574</v>
      </c>
      <c r="M442">
        <v>-0.73749947080856404</v>
      </c>
      <c r="N442">
        <f>(Table2[[#This Row],[1W Return vs Nifty]]-AVERAGE(Table2[1W Return vs Nifty]))/_xlfn.STDEV.P(Table2[1W Return vs Nifty])</f>
        <v>0.10312520842059003</v>
      </c>
      <c r="O442">
        <v>599.67999999999995</v>
      </c>
      <c r="P442">
        <v>577.20622399728302</v>
      </c>
      <c r="Q442">
        <v>530.90427358237298</v>
      </c>
      <c r="R442">
        <v>63.039104300714897</v>
      </c>
      <c r="S442" s="5">
        <f>(Table2[[#This Row],[Close Price]]-Table2[[#This Row],[20D EMA]])/Table2[[#This Row],[20D EMA]]</f>
        <v>4.5641008537886885E-2</v>
      </c>
      <c r="T442" s="5">
        <f>(Table2[[#This Row],[Close Price]]-Table2[[#This Row],[50D EMA]])/Table2[[#This Row],[50D EMA]]</f>
        <v>8.6353497121942943E-2</v>
      </c>
      <c r="U442" s="5">
        <f>(Table2[[#This Row],[Close Price]]-Table2[[#This Row],[200D EMA]])/Table2[[#This Row],[200D EMA]]</f>
        <v>0.18109804573405716</v>
      </c>
      <c r="V442">
        <v>1.0642952672168999</v>
      </c>
      <c r="W442">
        <v>610.45000000000005</v>
      </c>
      <c r="X442">
        <v>638.70000000000005</v>
      </c>
      <c r="Y442">
        <v>580.45000000000005</v>
      </c>
      <c r="Z442">
        <v>638.70000000000005</v>
      </c>
      <c r="AA442">
        <v>490</v>
      </c>
      <c r="AB442">
        <v>648.95000000000005</v>
      </c>
      <c r="AC442" s="5">
        <f>(Table2[[#This Row],[Close Price]]/Table2[[#This Row],[Day Low]])-1</f>
        <v>2.7193054304201603E-2</v>
      </c>
      <c r="AD442" s="5">
        <f>(Table2[[#This Row],[Day High]]/Table2[[#This Row],[Close Price]])-1</f>
        <v>1.8579060680966597E-2</v>
      </c>
      <c r="AE442" s="5">
        <f>(Table2[[#This Row],[Close Price]]/Table2[[#This Row],[Current Week Low]])-1</f>
        <v>8.0282539409078923E-2</v>
      </c>
      <c r="AF442" s="5">
        <f>(Table2[[#This Row],[Current Week High]]/Table2[[#This Row],[Close Price]])-1</f>
        <v>1.8579060680966597E-2</v>
      </c>
      <c r="AG442" s="5">
        <f>(Table2[[#This Row],[Close Price]]/Table2[[#This Row],[Current Month Low]])-1</f>
        <v>0.27969387755102026</v>
      </c>
      <c r="AH442" s="5">
        <f>(Table2[[#This Row],[Current Month High]]/Table2[[#This Row],[Close Price]])-1</f>
        <v>3.4925444541902717E-2</v>
      </c>
      <c r="AI442">
        <v>3.4925444541902699</v>
      </c>
      <c r="AJ442">
        <v>57.927213197330197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0.09</v>
      </c>
      <c r="AM442" t="s">
        <v>10116</v>
      </c>
      <c r="AN442">
        <v>6.28</v>
      </c>
      <c r="AO442" t="s">
        <v>10116</v>
      </c>
      <c r="AP442">
        <v>-5.8249750882588998E-2</v>
      </c>
      <c r="AQ442">
        <f>(Table2[[#This Row],[Sharpe Ratio]]-AVERAGE(Table2[Sharpe Ratio]))/_xlfn.STDEV.P(Table2[Sharpe Ratio])</f>
        <v>-1.2928840369566814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-0.69185472036695472</v>
      </c>
      <c r="AS442">
        <f>_xlfn.RANK.AVG(Table2[[#This Row],[1Y Return vs Nifty Z-Score]],Table2[1Y Return vs Nifty Z-Score])</f>
        <v>446</v>
      </c>
      <c r="AT442">
        <f>_xlfn.RANK.AVG(Table2[[#This Row],[6M Return vs Nifty Z-Score]],Table2[6M Return vs Nifty Z-Score])</f>
        <v>181</v>
      </c>
      <c r="AU442">
        <f>_xlfn.RANK.AVG(Table2[[#This Row],[Sharpe Ratio Z-Score]],Table2[Sharpe Ratio Z-Score])</f>
        <v>650</v>
      </c>
      <c r="AV442">
        <f>(Table2[[#This Row],[Rank 1Y]]+Table2[[#This Row],[Rank 6M]]+Table2[[#This Row],[Rank Sharpe]])/3</f>
        <v>425.66666666666669</v>
      </c>
    </row>
    <row r="443" spans="1:48" x14ac:dyDescent="0.3">
      <c r="A443" t="s">
        <v>1790</v>
      </c>
      <c r="B443" t="s">
        <v>1791</v>
      </c>
      <c r="C443" t="s">
        <v>10073</v>
      </c>
      <c r="D443" t="s">
        <v>46</v>
      </c>
      <c r="E443">
        <v>3896.52761121</v>
      </c>
      <c r="F443">
        <v>577.70000000000005</v>
      </c>
      <c r="G443">
        <v>27.643024506088299</v>
      </c>
      <c r="H443">
        <f>(Table2[[#This Row],[1Y Return vs Nifty]]-AVERAGE(Table2[1Y Return vs Nifty]))/_xlfn.STDEV.P(Table2[1Y Return vs Nifty])</f>
        <v>-0.18563588196145256</v>
      </c>
      <c r="I443">
        <v>7.7707579870445596</v>
      </c>
      <c r="J443">
        <f>(Table2[[#This Row],[1M Return vs Nifty]]-AVERAGE(Table2[1M Return vs Nifty]))/_xlfn.STDEV.P(Table2[1M Return vs Nifty])</f>
        <v>0.52913140806797565</v>
      </c>
      <c r="K443">
        <v>-37.466757918089201</v>
      </c>
      <c r="L443">
        <f>(Table2[[#This Row],[6M Return vs Nifty]]-AVERAGE(Table2[6M Return vs Nifty]))/_xlfn.STDEV.P(Table2[6M Return vs Nifty])</f>
        <v>-1.5002884563958045</v>
      </c>
      <c r="M443">
        <v>3.5815136688232698</v>
      </c>
      <c r="N443">
        <f>(Table2[[#This Row],[1W Return vs Nifty]]-AVERAGE(Table2[1W Return vs Nifty]))/_xlfn.STDEV.P(Table2[1W Return vs Nifty])</f>
        <v>1.0464090403804014</v>
      </c>
      <c r="O443">
        <v>542.63</v>
      </c>
      <c r="P443">
        <v>540.44107174185001</v>
      </c>
      <c r="Q443">
        <v>567.91777775964601</v>
      </c>
      <c r="R443">
        <v>57.154546197469898</v>
      </c>
      <c r="S443" s="5">
        <f>(Table2[[#This Row],[Close Price]]-Table2[[#This Row],[20D EMA]])/Table2[[#This Row],[20D EMA]]</f>
        <v>6.4629673995171763E-2</v>
      </c>
      <c r="T443" s="5">
        <f>(Table2[[#This Row],[Close Price]]-Table2[[#This Row],[50D EMA]])/Table2[[#This Row],[50D EMA]]</f>
        <v>6.8941703742211757E-2</v>
      </c>
      <c r="U443" s="5">
        <f>(Table2[[#This Row],[Close Price]]-Table2[[#This Row],[200D EMA]])/Table2[[#This Row],[200D EMA]]</f>
        <v>1.7224715660325851E-2</v>
      </c>
      <c r="V443">
        <v>1.67634215145401</v>
      </c>
      <c r="W443">
        <v>574</v>
      </c>
      <c r="X443">
        <v>604.85</v>
      </c>
      <c r="Y443">
        <v>561</v>
      </c>
      <c r="Z443">
        <v>610</v>
      </c>
      <c r="AA443">
        <v>431.95</v>
      </c>
      <c r="AB443">
        <v>624.25</v>
      </c>
      <c r="AC443" s="5">
        <f>(Table2[[#This Row],[Close Price]]/Table2[[#This Row],[Day Low]])-1</f>
        <v>6.4459930313589542E-3</v>
      </c>
      <c r="AD443" s="5">
        <f>(Table2[[#This Row],[Day High]]/Table2[[#This Row],[Close Price]])-1</f>
        <v>4.6996711095724342E-2</v>
      </c>
      <c r="AE443" s="5">
        <f>(Table2[[#This Row],[Close Price]]/Table2[[#This Row],[Current Week Low]])-1</f>
        <v>2.9768270944741548E-2</v>
      </c>
      <c r="AF443" s="5">
        <f>(Table2[[#This Row],[Current Week High]]/Table2[[#This Row],[Close Price]])-1</f>
        <v>5.5911372684784411E-2</v>
      </c>
      <c r="AG443" s="5">
        <f>(Table2[[#This Row],[Close Price]]/Table2[[#This Row],[Current Month Low]])-1</f>
        <v>0.33742331288343563</v>
      </c>
      <c r="AH443" s="5">
        <f>(Table2[[#This Row],[Current Month High]]/Table2[[#This Row],[Close Price]])-1</f>
        <v>8.0578154751601128E-2</v>
      </c>
      <c r="AI443">
        <v>74.666782066816594</v>
      </c>
      <c r="AJ443">
        <v>61.775413049565898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-0.14000000000000001</v>
      </c>
      <c r="AM443" t="s">
        <v>10117</v>
      </c>
      <c r="AN443">
        <v>12.8</v>
      </c>
      <c r="AO443" t="s">
        <v>10116</v>
      </c>
      <c r="AP443">
        <v>9.5867848195840003E-2</v>
      </c>
      <c r="AQ443">
        <f>(Table2[[#This Row],[Sharpe Ratio]]-AVERAGE(Table2[Sharpe Ratio]))/_xlfn.STDEV.P(Table2[Sharpe Ratio])</f>
        <v>0.44932429532345325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337</v>
      </c>
      <c r="AT443">
        <f>_xlfn.RANK.AVG(Table2[[#This Row],[6M Return vs Nifty Z-Score]],Table2[6M Return vs Nifty Z-Score])</f>
        <v>717</v>
      </c>
      <c r="AU443">
        <f>_xlfn.RANK.AVG(Table2[[#This Row],[Sharpe Ratio Z-Score]],Table2[Sharpe Ratio Z-Score])</f>
        <v>224</v>
      </c>
      <c r="AV443">
        <f>(Table2[[#This Row],[Rank 1Y]]+Table2[[#This Row],[Rank 6M]]+Table2[[#This Row],[Rank Sharpe]])/3</f>
        <v>426</v>
      </c>
    </row>
    <row r="444" spans="1:48" x14ac:dyDescent="0.3">
      <c r="A444" t="s">
        <v>958</v>
      </c>
      <c r="B444" t="s">
        <v>959</v>
      </c>
      <c r="C444" t="s">
        <v>10080</v>
      </c>
      <c r="D444" t="s">
        <v>935</v>
      </c>
      <c r="E444">
        <v>14394.40321932</v>
      </c>
      <c r="F444">
        <v>211.16</v>
      </c>
      <c r="G444">
        <v>35.216968666390699</v>
      </c>
      <c r="H444">
        <f>(Table2[[#This Row],[1Y Return vs Nifty]]-AVERAGE(Table2[1Y Return vs Nifty]))/_xlfn.STDEV.P(Table2[1Y Return vs Nifty])</f>
        <v>-9.4110127779868907E-2</v>
      </c>
      <c r="I444">
        <v>1.6373821908662101</v>
      </c>
      <c r="J444">
        <f>(Table2[[#This Row],[1M Return vs Nifty]]-AVERAGE(Table2[1M Return vs Nifty]))/_xlfn.STDEV.P(Table2[1M Return vs Nifty])</f>
        <v>-3.8982577511354886E-2</v>
      </c>
      <c r="K444">
        <v>3.81881594049129</v>
      </c>
      <c r="L444">
        <f>(Table2[[#This Row],[6M Return vs Nifty]]-AVERAGE(Table2[6M Return vs Nifty]))/_xlfn.STDEV.P(Table2[6M Return vs Nifty])</f>
        <v>-0.2447972436041449</v>
      </c>
      <c r="M444">
        <v>2.8361227824896198</v>
      </c>
      <c r="N444">
        <f>(Table2[[#This Row],[1W Return vs Nifty]]-AVERAGE(Table2[1W Return vs Nifty]))/_xlfn.STDEV.P(Table2[1W Return vs Nifty])</f>
        <v>0.88361370986453702</v>
      </c>
      <c r="O444">
        <v>202.28</v>
      </c>
      <c r="P444">
        <v>199.17574179352101</v>
      </c>
      <c r="Q444">
        <v>184.67133139756299</v>
      </c>
      <c r="R444">
        <v>62.427499684593897</v>
      </c>
      <c r="S444" s="5">
        <f>(Table2[[#This Row],[Close Price]]-Table2[[#This Row],[20D EMA]])/Table2[[#This Row],[20D EMA]]</f>
        <v>4.3899545184892204E-2</v>
      </c>
      <c r="T444" s="5">
        <f>(Table2[[#This Row],[Close Price]]-Table2[[#This Row],[50D EMA]])/Table2[[#This Row],[50D EMA]]</f>
        <v>6.0169266089153933E-2</v>
      </c>
      <c r="U444" s="5">
        <f>(Table2[[#This Row],[Close Price]]-Table2[[#This Row],[200D EMA]])/Table2[[#This Row],[200D EMA]]</f>
        <v>0.14343682044188999</v>
      </c>
      <c r="V444">
        <v>1.47862432099876</v>
      </c>
      <c r="W444">
        <v>204.41</v>
      </c>
      <c r="X444">
        <v>212.88</v>
      </c>
      <c r="Y444">
        <v>202.19</v>
      </c>
      <c r="Z444">
        <v>217.23</v>
      </c>
      <c r="AA444">
        <v>176.25</v>
      </c>
      <c r="AB444">
        <v>217.23</v>
      </c>
      <c r="AC444" s="5">
        <f>(Table2[[#This Row],[Close Price]]/Table2[[#This Row],[Day Low]])-1</f>
        <v>3.3021867814686079E-2</v>
      </c>
      <c r="AD444" s="5">
        <f>(Table2[[#This Row],[Day High]]/Table2[[#This Row],[Close Price]])-1</f>
        <v>8.1454820988824395E-3</v>
      </c>
      <c r="AE444" s="5">
        <f>(Table2[[#This Row],[Close Price]]/Table2[[#This Row],[Current Week Low]])-1</f>
        <v>4.4364211879915016E-2</v>
      </c>
      <c r="AF444" s="5">
        <f>(Table2[[#This Row],[Current Week High]]/Table2[[#This Row],[Close Price]])-1</f>
        <v>2.874597461640449E-2</v>
      </c>
      <c r="AG444" s="5">
        <f>(Table2[[#This Row],[Close Price]]/Table2[[#This Row],[Current Month Low]])-1</f>
        <v>0.19807092198581566</v>
      </c>
      <c r="AH444" s="5">
        <f>(Table2[[#This Row],[Current Month High]]/Table2[[#This Row],[Close Price]])-1</f>
        <v>2.874597461640449E-2</v>
      </c>
      <c r="AI444">
        <v>8.4012123508240197</v>
      </c>
      <c r="AJ444">
        <v>72.869422840769502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0.02</v>
      </c>
      <c r="AM444" t="s">
        <v>10116</v>
      </c>
      <c r="AN444">
        <v>6.67</v>
      </c>
      <c r="AO444" t="s">
        <v>10116</v>
      </c>
      <c r="AP444">
        <v>-2.0152462841319999E-2</v>
      </c>
      <c r="AQ444">
        <f>(Table2[[#This Row],[Sharpe Ratio]]-AVERAGE(Table2[Sharpe Ratio]))/_xlfn.STDEV.P(Table2[Sharpe Ratio])</f>
        <v>-0.86221672148028095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-0.35649296051111257</v>
      </c>
      <c r="AS444">
        <f>_xlfn.RANK.AVG(Table2[[#This Row],[1Y Return vs Nifty Z-Score]],Table2[1Y Return vs Nifty Z-Score])</f>
        <v>305</v>
      </c>
      <c r="AT444">
        <f>_xlfn.RANK.AVG(Table2[[#This Row],[6M Return vs Nifty Z-Score]],Table2[6M Return vs Nifty Z-Score])</f>
        <v>384</v>
      </c>
      <c r="AU444">
        <f>_xlfn.RANK.AVG(Table2[[#This Row],[Sharpe Ratio Z-Score]],Table2[Sharpe Ratio Z-Score])</f>
        <v>589</v>
      </c>
      <c r="AV444">
        <f>(Table2[[#This Row],[Rank 1Y]]+Table2[[#This Row],[Rank 6M]]+Table2[[#This Row],[Rank Sharpe]])/3</f>
        <v>426</v>
      </c>
    </row>
    <row r="445" spans="1:48" x14ac:dyDescent="0.3">
      <c r="A445" t="s">
        <v>1682</v>
      </c>
      <c r="B445" t="s">
        <v>1683</v>
      </c>
      <c r="C445" t="s">
        <v>10087</v>
      </c>
      <c r="D445" t="s">
        <v>672</v>
      </c>
      <c r="E445">
        <v>4572.5659008399998</v>
      </c>
      <c r="F445">
        <v>683.05</v>
      </c>
      <c r="G445">
        <v>6.1939260438782497</v>
      </c>
      <c r="H445">
        <f>(Table2[[#This Row],[1Y Return vs Nifty]]-AVERAGE(Table2[1Y Return vs Nifty]))/_xlfn.STDEV.P(Table2[1Y Return vs Nifty])</f>
        <v>-0.44483305475793644</v>
      </c>
      <c r="I445">
        <v>4.157213663316</v>
      </c>
      <c r="J445">
        <f>(Table2[[#This Row],[1M Return vs Nifty]]-AVERAGE(Table2[1M Return vs Nifty]))/_xlfn.STDEV.P(Table2[1M Return vs Nifty])</f>
        <v>0.19442094256867509</v>
      </c>
      <c r="K445">
        <v>-17.761070782230501</v>
      </c>
      <c r="L445">
        <f>(Table2[[#This Row],[6M Return vs Nifty]]-AVERAGE(Table2[6M Return vs Nifty]))/_xlfn.STDEV.P(Table2[6M Return vs Nifty])</f>
        <v>-0.90103998462119228</v>
      </c>
      <c r="M445">
        <v>-0.66449841985043001</v>
      </c>
      <c r="N445">
        <f>(Table2[[#This Row],[1W Return vs Nifty]]-AVERAGE(Table2[1W Return vs Nifty]))/_xlfn.STDEV.P(Table2[1W Return vs Nifty])</f>
        <v>0.11906882999770615</v>
      </c>
      <c r="O445">
        <v>658.4</v>
      </c>
      <c r="P445">
        <v>640.85693327417005</v>
      </c>
      <c r="Q445">
        <v>638.01504812466897</v>
      </c>
      <c r="R445">
        <v>64.575184379858797</v>
      </c>
      <c r="S445" s="5">
        <f>(Table2[[#This Row],[Close Price]]-Table2[[#This Row],[20D EMA]])/Table2[[#This Row],[20D EMA]]</f>
        <v>3.743924665856619E-2</v>
      </c>
      <c r="T445" s="5">
        <f>(Table2[[#This Row],[Close Price]]-Table2[[#This Row],[50D EMA]])/Table2[[#This Row],[50D EMA]]</f>
        <v>6.5838511741245317E-2</v>
      </c>
      <c r="U445" s="5">
        <f>(Table2[[#This Row],[Close Price]]-Table2[[#This Row],[200D EMA]])/Table2[[#This Row],[200D EMA]]</f>
        <v>7.0586033993560449E-2</v>
      </c>
      <c r="V445">
        <v>1.90414262007451</v>
      </c>
      <c r="W445">
        <v>671.75</v>
      </c>
      <c r="X445">
        <v>703.1</v>
      </c>
      <c r="Y445">
        <v>671.75</v>
      </c>
      <c r="Z445">
        <v>718.4</v>
      </c>
      <c r="AA445">
        <v>551.6</v>
      </c>
      <c r="AB445">
        <v>718.4</v>
      </c>
      <c r="AC445" s="5">
        <f>(Table2[[#This Row],[Close Price]]/Table2[[#This Row],[Day Low]])-1</f>
        <v>1.6821734276144307E-2</v>
      </c>
      <c r="AD445" s="5">
        <f>(Table2[[#This Row],[Day High]]/Table2[[#This Row],[Close Price]])-1</f>
        <v>2.9353634433789688E-2</v>
      </c>
      <c r="AE445" s="5">
        <f>(Table2[[#This Row],[Close Price]]/Table2[[#This Row],[Current Week Low]])-1</f>
        <v>1.6821734276144307E-2</v>
      </c>
      <c r="AF445" s="5">
        <f>(Table2[[#This Row],[Current Week High]]/Table2[[#This Row],[Close Price]])-1</f>
        <v>5.1753165946855972E-2</v>
      </c>
      <c r="AG445" s="5">
        <f>(Table2[[#This Row],[Close Price]]/Table2[[#This Row],[Current Month Low]])-1</f>
        <v>0.23830674401740382</v>
      </c>
      <c r="AH445" s="5">
        <f>(Table2[[#This Row],[Current Month High]]/Table2[[#This Row],[Close Price]])-1</f>
        <v>5.1753165946855972E-2</v>
      </c>
      <c r="AI445">
        <v>19.317765902935299</v>
      </c>
      <c r="AJ445">
        <v>46.797764882871199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10117</v>
      </c>
      <c r="AN445">
        <v>9.67</v>
      </c>
      <c r="AO445" t="s">
        <v>10116</v>
      </c>
      <c r="AP445">
        <v>9.9734176996515003E-2</v>
      </c>
      <c r="AQ445">
        <f>(Table2[[#This Row],[Sharpe Ratio]]-AVERAGE(Table2[Sharpe Ratio]))/_xlfn.STDEV.P(Table2[Sharpe Ratio])</f>
        <v>0.49303085636612032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-0.53935241044662707</v>
      </c>
      <c r="AS445">
        <f>_xlfn.RANK.AVG(Table2[[#This Row],[1Y Return vs Nifty Z-Score]],Table2[1Y Return vs Nifty Z-Score])</f>
        <v>445</v>
      </c>
      <c r="AT445">
        <f>_xlfn.RANK.AVG(Table2[[#This Row],[6M Return vs Nifty Z-Score]],Table2[6M Return vs Nifty Z-Score])</f>
        <v>617</v>
      </c>
      <c r="AU445">
        <f>_xlfn.RANK.AVG(Table2[[#This Row],[Sharpe Ratio Z-Score]],Table2[Sharpe Ratio Z-Score])</f>
        <v>217</v>
      </c>
      <c r="AV445">
        <f>(Table2[[#This Row],[Rank 1Y]]+Table2[[#This Row],[Rank 6M]]+Table2[[#This Row],[Rank Sharpe]])/3</f>
        <v>426.33333333333331</v>
      </c>
    </row>
    <row r="446" spans="1:48" x14ac:dyDescent="0.3">
      <c r="A446" t="s">
        <v>1039</v>
      </c>
      <c r="B446" t="s">
        <v>1040</v>
      </c>
      <c r="C446" t="s">
        <v>10070</v>
      </c>
      <c r="D446" t="s">
        <v>488</v>
      </c>
      <c r="E446">
        <v>12000.515515625</v>
      </c>
      <c r="F446">
        <v>910.85</v>
      </c>
      <c r="G446">
        <v>-11.0173422570423</v>
      </c>
      <c r="H446">
        <f>(Table2[[#This Row],[1Y Return vs Nifty]]-AVERAGE(Table2[1Y Return vs Nifty]))/_xlfn.STDEV.P(Table2[1Y Return vs Nifty])</f>
        <v>-0.65281904967982696</v>
      </c>
      <c r="I446">
        <v>16.834414234934901</v>
      </c>
      <c r="J446">
        <f>(Table2[[#This Row],[1M Return vs Nifty]]-AVERAGE(Table2[1M Return vs Nifty]))/_xlfn.STDEV.P(Table2[1M Return vs Nifty])</f>
        <v>1.3686674231476967</v>
      </c>
      <c r="K446">
        <v>6.0401504642067696</v>
      </c>
      <c r="L446">
        <f>(Table2[[#This Row],[6M Return vs Nifty]]-AVERAGE(Table2[6M Return vs Nifty]))/_xlfn.STDEV.P(Table2[6M Return vs Nifty])</f>
        <v>-0.1772466268984523</v>
      </c>
      <c r="M446">
        <v>2.40002478232091</v>
      </c>
      <c r="N446">
        <f>(Table2[[#This Row],[1W Return vs Nifty]]-AVERAGE(Table2[1W Return vs Nifty]))/_xlfn.STDEV.P(Table2[1W Return vs Nifty])</f>
        <v>0.78836875936081685</v>
      </c>
      <c r="O446">
        <v>834.33</v>
      </c>
      <c r="P446">
        <v>795.85828053998205</v>
      </c>
      <c r="Q446">
        <v>762.28731516882704</v>
      </c>
      <c r="R446">
        <v>78.984462290252694</v>
      </c>
      <c r="S446" s="5">
        <f>(Table2[[#This Row],[Close Price]]-Table2[[#This Row],[20D EMA]])/Table2[[#This Row],[20D EMA]]</f>
        <v>9.1714309685615975E-2</v>
      </c>
      <c r="T446" s="5">
        <f>(Table2[[#This Row],[Close Price]]-Table2[[#This Row],[50D EMA]])/Table2[[#This Row],[50D EMA]]</f>
        <v>0.1444876836388474</v>
      </c>
      <c r="U446" s="5">
        <f>(Table2[[#This Row],[Close Price]]-Table2[[#This Row],[200D EMA]])/Table2[[#This Row],[200D EMA]]</f>
        <v>0.19489066901010962</v>
      </c>
      <c r="V446">
        <v>1.81491629023245</v>
      </c>
      <c r="W446">
        <v>896.45</v>
      </c>
      <c r="X446">
        <v>922</v>
      </c>
      <c r="Y446">
        <v>854.95</v>
      </c>
      <c r="Z446">
        <v>922</v>
      </c>
      <c r="AA446">
        <v>680</v>
      </c>
      <c r="AB446">
        <v>922</v>
      </c>
      <c r="AC446" s="5">
        <f>(Table2[[#This Row],[Close Price]]/Table2[[#This Row],[Day Low]])-1</f>
        <v>1.6063361035194346E-2</v>
      </c>
      <c r="AD446" s="5">
        <f>(Table2[[#This Row],[Day High]]/Table2[[#This Row],[Close Price]])-1</f>
        <v>1.2241313059230263E-2</v>
      </c>
      <c r="AE446" s="5">
        <f>(Table2[[#This Row],[Close Price]]/Table2[[#This Row],[Current Week Low]])-1</f>
        <v>6.5383940581320577E-2</v>
      </c>
      <c r="AF446" s="5">
        <f>(Table2[[#This Row],[Current Week High]]/Table2[[#This Row],[Close Price]])-1</f>
        <v>1.2241313059230263E-2</v>
      </c>
      <c r="AG446" s="5">
        <f>(Table2[[#This Row],[Close Price]]/Table2[[#This Row],[Current Month Low]])-1</f>
        <v>0.33948529411764716</v>
      </c>
      <c r="AH446" s="5">
        <f>(Table2[[#This Row],[Current Month High]]/Table2[[#This Row],[Close Price]])-1</f>
        <v>1.2241313059230263E-2</v>
      </c>
      <c r="AI446">
        <v>1.2241313059230201</v>
      </c>
      <c r="AJ446">
        <v>33.948529411764703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0.04</v>
      </c>
      <c r="AM446" t="s">
        <v>10116</v>
      </c>
      <c r="AN446">
        <v>17.78</v>
      </c>
      <c r="AO446" t="s">
        <v>10116</v>
      </c>
      <c r="AP446">
        <v>5.0046160836107002E-2</v>
      </c>
      <c r="AQ446">
        <f>(Table2[[#This Row],[Sharpe Ratio]]-AVERAGE(Table2[Sharpe Ratio]))/_xlfn.STDEV.P(Table2[Sharpe Ratio])</f>
        <v>-6.8662787233140052E-2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1.2583077186970943</v>
      </c>
      <c r="AS446">
        <f>_xlfn.RANK.AVG(Table2[[#This Row],[1Y Return vs Nifty Z-Score]],Table2[1Y Return vs Nifty Z-Score])</f>
        <v>557</v>
      </c>
      <c r="AT446">
        <f>_xlfn.RANK.AVG(Table2[[#This Row],[6M Return vs Nifty Z-Score]],Table2[6M Return vs Nifty Z-Score])</f>
        <v>362</v>
      </c>
      <c r="AU446">
        <f>_xlfn.RANK.AVG(Table2[[#This Row],[Sharpe Ratio Z-Score]],Table2[Sharpe Ratio Z-Score])</f>
        <v>363</v>
      </c>
      <c r="AV446">
        <f>(Table2[[#This Row],[Rank 1Y]]+Table2[[#This Row],[Rank 6M]]+Table2[[#This Row],[Rank Sharpe]])/3</f>
        <v>427.33333333333331</v>
      </c>
    </row>
    <row r="447" spans="1:48" x14ac:dyDescent="0.3">
      <c r="A447" t="s">
        <v>1986</v>
      </c>
      <c r="B447" t="s">
        <v>1987</v>
      </c>
      <c r="C447" t="s">
        <v>10070</v>
      </c>
      <c r="D447" t="s">
        <v>584</v>
      </c>
      <c r="E447">
        <v>3007.7610072399998</v>
      </c>
      <c r="F447">
        <v>49.83</v>
      </c>
      <c r="G447">
        <v>22.312347479985501</v>
      </c>
      <c r="H447">
        <f>(Table2[[#This Row],[1Y Return vs Nifty]]-AVERAGE(Table2[1Y Return vs Nifty]))/_xlfn.STDEV.P(Table2[1Y Return vs Nifty])</f>
        <v>-0.25005334065750667</v>
      </c>
      <c r="I447">
        <v>7.0467493196556097</v>
      </c>
      <c r="J447">
        <f>(Table2[[#This Row],[1M Return vs Nifty]]-AVERAGE(Table2[1M Return vs Nifty]))/_xlfn.STDEV.P(Table2[1M Return vs Nifty])</f>
        <v>0.46206891861793981</v>
      </c>
      <c r="K447">
        <v>13.6952286306809</v>
      </c>
      <c r="L447">
        <f>(Table2[[#This Row],[6M Return vs Nifty]]-AVERAGE(Table2[6M Return vs Nifty]))/_xlfn.STDEV.P(Table2[6M Return vs Nifty])</f>
        <v>5.5543727528075917E-2</v>
      </c>
      <c r="M447">
        <v>5.8493578912116604</v>
      </c>
      <c r="N447">
        <f>(Table2[[#This Row],[1W Return vs Nifty]]-AVERAGE(Table2[1W Return vs Nifty]))/_xlfn.STDEV.P(Table2[1W Return vs Nifty])</f>
        <v>1.5417121846919266</v>
      </c>
      <c r="O447">
        <v>48.17</v>
      </c>
      <c r="P447">
        <v>46.6494913977115</v>
      </c>
      <c r="Q447">
        <v>43.3935396918734</v>
      </c>
      <c r="R447">
        <v>67.675899389704099</v>
      </c>
      <c r="S447" s="5">
        <f>(Table2[[#This Row],[Close Price]]-Table2[[#This Row],[20D EMA]])/Table2[[#This Row],[20D EMA]]</f>
        <v>3.4461282956196729E-2</v>
      </c>
      <c r="T447" s="5">
        <f>(Table2[[#This Row],[Close Price]]-Table2[[#This Row],[50D EMA]])/Table2[[#This Row],[50D EMA]]</f>
        <v>6.8178848407434628E-2</v>
      </c>
      <c r="U447" s="5">
        <f>(Table2[[#This Row],[Close Price]]-Table2[[#This Row],[200D EMA]])/Table2[[#This Row],[200D EMA]]</f>
        <v>0.14832761636479261</v>
      </c>
      <c r="V447">
        <v>0.97833862120886494</v>
      </c>
      <c r="W447">
        <v>49.6</v>
      </c>
      <c r="X447">
        <v>52.99</v>
      </c>
      <c r="Y447">
        <v>47.9</v>
      </c>
      <c r="Z447">
        <v>53.6</v>
      </c>
      <c r="AA447">
        <v>37</v>
      </c>
      <c r="AB447">
        <v>53.6</v>
      </c>
      <c r="AC447" s="5">
        <f>(Table2[[#This Row],[Close Price]]/Table2[[#This Row],[Day Low]])-1</f>
        <v>4.6370967741935498E-3</v>
      </c>
      <c r="AD447" s="5">
        <f>(Table2[[#This Row],[Day High]]/Table2[[#This Row],[Close Price]])-1</f>
        <v>6.3415613084487399E-2</v>
      </c>
      <c r="AE447" s="5">
        <f>(Table2[[#This Row],[Close Price]]/Table2[[#This Row],[Current Week Low]])-1</f>
        <v>4.0292275574112635E-2</v>
      </c>
      <c r="AF447" s="5">
        <f>(Table2[[#This Row],[Current Week High]]/Table2[[#This Row],[Close Price]])-1</f>
        <v>7.5657234597632073E-2</v>
      </c>
      <c r="AG447" s="5">
        <f>(Table2[[#This Row],[Close Price]]/Table2[[#This Row],[Current Month Low]])-1</f>
        <v>0.34675675675675666</v>
      </c>
      <c r="AH447" s="5">
        <f>(Table2[[#This Row],[Current Month High]]/Table2[[#This Row],[Close Price]])-1</f>
        <v>7.5657234597632073E-2</v>
      </c>
      <c r="AI447">
        <v>13.987557696166901</v>
      </c>
      <c r="AJ447">
        <v>66.655518394648794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0.05</v>
      </c>
      <c r="AM447" t="s">
        <v>10116</v>
      </c>
      <c r="AN447">
        <v>8.85</v>
      </c>
      <c r="AO447" t="s">
        <v>10116</v>
      </c>
      <c r="AP447">
        <v>-5.3131472118393003E-2</v>
      </c>
      <c r="AQ447">
        <f>(Table2[[#This Row],[Sharpe Ratio]]-AVERAGE(Table2[Sharpe Ratio]))/_xlfn.STDEV.P(Table2[Sharpe Ratio])</f>
        <v>-1.2350249218183973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0.57424656836203836</v>
      </c>
      <c r="AS447">
        <f>_xlfn.RANK.AVG(Table2[[#This Row],[1Y Return vs Nifty Z-Score]],Table2[1Y Return vs Nifty Z-Score])</f>
        <v>364</v>
      </c>
      <c r="AT447">
        <f>_xlfn.RANK.AVG(Table2[[#This Row],[6M Return vs Nifty Z-Score]],Table2[6M Return vs Nifty Z-Score])</f>
        <v>280</v>
      </c>
      <c r="AU447">
        <f>_xlfn.RANK.AVG(Table2[[#This Row],[Sharpe Ratio Z-Score]],Table2[Sharpe Ratio Z-Score])</f>
        <v>639</v>
      </c>
      <c r="AV447">
        <f>(Table2[[#This Row],[Rank 1Y]]+Table2[[#This Row],[Rank 6M]]+Table2[[#This Row],[Rank Sharpe]])/3</f>
        <v>427.66666666666669</v>
      </c>
    </row>
    <row r="448" spans="1:48" x14ac:dyDescent="0.3">
      <c r="A448" t="s">
        <v>695</v>
      </c>
      <c r="B448" t="s">
        <v>696</v>
      </c>
      <c r="C448" t="s">
        <v>10070</v>
      </c>
      <c r="D448" t="s">
        <v>584</v>
      </c>
      <c r="E448">
        <v>23401.12412814</v>
      </c>
      <c r="F448">
        <v>2590.8000000000002</v>
      </c>
      <c r="G448">
        <v>22.5919909676015</v>
      </c>
      <c r="H448">
        <f>(Table2[[#This Row],[1Y Return vs Nifty]]-AVERAGE(Table2[1Y Return vs Nifty]))/_xlfn.STDEV.P(Table2[1Y Return vs Nifty])</f>
        <v>-0.24667404704716128</v>
      </c>
      <c r="I448">
        <v>-6.6073092732061003</v>
      </c>
      <c r="J448">
        <f>(Table2[[#This Row],[1M Return vs Nifty]]-AVERAGE(Table2[1M Return vs Nifty]))/_xlfn.STDEV.P(Table2[1M Return vs Nifty])</f>
        <v>-0.80266063722596059</v>
      </c>
      <c r="K448">
        <v>-32.918364301597897</v>
      </c>
      <c r="L448">
        <f>(Table2[[#This Row],[6M Return vs Nifty]]-AVERAGE(Table2[6M Return vs Nifty]))/_xlfn.STDEV.P(Table2[6M Return vs Nifty])</f>
        <v>-1.3619721467477146</v>
      </c>
      <c r="M448">
        <v>-2.5296609888325499</v>
      </c>
      <c r="N448">
        <f>(Table2[[#This Row],[1W Return vs Nifty]]-AVERAGE(Table2[1W Return vs Nifty]))/_xlfn.STDEV.P(Table2[1W Return vs Nifty])</f>
        <v>-0.28828758185322767</v>
      </c>
      <c r="O448">
        <v>2588.33</v>
      </c>
      <c r="P448">
        <v>2643.6378387986101</v>
      </c>
      <c r="Q448">
        <v>2605.8114329414898</v>
      </c>
      <c r="R448">
        <v>51.987305362792803</v>
      </c>
      <c r="S448" s="5">
        <f>(Table2[[#This Row],[Close Price]]-Table2[[#This Row],[20D EMA]])/Table2[[#This Row],[20D EMA]]</f>
        <v>9.5428326372613023E-4</v>
      </c>
      <c r="T448" s="5">
        <f>(Table2[[#This Row],[Close Price]]-Table2[[#This Row],[50D EMA]])/Table2[[#This Row],[50D EMA]]</f>
        <v>-1.9986791694062703E-2</v>
      </c>
      <c r="U448" s="5">
        <f>(Table2[[#This Row],[Close Price]]-Table2[[#This Row],[200D EMA]])/Table2[[#This Row],[200D EMA]]</f>
        <v>-5.7607518148557703E-3</v>
      </c>
      <c r="V448">
        <v>0.72365518471315204</v>
      </c>
      <c r="W448">
        <v>2575.4</v>
      </c>
      <c r="X448">
        <v>2657.5</v>
      </c>
      <c r="Y448">
        <v>2525</v>
      </c>
      <c r="Z448">
        <v>2657.5</v>
      </c>
      <c r="AA448">
        <v>2129.6999999999998</v>
      </c>
      <c r="AB448">
        <v>2697</v>
      </c>
      <c r="AC448" s="5">
        <f>(Table2[[#This Row],[Close Price]]/Table2[[#This Row],[Day Low]])-1</f>
        <v>5.9796536460356986E-3</v>
      </c>
      <c r="AD448" s="5">
        <f>(Table2[[#This Row],[Day High]]/Table2[[#This Row],[Close Price]])-1</f>
        <v>2.5744943646750063E-2</v>
      </c>
      <c r="AE448" s="5">
        <f>(Table2[[#This Row],[Close Price]]/Table2[[#This Row],[Current Week Low]])-1</f>
        <v>2.6059405940594083E-2</v>
      </c>
      <c r="AF448" s="5">
        <f>(Table2[[#This Row],[Current Week High]]/Table2[[#This Row],[Close Price]])-1</f>
        <v>2.5744943646750063E-2</v>
      </c>
      <c r="AG448" s="5">
        <f>(Table2[[#This Row],[Close Price]]/Table2[[#This Row],[Current Month Low]])-1</f>
        <v>0.21650936751655192</v>
      </c>
      <c r="AH448" s="5">
        <f>(Table2[[#This Row],[Current Month High]]/Table2[[#This Row],[Close Price]])-1</f>
        <v>4.0991199629458075E-2</v>
      </c>
      <c r="AI448">
        <v>50.378261540836803</v>
      </c>
      <c r="AJ448">
        <v>78.429752066115697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-0.21</v>
      </c>
      <c r="AM448" t="s">
        <v>10117</v>
      </c>
      <c r="AN448">
        <v>-1.4</v>
      </c>
      <c r="AO448" t="s">
        <v>10117</v>
      </c>
      <c r="AP448">
        <v>9.9288578127008004E-2</v>
      </c>
      <c r="AQ448">
        <f>(Table2[[#This Row],[Sharpe Ratio]]-AVERAGE(Table2[Sharpe Ratio]))/_xlfn.STDEV.P(Table2[Sharpe Ratio])</f>
        <v>0.48799362461613288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362</v>
      </c>
      <c r="AT448">
        <f>_xlfn.RANK.AVG(Table2[[#This Row],[6M Return vs Nifty Z-Score]],Table2[6M Return vs Nifty Z-Score])</f>
        <v>704</v>
      </c>
      <c r="AU448">
        <f>_xlfn.RANK.AVG(Table2[[#This Row],[Sharpe Ratio Z-Score]],Table2[Sharpe Ratio Z-Score])</f>
        <v>219</v>
      </c>
      <c r="AV448">
        <f>(Table2[[#This Row],[Rank 1Y]]+Table2[[#This Row],[Rank 6M]]+Table2[[#This Row],[Rank Sharpe]])/3</f>
        <v>428.33333333333331</v>
      </c>
    </row>
    <row r="449" spans="1:48" x14ac:dyDescent="0.3">
      <c r="A449" t="s">
        <v>1449</v>
      </c>
      <c r="B449" t="s">
        <v>1450</v>
      </c>
      <c r="C449" t="s">
        <v>10078</v>
      </c>
      <c r="D449" t="s">
        <v>132</v>
      </c>
      <c r="E449">
        <v>6672.1905758599996</v>
      </c>
      <c r="F449">
        <v>624.29999999999995</v>
      </c>
      <c r="G449">
        <v>12.4038654548827</v>
      </c>
      <c r="H449">
        <f>(Table2[[#This Row],[1Y Return vs Nifty]]-AVERAGE(Table2[1Y Return vs Nifty]))/_xlfn.STDEV.P(Table2[1Y Return vs Nifty])</f>
        <v>-0.3697903325006035</v>
      </c>
      <c r="I449">
        <v>2.4387014967647298</v>
      </c>
      <c r="J449">
        <f>(Table2[[#This Row],[1M Return vs Nifty]]-AVERAGE(Table2[1M Return vs Nifty]))/_xlfn.STDEV.P(Table2[1M Return vs Nifty])</f>
        <v>3.5240936540943547E-2</v>
      </c>
      <c r="K449">
        <v>-14.8859853347968</v>
      </c>
      <c r="L449">
        <f>(Table2[[#This Row],[6M Return vs Nifty]]-AVERAGE(Table2[6M Return vs Nifty]))/_xlfn.STDEV.P(Table2[6M Return vs Nifty])</f>
        <v>-0.81360885122717286</v>
      </c>
      <c r="M449">
        <v>-6.91794659036825</v>
      </c>
      <c r="N449">
        <f>(Table2[[#This Row],[1W Return vs Nifty]]-AVERAGE(Table2[1W Return vs Nifty]))/_xlfn.STDEV.P(Table2[1W Return vs Nifty])</f>
        <v>-1.2467007017316998</v>
      </c>
      <c r="O449">
        <v>609.22</v>
      </c>
      <c r="P449">
        <v>598.92344775161303</v>
      </c>
      <c r="Q449">
        <v>565.91629328995396</v>
      </c>
      <c r="R449">
        <v>52.585574998760897</v>
      </c>
      <c r="S449" s="5">
        <f>(Table2[[#This Row],[Close Price]]-Table2[[#This Row],[20D EMA]])/Table2[[#This Row],[20D EMA]]</f>
        <v>2.4752962804897947E-2</v>
      </c>
      <c r="T449" s="5">
        <f>(Table2[[#This Row],[Close Price]]-Table2[[#This Row],[50D EMA]])/Table2[[#This Row],[50D EMA]]</f>
        <v>4.2370276775190063E-2</v>
      </c>
      <c r="U449" s="5">
        <f>(Table2[[#This Row],[Close Price]]-Table2[[#This Row],[200D EMA]])/Table2[[#This Row],[200D EMA]]</f>
        <v>0.10316668278029664</v>
      </c>
      <c r="V449">
        <v>0.81894424203323801</v>
      </c>
      <c r="W449">
        <v>613.5</v>
      </c>
      <c r="X449">
        <v>625.79999999999995</v>
      </c>
      <c r="Y449">
        <v>608</v>
      </c>
      <c r="Z449">
        <v>634.95000000000005</v>
      </c>
      <c r="AA449">
        <v>522.04999999999995</v>
      </c>
      <c r="AB449">
        <v>652</v>
      </c>
      <c r="AC449" s="5">
        <f>(Table2[[#This Row],[Close Price]]/Table2[[#This Row],[Day Low]])-1</f>
        <v>1.760391198044009E-2</v>
      </c>
      <c r="AD449" s="5">
        <f>(Table2[[#This Row],[Day High]]/Table2[[#This Row],[Close Price]])-1</f>
        <v>2.4026910139356428E-3</v>
      </c>
      <c r="AE449" s="5">
        <f>(Table2[[#This Row],[Close Price]]/Table2[[#This Row],[Current Week Low]])-1</f>
        <v>2.6809210526315796E-2</v>
      </c>
      <c r="AF449" s="5">
        <f>(Table2[[#This Row],[Current Week High]]/Table2[[#This Row],[Close Price]])-1</f>
        <v>1.7059106198942908E-2</v>
      </c>
      <c r="AG449" s="5">
        <f>(Table2[[#This Row],[Close Price]]/Table2[[#This Row],[Current Month Low]])-1</f>
        <v>0.1958624652811034</v>
      </c>
      <c r="AH449" s="5">
        <f>(Table2[[#This Row],[Current Month High]]/Table2[[#This Row],[Close Price]])-1</f>
        <v>4.4369694057344367E-2</v>
      </c>
      <c r="AI449">
        <v>34.814992791926898</v>
      </c>
      <c r="AJ449">
        <v>71.263973664357707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</v>
      </c>
      <c r="AM449">
        <v>0</v>
      </c>
      <c r="AN449">
        <v>5.93</v>
      </c>
      <c r="AO449" t="s">
        <v>10116</v>
      </c>
      <c r="AP449">
        <v>7.2326261243872994E-2</v>
      </c>
      <c r="AQ449">
        <f>(Table2[[#This Row],[Sharpe Ratio]]-AVERAGE(Table2[Sharpe Ratio]))/_xlfn.STDEV.P(Table2[Sharpe Ratio])</f>
        <v>0.18320057429440711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-2.2116583746241254</v>
      </c>
      <c r="AS449">
        <f>_xlfn.RANK.AVG(Table2[[#This Row],[1Y Return vs Nifty Z-Score]],Table2[1Y Return vs Nifty Z-Score])</f>
        <v>419</v>
      </c>
      <c r="AT449">
        <f>_xlfn.RANK.AVG(Table2[[#This Row],[6M Return vs Nifty Z-Score]],Table2[6M Return vs Nifty Z-Score])</f>
        <v>587</v>
      </c>
      <c r="AU449">
        <f>_xlfn.RANK.AVG(Table2[[#This Row],[Sharpe Ratio Z-Score]],Table2[Sharpe Ratio Z-Score])</f>
        <v>282</v>
      </c>
      <c r="AV449">
        <f>(Table2[[#This Row],[Rank 1Y]]+Table2[[#This Row],[Rank 6M]]+Table2[[#This Row],[Rank Sharpe]])/3</f>
        <v>429.33333333333331</v>
      </c>
    </row>
    <row r="450" spans="1:48" x14ac:dyDescent="0.3">
      <c r="A450" t="s">
        <v>1515</v>
      </c>
      <c r="B450" t="s">
        <v>1516</v>
      </c>
      <c r="C450" t="s">
        <v>10084</v>
      </c>
      <c r="D450" t="s">
        <v>373</v>
      </c>
      <c r="E450">
        <v>6112.1572126999999</v>
      </c>
      <c r="F450">
        <v>306.05</v>
      </c>
      <c r="G450">
        <v>29.2109575653642</v>
      </c>
      <c r="H450">
        <f>(Table2[[#This Row],[1Y Return vs Nifty]]-AVERAGE(Table2[1Y Return vs Nifty]))/_xlfn.STDEV.P(Table2[1Y Return vs Nifty])</f>
        <v>-0.1666885207558301</v>
      </c>
      <c r="I450">
        <v>12.2739180392152</v>
      </c>
      <c r="J450">
        <f>(Table2[[#This Row],[1M Return vs Nifty]]-AVERAGE(Table2[1M Return vs Nifty]))/_xlfn.STDEV.P(Table2[1M Return vs Nifty])</f>
        <v>0.94624398847342661</v>
      </c>
      <c r="K450">
        <v>9.3853262024784492</v>
      </c>
      <c r="L450">
        <f>(Table2[[#This Row],[6M Return vs Nifty]]-AVERAGE(Table2[6M Return vs Nifty]))/_xlfn.STDEV.P(Table2[6M Return vs Nifty])</f>
        <v>-7.552008292379267E-2</v>
      </c>
      <c r="M450">
        <v>-7.2146751973977903</v>
      </c>
      <c r="N450">
        <f>(Table2[[#This Row],[1W Return vs Nifty]]-AVERAGE(Table2[1W Return vs Nifty]))/_xlfn.STDEV.P(Table2[1W Return vs Nifty])</f>
        <v>-1.3115070101271362</v>
      </c>
      <c r="O450">
        <v>305.31</v>
      </c>
      <c r="P450">
        <v>287.98567165911197</v>
      </c>
      <c r="Q450">
        <v>258.18962914043902</v>
      </c>
      <c r="R450">
        <v>52.877712163390299</v>
      </c>
      <c r="S450" s="5">
        <f>(Table2[[#This Row],[Close Price]]-Table2[[#This Row],[20D EMA]])/Table2[[#This Row],[20D EMA]]</f>
        <v>2.4237660083194427E-3</v>
      </c>
      <c r="T450" s="5">
        <f>(Table2[[#This Row],[Close Price]]-Table2[[#This Row],[50D EMA]])/Table2[[#This Row],[50D EMA]]</f>
        <v>6.2726483011525475E-2</v>
      </c>
      <c r="U450" s="5">
        <f>(Table2[[#This Row],[Close Price]]-Table2[[#This Row],[200D EMA]])/Table2[[#This Row],[200D EMA]]</f>
        <v>0.18536906776192755</v>
      </c>
      <c r="V450">
        <v>1.3865826689715499</v>
      </c>
      <c r="W450">
        <v>304.55</v>
      </c>
      <c r="X450">
        <v>317</v>
      </c>
      <c r="Y450">
        <v>304.55</v>
      </c>
      <c r="Z450">
        <v>332.25</v>
      </c>
      <c r="AA450">
        <v>239.75</v>
      </c>
      <c r="AB450">
        <v>348.25</v>
      </c>
      <c r="AC450" s="5">
        <f>(Table2[[#This Row],[Close Price]]/Table2[[#This Row],[Day Low]])-1</f>
        <v>4.9252996223936307E-3</v>
      </c>
      <c r="AD450" s="5">
        <f>(Table2[[#This Row],[Day High]]/Table2[[#This Row],[Close Price]])-1</f>
        <v>3.5778467570658279E-2</v>
      </c>
      <c r="AE450" s="5">
        <f>(Table2[[#This Row],[Close Price]]/Table2[[#This Row],[Current Week Low]])-1</f>
        <v>4.9252996223936307E-3</v>
      </c>
      <c r="AF450" s="5">
        <f>(Table2[[#This Row],[Current Week High]]/Table2[[#This Row],[Close Price]])-1</f>
        <v>8.5606926972716879E-2</v>
      </c>
      <c r="AG450" s="5">
        <f>(Table2[[#This Row],[Close Price]]/Table2[[#This Row],[Current Month Low]])-1</f>
        <v>0.27653806047966634</v>
      </c>
      <c r="AH450" s="5">
        <f>(Table2[[#This Row],[Current Month High]]/Table2[[#This Row],[Close Price]])-1</f>
        <v>0.13788596634536843</v>
      </c>
      <c r="AI450">
        <v>13.7885966345368</v>
      </c>
      <c r="AJ450">
        <v>57.635848570692701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0.04</v>
      </c>
      <c r="AM450" t="s">
        <v>10116</v>
      </c>
      <c r="AN450">
        <v>-2.2999999999999998</v>
      </c>
      <c r="AO450" t="s">
        <v>10117</v>
      </c>
      <c r="AP450">
        <v>-4.5067747757090999E-2</v>
      </c>
      <c r="AQ450">
        <f>(Table2[[#This Row],[Sharpe Ratio]]-AVERAGE(Table2[Sharpe Ratio]))/_xlfn.STDEV.P(Table2[Sharpe Ratio])</f>
        <v>-1.1438692857620543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-1.7513409110953866</v>
      </c>
      <c r="AS450">
        <f>_xlfn.RANK.AVG(Table2[[#This Row],[1Y Return vs Nifty Z-Score]],Table2[1Y Return vs Nifty Z-Score])</f>
        <v>332</v>
      </c>
      <c r="AT450">
        <f>_xlfn.RANK.AVG(Table2[[#This Row],[6M Return vs Nifty Z-Score]],Table2[6M Return vs Nifty Z-Score])</f>
        <v>328</v>
      </c>
      <c r="AU450">
        <f>_xlfn.RANK.AVG(Table2[[#This Row],[Sharpe Ratio Z-Score]],Table2[Sharpe Ratio Z-Score])</f>
        <v>628</v>
      </c>
      <c r="AV450">
        <f>(Table2[[#This Row],[Rank 1Y]]+Table2[[#This Row],[Rank 6M]]+Table2[[#This Row],[Rank Sharpe]])/3</f>
        <v>429.33333333333331</v>
      </c>
    </row>
    <row r="451" spans="1:48" x14ac:dyDescent="0.3">
      <c r="A451" t="s">
        <v>677</v>
      </c>
      <c r="B451" t="s">
        <v>678</v>
      </c>
      <c r="C451" t="s">
        <v>10075</v>
      </c>
      <c r="D451" t="s">
        <v>284</v>
      </c>
      <c r="E451">
        <v>24290.740266000001</v>
      </c>
      <c r="F451">
        <v>1201.25</v>
      </c>
      <c r="G451">
        <v>-10.290606268599699</v>
      </c>
      <c r="H451">
        <f>(Table2[[#This Row],[1Y Return vs Nifty]]-AVERAGE(Table2[1Y Return vs Nifty]))/_xlfn.STDEV.P(Table2[1Y Return vs Nifty])</f>
        <v>-0.64403695965839058</v>
      </c>
      <c r="I451">
        <v>-9.7663624963198998</v>
      </c>
      <c r="J451">
        <f>(Table2[[#This Row],[1M Return vs Nifty]]-AVERAGE(Table2[1M Return vs Nifty]))/_xlfn.STDEV.P(Table2[1M Return vs Nifty])</f>
        <v>-1.0952731196306216</v>
      </c>
      <c r="K451">
        <v>-9.8010650889040694</v>
      </c>
      <c r="L451">
        <f>(Table2[[#This Row],[6M Return vs Nifty]]-AVERAGE(Table2[6M Return vs Nifty]))/_xlfn.STDEV.P(Table2[6M Return vs Nifty])</f>
        <v>-0.65897680691230598</v>
      </c>
      <c r="M451">
        <v>-5.5667463577125096</v>
      </c>
      <c r="N451">
        <f>(Table2[[#This Row],[1W Return vs Nifty]]-AVERAGE(Table2[1W Return vs Nifty]))/_xlfn.STDEV.P(Table2[1W Return vs Nifty])</f>
        <v>-0.95159501624329135</v>
      </c>
      <c r="O451">
        <v>1219.68</v>
      </c>
      <c r="P451">
        <v>1236.8234478198401</v>
      </c>
      <c r="Q451">
        <v>1186.2121327253501</v>
      </c>
      <c r="R451">
        <v>38.761477159330497</v>
      </c>
      <c r="S451" s="5">
        <f>(Table2[[#This Row],[Close Price]]-Table2[[#This Row],[20D EMA]])/Table2[[#This Row],[20D EMA]]</f>
        <v>-1.5110520792339025E-2</v>
      </c>
      <c r="T451" s="5">
        <f>(Table2[[#This Row],[Close Price]]-Table2[[#This Row],[50D EMA]])/Table2[[#This Row],[50D EMA]]</f>
        <v>-2.8761944869775676E-2</v>
      </c>
      <c r="U451" s="5">
        <f>(Table2[[#This Row],[Close Price]]-Table2[[#This Row],[200D EMA]])/Table2[[#This Row],[200D EMA]]</f>
        <v>1.2677215870402578E-2</v>
      </c>
      <c r="V451">
        <v>1.11737638255476</v>
      </c>
      <c r="W451">
        <v>1196.55</v>
      </c>
      <c r="X451">
        <v>1235.55</v>
      </c>
      <c r="Y451">
        <v>1181.1500000000001</v>
      </c>
      <c r="Z451">
        <v>1235.55</v>
      </c>
      <c r="AA451">
        <v>1080</v>
      </c>
      <c r="AB451">
        <v>1319.8</v>
      </c>
      <c r="AC451" s="5">
        <f>(Table2[[#This Row],[Close Price]]/Table2[[#This Row],[Day Low]])-1</f>
        <v>3.9279595503740605E-3</v>
      </c>
      <c r="AD451" s="5">
        <f>(Table2[[#This Row],[Day High]]/Table2[[#This Row],[Close Price]])-1</f>
        <v>2.8553590010405694E-2</v>
      </c>
      <c r="AE451" s="5">
        <f>(Table2[[#This Row],[Close Price]]/Table2[[#This Row],[Current Week Low]])-1</f>
        <v>1.7017313635016684E-2</v>
      </c>
      <c r="AF451" s="5">
        <f>(Table2[[#This Row],[Current Week High]]/Table2[[#This Row],[Close Price]])-1</f>
        <v>2.8553590010405694E-2</v>
      </c>
      <c r="AG451" s="5">
        <f>(Table2[[#This Row],[Close Price]]/Table2[[#This Row],[Current Month Low]])-1</f>
        <v>0.1122685185185186</v>
      </c>
      <c r="AH451" s="5">
        <f>(Table2[[#This Row],[Current Month High]]/Table2[[#This Row],[Close Price]])-1</f>
        <v>9.868886576482816E-2</v>
      </c>
      <c r="AI451">
        <v>20.283038501560799</v>
      </c>
      <c r="AJ451">
        <v>23.4076433121019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-0.08</v>
      </c>
      <c r="AM451" t="s">
        <v>10117</v>
      </c>
      <c r="AN451">
        <v>-7.95</v>
      </c>
      <c r="AO451" t="s">
        <v>10117</v>
      </c>
      <c r="AP451">
        <v>0.102264245050212</v>
      </c>
      <c r="AQ451">
        <f>(Table2[[#This Row],[Sharpe Ratio]]-AVERAGE(Table2[Sharpe Ratio]))/_xlfn.STDEV.P(Table2[Sharpe Ratio])</f>
        <v>0.52163177975672903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553</v>
      </c>
      <c r="AT451">
        <f>_xlfn.RANK.AVG(Table2[[#This Row],[6M Return vs Nifty Z-Score]],Table2[6M Return vs Nifty Z-Score])</f>
        <v>526</v>
      </c>
      <c r="AU451">
        <f>_xlfn.RANK.AVG(Table2[[#This Row],[Sharpe Ratio Z-Score]],Table2[Sharpe Ratio Z-Score])</f>
        <v>210</v>
      </c>
      <c r="AV451">
        <f>(Table2[[#This Row],[Rank 1Y]]+Table2[[#This Row],[Rank 6M]]+Table2[[#This Row],[Rank Sharpe]])/3</f>
        <v>429.66666666666669</v>
      </c>
    </row>
    <row r="452" spans="1:48" x14ac:dyDescent="0.3">
      <c r="A452" t="s">
        <v>1315</v>
      </c>
      <c r="B452" t="s">
        <v>1316</v>
      </c>
      <c r="C452" t="s">
        <v>10079</v>
      </c>
      <c r="D452" t="s">
        <v>80</v>
      </c>
      <c r="E452">
        <v>8138.5202926619904</v>
      </c>
      <c r="F452">
        <v>293.23</v>
      </c>
      <c r="G452">
        <v>9.3414623026148504</v>
      </c>
      <c r="H452">
        <f>(Table2[[#This Row],[1Y Return vs Nifty]]-AVERAGE(Table2[1Y Return vs Nifty]))/_xlfn.STDEV.P(Table2[1Y Return vs Nifty])</f>
        <v>-0.40679730696292687</v>
      </c>
      <c r="I452">
        <v>20.2079008441874</v>
      </c>
      <c r="J452">
        <f>(Table2[[#This Row],[1M Return vs Nifty]]-AVERAGE(Table2[1M Return vs Nifty]))/_xlfn.STDEV.P(Table2[1M Return vs Nifty])</f>
        <v>1.6811421493947187</v>
      </c>
      <c r="K452">
        <v>2.5533136328274799</v>
      </c>
      <c r="L452">
        <f>(Table2[[#This Row],[6M Return vs Nifty]]-AVERAGE(Table2[6M Return vs Nifty]))/_xlfn.STDEV.P(Table2[6M Return vs Nifty])</f>
        <v>-0.2832810741179666</v>
      </c>
      <c r="M452">
        <v>17.6185086806741</v>
      </c>
      <c r="N452">
        <f>(Table2[[#This Row],[1W Return vs Nifty]]-AVERAGE(Table2[1W Return vs Nifty]))/_xlfn.STDEV.P(Table2[1W Return vs Nifty])</f>
        <v>4.1121256788595577</v>
      </c>
      <c r="O452">
        <v>230.53</v>
      </c>
      <c r="P452">
        <v>222.59468777363199</v>
      </c>
      <c r="Q452">
        <v>225.22408925795099</v>
      </c>
      <c r="R452">
        <v>81.150051614023695</v>
      </c>
      <c r="S452" s="5">
        <f>(Table2[[#This Row],[Close Price]]-Table2[[#This Row],[20D EMA]])/Table2[[#This Row],[20D EMA]]</f>
        <v>0.27198195462629599</v>
      </c>
      <c r="T452" s="5">
        <f>(Table2[[#This Row],[Close Price]]-Table2[[#This Row],[50D EMA]])/Table2[[#This Row],[50D EMA]]</f>
        <v>0.31732703476823632</v>
      </c>
      <c r="U452" s="5">
        <f>(Table2[[#This Row],[Close Price]]-Table2[[#This Row],[200D EMA]])/Table2[[#This Row],[200D EMA]]</f>
        <v>0.30194776662704714</v>
      </c>
      <c r="V452">
        <v>4.1666911851199799</v>
      </c>
      <c r="W452">
        <v>275.10000000000002</v>
      </c>
      <c r="X452">
        <v>298.8</v>
      </c>
      <c r="Y452">
        <v>223.61</v>
      </c>
      <c r="Z452">
        <v>298.8</v>
      </c>
      <c r="AA452">
        <v>172.55</v>
      </c>
      <c r="AB452">
        <v>298.8</v>
      </c>
      <c r="AC452" s="5">
        <f>(Table2[[#This Row],[Close Price]]/Table2[[#This Row],[Day Low]])-1</f>
        <v>6.5903307888040663E-2</v>
      </c>
      <c r="AD452" s="5">
        <f>(Table2[[#This Row],[Day High]]/Table2[[#This Row],[Close Price]])-1</f>
        <v>1.89953278996009E-2</v>
      </c>
      <c r="AE452" s="5">
        <f>(Table2[[#This Row],[Close Price]]/Table2[[#This Row],[Current Week Low]])-1</f>
        <v>0.31134564643799467</v>
      </c>
      <c r="AF452" s="5">
        <f>(Table2[[#This Row],[Current Week High]]/Table2[[#This Row],[Close Price]])-1</f>
        <v>1.89953278996009E-2</v>
      </c>
      <c r="AG452" s="5">
        <f>(Table2[[#This Row],[Close Price]]/Table2[[#This Row],[Current Month Low]])-1</f>
        <v>0.69939148073022306</v>
      </c>
      <c r="AH452" s="5">
        <f>(Table2[[#This Row],[Current Month High]]/Table2[[#This Row],[Close Price]])-1</f>
        <v>1.89953278996009E-2</v>
      </c>
      <c r="AI452">
        <v>1.89953278996009</v>
      </c>
      <c r="AJ452">
        <v>69.939148073022295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0.2</v>
      </c>
      <c r="AM452" t="s">
        <v>10116</v>
      </c>
      <c r="AN452">
        <v>34.42</v>
      </c>
      <c r="AO452" t="s">
        <v>10116</v>
      </c>
      <c r="AP452">
        <v>1.8206976404121999E-2</v>
      </c>
      <c r="AQ452">
        <f>(Table2[[#This Row],[Sharpe Ratio]]-AVERAGE(Table2[Sharpe Ratio]))/_xlfn.STDEV.P(Table2[Sharpe Ratio])</f>
        <v>-0.42858594164316821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431</v>
      </c>
      <c r="AT452">
        <f>_xlfn.RANK.AVG(Table2[[#This Row],[6M Return vs Nifty Z-Score]],Table2[6M Return vs Nifty Z-Score])</f>
        <v>399</v>
      </c>
      <c r="AU452">
        <f>_xlfn.RANK.AVG(Table2[[#This Row],[Sharpe Ratio Z-Score]],Table2[Sharpe Ratio Z-Score])</f>
        <v>460</v>
      </c>
      <c r="AV452">
        <f>(Table2[[#This Row],[Rank 1Y]]+Table2[[#This Row],[Rank 6M]]+Table2[[#This Row],[Rank Sharpe]])/3</f>
        <v>430</v>
      </c>
    </row>
    <row r="453" spans="1:48" x14ac:dyDescent="0.3">
      <c r="A453" t="s">
        <v>782</v>
      </c>
      <c r="B453" t="s">
        <v>783</v>
      </c>
      <c r="C453" t="s">
        <v>10070</v>
      </c>
      <c r="D453" t="s">
        <v>384</v>
      </c>
      <c r="E453">
        <v>19551.809807919999</v>
      </c>
      <c r="F453">
        <v>122.12</v>
      </c>
      <c r="G453">
        <v>-8.1697867375899502</v>
      </c>
      <c r="H453">
        <f>(Table2[[#This Row],[1Y Return vs Nifty]]-AVERAGE(Table2[1Y Return vs Nifty]))/_xlfn.STDEV.P(Table2[1Y Return vs Nifty])</f>
        <v>-0.61840835678644268</v>
      </c>
      <c r="I453">
        <v>1.55040970667887</v>
      </c>
      <c r="J453">
        <f>(Table2[[#This Row],[1M Return vs Nifty]]-AVERAGE(Table2[1M Return vs Nifty]))/_xlfn.STDEV.P(Table2[1M Return vs Nifty])</f>
        <v>-4.703854640505812E-2</v>
      </c>
      <c r="K453">
        <v>-13.3396850113716</v>
      </c>
      <c r="L453">
        <f>(Table2[[#This Row],[6M Return vs Nifty]]-AVERAGE(Table2[6M Return vs Nifty]))/_xlfn.STDEV.P(Table2[6M Return vs Nifty])</f>
        <v>-0.76658597405832951</v>
      </c>
      <c r="M453">
        <v>-1.5575038611902201</v>
      </c>
      <c r="N453">
        <f>(Table2[[#This Row],[1W Return vs Nifty]]-AVERAGE(Table2[1W Return vs Nifty]))/_xlfn.STDEV.P(Table2[1W Return vs Nifty])</f>
        <v>-7.5965907669187122E-2</v>
      </c>
      <c r="O453">
        <v>118.89</v>
      </c>
      <c r="P453">
        <v>117.50338955376</v>
      </c>
      <c r="Q453">
        <v>115.288989654405</v>
      </c>
      <c r="R453">
        <v>66.925756067994101</v>
      </c>
      <c r="S453" s="5">
        <f>(Table2[[#This Row],[Close Price]]-Table2[[#This Row],[20D EMA]])/Table2[[#This Row],[20D EMA]]</f>
        <v>2.7167970392800101E-2</v>
      </c>
      <c r="T453" s="5">
        <f>(Table2[[#This Row],[Close Price]]-Table2[[#This Row],[50D EMA]])/Table2[[#This Row],[50D EMA]]</f>
        <v>3.9289168285037576E-2</v>
      </c>
      <c r="U453" s="5">
        <f>(Table2[[#This Row],[Close Price]]-Table2[[#This Row],[200D EMA]])/Table2[[#This Row],[200D EMA]]</f>
        <v>5.9251194464206174E-2</v>
      </c>
      <c r="V453">
        <v>1.0193486636975699</v>
      </c>
      <c r="W453">
        <v>121.63</v>
      </c>
      <c r="X453">
        <v>124.16</v>
      </c>
      <c r="Y453">
        <v>120.8</v>
      </c>
      <c r="Z453">
        <v>124.16</v>
      </c>
      <c r="AA453">
        <v>105</v>
      </c>
      <c r="AB453">
        <v>124.5</v>
      </c>
      <c r="AC453" s="5">
        <f>(Table2[[#This Row],[Close Price]]/Table2[[#This Row],[Day Low]])-1</f>
        <v>4.0286113623284603E-3</v>
      </c>
      <c r="AD453" s="5">
        <f>(Table2[[#This Row],[Day High]]/Table2[[#This Row],[Close Price]])-1</f>
        <v>1.6704880445463477E-2</v>
      </c>
      <c r="AE453" s="5">
        <f>(Table2[[#This Row],[Close Price]]/Table2[[#This Row],[Current Week Low]])-1</f>
        <v>1.0927152317880884E-2</v>
      </c>
      <c r="AF453" s="5">
        <f>(Table2[[#This Row],[Current Week High]]/Table2[[#This Row],[Close Price]])-1</f>
        <v>1.6704880445463477E-2</v>
      </c>
      <c r="AG453" s="5">
        <f>(Table2[[#This Row],[Close Price]]/Table2[[#This Row],[Current Month Low]])-1</f>
        <v>0.16304761904761911</v>
      </c>
      <c r="AH453" s="5">
        <f>(Table2[[#This Row],[Current Month High]]/Table2[[#This Row],[Close Price]])-1</f>
        <v>1.948902718637413E-2</v>
      </c>
      <c r="AI453">
        <v>12.184736324926201</v>
      </c>
      <c r="AJ453">
        <v>21.331346249378999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-0.05</v>
      </c>
      <c r="AM453" t="s">
        <v>10117</v>
      </c>
      <c r="AN453">
        <v>6.64</v>
      </c>
      <c r="AO453" t="s">
        <v>10116</v>
      </c>
      <c r="AP453">
        <v>0.10877183662871</v>
      </c>
      <c r="AQ453">
        <f>(Table2[[#This Row],[Sharpe Ratio]]-AVERAGE(Table2[Sharpe Ratio]))/_xlfn.STDEV.P(Table2[Sharpe Ratio])</f>
        <v>0.59519625480000848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-0.91280253011900891</v>
      </c>
      <c r="AS453">
        <f>_xlfn.RANK.AVG(Table2[[#This Row],[1Y Return vs Nifty Z-Score]],Table2[1Y Return vs Nifty Z-Score])</f>
        <v>539</v>
      </c>
      <c r="AT453">
        <f>_xlfn.RANK.AVG(Table2[[#This Row],[6M Return vs Nifty Z-Score]],Table2[6M Return vs Nifty Z-Score])</f>
        <v>569</v>
      </c>
      <c r="AU453">
        <f>_xlfn.RANK.AVG(Table2[[#This Row],[Sharpe Ratio Z-Score]],Table2[Sharpe Ratio Z-Score])</f>
        <v>190</v>
      </c>
      <c r="AV453">
        <f>(Table2[[#This Row],[Rank 1Y]]+Table2[[#This Row],[Rank 6M]]+Table2[[#This Row],[Rank Sharpe]])/3</f>
        <v>432.66666666666669</v>
      </c>
    </row>
    <row r="454" spans="1:48" x14ac:dyDescent="0.3">
      <c r="A454" t="s">
        <v>1794</v>
      </c>
      <c r="B454" t="s">
        <v>1795</v>
      </c>
      <c r="C454" t="s">
        <v>10076</v>
      </c>
      <c r="D454" t="s">
        <v>132</v>
      </c>
      <c r="E454">
        <v>3866.968695736</v>
      </c>
      <c r="F454">
        <v>211.48</v>
      </c>
      <c r="G454">
        <v>1.7656307508945801</v>
      </c>
      <c r="H454">
        <f>(Table2[[#This Row],[1Y Return vs Nifty]]-AVERAGE(Table2[1Y Return vs Nifty]))/_xlfn.STDEV.P(Table2[1Y Return vs Nifty])</f>
        <v>-0.49834586893386046</v>
      </c>
      <c r="I454">
        <v>-8.6295110712514003</v>
      </c>
      <c r="J454">
        <f>(Table2[[#This Row],[1M Return vs Nifty]]-AVERAGE(Table2[1M Return vs Nifty]))/_xlfn.STDEV.P(Table2[1M Return vs Nifty])</f>
        <v>-0.9899703931109719</v>
      </c>
      <c r="K454">
        <v>-12.259412241637801</v>
      </c>
      <c r="L454">
        <f>(Table2[[#This Row],[6M Return vs Nifty]]-AVERAGE(Table2[6M Return vs Nifty]))/_xlfn.STDEV.P(Table2[6M Return vs Nifty])</f>
        <v>-0.73373495993740045</v>
      </c>
      <c r="M454">
        <v>-1.9235023682510599</v>
      </c>
      <c r="N454">
        <f>(Table2[[#This Row],[1W Return vs Nifty]]-AVERAGE(Table2[1W Return vs Nifty]))/_xlfn.STDEV.P(Table2[1W Return vs Nifty])</f>
        <v>-0.15590094446357586</v>
      </c>
      <c r="O454">
        <v>212.1</v>
      </c>
      <c r="P454">
        <v>210.42301355507601</v>
      </c>
      <c r="Q454">
        <v>201.17745171896601</v>
      </c>
      <c r="R454">
        <v>55.597583858222301</v>
      </c>
      <c r="S454" s="5">
        <f>(Table2[[#This Row],[Close Price]]-Table2[[#This Row],[20D EMA]])/Table2[[#This Row],[20D EMA]]</f>
        <v>-2.9231494578029447E-3</v>
      </c>
      <c r="T454" s="5">
        <f>(Table2[[#This Row],[Close Price]]-Table2[[#This Row],[50D EMA]])/Table2[[#This Row],[50D EMA]]</f>
        <v>5.0231504010245709E-3</v>
      </c>
      <c r="U454" s="5">
        <f>(Table2[[#This Row],[Close Price]]-Table2[[#This Row],[200D EMA]])/Table2[[#This Row],[200D EMA]]</f>
        <v>5.1211247547891595E-2</v>
      </c>
      <c r="V454">
        <v>0.73254446464198097</v>
      </c>
      <c r="W454">
        <v>210.05</v>
      </c>
      <c r="X454">
        <v>216.28</v>
      </c>
      <c r="Y454">
        <v>208.99</v>
      </c>
      <c r="Z454">
        <v>222.7</v>
      </c>
      <c r="AA454">
        <v>182.2</v>
      </c>
      <c r="AB454">
        <v>222.7</v>
      </c>
      <c r="AC454" s="5">
        <f>(Table2[[#This Row],[Close Price]]/Table2[[#This Row],[Day Low]])-1</f>
        <v>6.8079028802665587E-3</v>
      </c>
      <c r="AD454" s="5">
        <f>(Table2[[#This Row],[Day High]]/Table2[[#This Row],[Close Price]])-1</f>
        <v>2.2697181766597296E-2</v>
      </c>
      <c r="AE454" s="5">
        <f>(Table2[[#This Row],[Close Price]]/Table2[[#This Row],[Current Week Low]])-1</f>
        <v>1.1914445667256635E-2</v>
      </c>
      <c r="AF454" s="5">
        <f>(Table2[[#This Row],[Current Week High]]/Table2[[#This Row],[Close Price]])-1</f>
        <v>5.3054662379421247E-2</v>
      </c>
      <c r="AG454" s="5">
        <f>(Table2[[#This Row],[Close Price]]/Table2[[#This Row],[Current Month Low]])-1</f>
        <v>0.16070252469813395</v>
      </c>
      <c r="AH454" s="5">
        <f>(Table2[[#This Row],[Current Month High]]/Table2[[#This Row],[Close Price]])-1</f>
        <v>5.3054662379421247E-2</v>
      </c>
      <c r="AI454">
        <v>17.647058823529399</v>
      </c>
      <c r="AJ454">
        <v>32.964476579691897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-0.09</v>
      </c>
      <c r="AM454" t="s">
        <v>10117</v>
      </c>
      <c r="AN454">
        <v>1.07</v>
      </c>
      <c r="AO454" t="s">
        <v>10116</v>
      </c>
      <c r="AP454">
        <v>8.2308409727585005E-2</v>
      </c>
      <c r="AQ454">
        <f>(Table2[[#This Row],[Sharpe Ratio]]-AVERAGE(Table2[Sharpe Ratio]))/_xlfn.STDEV.P(Table2[Sharpe Ratio])</f>
        <v>0.29604286074561553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-2.0819093057001932</v>
      </c>
      <c r="AS454">
        <f>_xlfn.RANK.AVG(Table2[[#This Row],[1Y Return vs Nifty Z-Score]],Table2[1Y Return vs Nifty Z-Score])</f>
        <v>479</v>
      </c>
      <c r="AT454">
        <f>_xlfn.RANK.AVG(Table2[[#This Row],[6M Return vs Nifty Z-Score]],Table2[6M Return vs Nifty Z-Score])</f>
        <v>562</v>
      </c>
      <c r="AU454">
        <f>_xlfn.RANK.AVG(Table2[[#This Row],[Sharpe Ratio Z-Score]],Table2[Sharpe Ratio Z-Score])</f>
        <v>257</v>
      </c>
      <c r="AV454">
        <f>(Table2[[#This Row],[Rank 1Y]]+Table2[[#This Row],[Rank 6M]]+Table2[[#This Row],[Rank Sharpe]])/3</f>
        <v>432.66666666666669</v>
      </c>
    </row>
    <row r="455" spans="1:48" x14ac:dyDescent="0.3">
      <c r="A455" t="s">
        <v>349</v>
      </c>
      <c r="B455" t="s">
        <v>350</v>
      </c>
      <c r="C455" t="s">
        <v>10075</v>
      </c>
      <c r="D455" t="s">
        <v>59</v>
      </c>
      <c r="E455">
        <v>70192.515665155006</v>
      </c>
      <c r="F455">
        <v>1188.25</v>
      </c>
      <c r="G455">
        <v>37.670329114124399</v>
      </c>
      <c r="H455">
        <f>(Table2[[#This Row],[1Y Return vs Nifty]]-AVERAGE(Table2[1Y Return vs Nifty]))/_xlfn.STDEV.P(Table2[1Y Return vs Nifty])</f>
        <v>-6.4463003308709688E-2</v>
      </c>
      <c r="I455">
        <v>-5.0034343783496604</v>
      </c>
      <c r="J455">
        <f>(Table2[[#This Row],[1M Return vs Nifty]]-AVERAGE(Table2[1M Return vs Nifty]))/_xlfn.STDEV.P(Table2[1M Return vs Nifty])</f>
        <v>-0.6540990963767479</v>
      </c>
      <c r="K455">
        <v>5.7246925801145203E-2</v>
      </c>
      <c r="L455">
        <f>(Table2[[#This Row],[6M Return vs Nifty]]-AVERAGE(Table2[6M Return vs Nifty]))/_xlfn.STDEV.P(Table2[6M Return vs Nifty])</f>
        <v>-0.35918627596759706</v>
      </c>
      <c r="M455">
        <v>-3.5186141918566198</v>
      </c>
      <c r="N455">
        <f>(Table2[[#This Row],[1W Return vs Nifty]]-AVERAGE(Table2[1W Return vs Nifty]))/_xlfn.STDEV.P(Table2[1W Return vs Nifty])</f>
        <v>-0.50427756308699501</v>
      </c>
      <c r="O455">
        <v>1221.3800000000001</v>
      </c>
      <c r="P455">
        <v>1189.31424088175</v>
      </c>
      <c r="Q455">
        <v>1046.5682949756199</v>
      </c>
      <c r="R455">
        <v>34.312440155321703</v>
      </c>
      <c r="S455" s="5">
        <f>(Table2[[#This Row],[Close Price]]-Table2[[#This Row],[20D EMA]])/Table2[[#This Row],[20D EMA]]</f>
        <v>-2.7125055265355667E-2</v>
      </c>
      <c r="T455" s="5">
        <f>(Table2[[#This Row],[Close Price]]-Table2[[#This Row],[50D EMA]])/Table2[[#This Row],[50D EMA]]</f>
        <v>-8.9483573404537447E-4</v>
      </c>
      <c r="U455" s="5">
        <f>(Table2[[#This Row],[Close Price]]-Table2[[#This Row],[200D EMA]])/Table2[[#This Row],[200D EMA]]</f>
        <v>0.13537740986858446</v>
      </c>
      <c r="V455">
        <v>1.0938570272054799</v>
      </c>
      <c r="W455">
        <v>1180.0999999999999</v>
      </c>
      <c r="X455">
        <v>1212</v>
      </c>
      <c r="Y455">
        <v>1180.0999999999999</v>
      </c>
      <c r="Z455">
        <v>1246.0999999999999</v>
      </c>
      <c r="AA455">
        <v>1109.45</v>
      </c>
      <c r="AB455">
        <v>1292.0999999999999</v>
      </c>
      <c r="AC455" s="5">
        <f>(Table2[[#This Row],[Close Price]]/Table2[[#This Row],[Day Low]])-1</f>
        <v>6.9061943903059309E-3</v>
      </c>
      <c r="AD455" s="5">
        <f>(Table2[[#This Row],[Day High]]/Table2[[#This Row],[Close Price]])-1</f>
        <v>1.9987376393856504E-2</v>
      </c>
      <c r="AE455" s="5">
        <f>(Table2[[#This Row],[Close Price]]/Table2[[#This Row],[Current Week Low]])-1</f>
        <v>6.9061943903059309E-3</v>
      </c>
      <c r="AF455" s="5">
        <f>(Table2[[#This Row],[Current Week High]]/Table2[[#This Row],[Close Price]])-1</f>
        <v>4.8685041026719889E-2</v>
      </c>
      <c r="AG455" s="5">
        <f>(Table2[[#This Row],[Close Price]]/Table2[[#This Row],[Current Month Low]])-1</f>
        <v>7.1026184145297266E-2</v>
      </c>
      <c r="AH455" s="5">
        <f>(Table2[[#This Row],[Current Month High]]/Table2[[#This Row],[Close Price]])-1</f>
        <v>8.7397433200083974E-2</v>
      </c>
      <c r="AI455">
        <v>8.7397433200083903</v>
      </c>
      <c r="AJ455">
        <v>67.630669394088997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0.04</v>
      </c>
      <c r="AM455" t="s">
        <v>10116</v>
      </c>
      <c r="AN455">
        <v>-4.88</v>
      </c>
      <c r="AO455" t="s">
        <v>10117</v>
      </c>
      <c r="AP455">
        <v>-1.2133661057921999E-2</v>
      </c>
      <c r="AQ455">
        <f>(Table2[[#This Row],[Sharpe Ratio]]-AVERAGE(Table2[Sharpe Ratio]))/_xlfn.STDEV.P(Table2[Sharpe Ratio])</f>
        <v>-0.77156890860571514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-2.3535948473457649</v>
      </c>
      <c r="AS455">
        <f>_xlfn.RANK.AVG(Table2[[#This Row],[1Y Return vs Nifty Z-Score]],Table2[1Y Return vs Nifty Z-Score])</f>
        <v>298</v>
      </c>
      <c r="AT455">
        <f>_xlfn.RANK.AVG(Table2[[#This Row],[6M Return vs Nifty Z-Score]],Table2[6M Return vs Nifty Z-Score])</f>
        <v>424</v>
      </c>
      <c r="AU455">
        <f>_xlfn.RANK.AVG(Table2[[#This Row],[Sharpe Ratio Z-Score]],Table2[Sharpe Ratio Z-Score])</f>
        <v>578</v>
      </c>
      <c r="AV455">
        <f>(Table2[[#This Row],[Rank 1Y]]+Table2[[#This Row],[Rank 6M]]+Table2[[#This Row],[Rank Sharpe]])/3</f>
        <v>433.33333333333331</v>
      </c>
    </row>
    <row r="456" spans="1:48" x14ac:dyDescent="0.3">
      <c r="A456" t="s">
        <v>906</v>
      </c>
      <c r="B456" t="s">
        <v>907</v>
      </c>
      <c r="C456" t="s">
        <v>10075</v>
      </c>
      <c r="D456" t="s">
        <v>59</v>
      </c>
      <c r="E456">
        <v>15704.46146346</v>
      </c>
      <c r="F456">
        <v>1561.25</v>
      </c>
      <c r="G456">
        <v>37.819143437681397</v>
      </c>
      <c r="H456">
        <f>(Table2[[#This Row],[1Y Return vs Nifty]]-AVERAGE(Table2[1Y Return vs Nifty]))/_xlfn.STDEV.P(Table2[1Y Return vs Nifty])</f>
        <v>-6.2664687542405895E-2</v>
      </c>
      <c r="I456">
        <v>-1.3216558060588799</v>
      </c>
      <c r="J456">
        <f>(Table2[[#This Row],[1M Return vs Nifty]]-AVERAGE(Table2[1M Return vs Nifty]))/_xlfn.STDEV.P(Table2[1M Return vs Nifty])</f>
        <v>-0.31306832177004712</v>
      </c>
      <c r="K456">
        <v>-5.7947008522883898</v>
      </c>
      <c r="L456">
        <f>(Table2[[#This Row],[6M Return vs Nifty]]-AVERAGE(Table2[6M Return vs Nifty]))/_xlfn.STDEV.P(Table2[6M Return vs Nifty])</f>
        <v>-0.53714357016129588</v>
      </c>
      <c r="M456">
        <v>-6.8026931618497803</v>
      </c>
      <c r="N456">
        <f>(Table2[[#This Row],[1W Return vs Nifty]]-AVERAGE(Table2[1W Return vs Nifty]))/_xlfn.STDEV.P(Table2[1W Return vs Nifty])</f>
        <v>-1.2215290497397644</v>
      </c>
      <c r="O456">
        <v>1511.92</v>
      </c>
      <c r="P456">
        <v>1502.1858154767599</v>
      </c>
      <c r="Q456">
        <v>1363.47396784025</v>
      </c>
      <c r="R456">
        <v>46.3210399884399</v>
      </c>
      <c r="S456" s="5">
        <f>(Table2[[#This Row],[Close Price]]-Table2[[#This Row],[20D EMA]])/Table2[[#This Row],[20D EMA]]</f>
        <v>3.262738769247045E-2</v>
      </c>
      <c r="T456" s="5">
        <f>(Table2[[#This Row],[Close Price]]-Table2[[#This Row],[50D EMA]])/Table2[[#This Row],[50D EMA]]</f>
        <v>3.9318827214790644E-2</v>
      </c>
      <c r="U456" s="5">
        <f>(Table2[[#This Row],[Close Price]]-Table2[[#This Row],[200D EMA]])/Table2[[#This Row],[200D EMA]]</f>
        <v>0.14505303131898314</v>
      </c>
      <c r="V456">
        <v>0.39183093025273502</v>
      </c>
      <c r="W456">
        <v>1481.15</v>
      </c>
      <c r="X456">
        <v>1585</v>
      </c>
      <c r="Y456">
        <v>1460.5</v>
      </c>
      <c r="Z456">
        <v>1585</v>
      </c>
      <c r="AA456">
        <v>1327.05</v>
      </c>
      <c r="AB456">
        <v>1595.4</v>
      </c>
      <c r="AC456" s="5">
        <f>(Table2[[#This Row],[Close Price]]/Table2[[#This Row],[Day Low]])-1</f>
        <v>5.4079600310569464E-2</v>
      </c>
      <c r="AD456" s="5">
        <f>(Table2[[#This Row],[Day High]]/Table2[[#This Row],[Close Price]])-1</f>
        <v>1.5212169735788539E-2</v>
      </c>
      <c r="AE456" s="5">
        <f>(Table2[[#This Row],[Close Price]]/Table2[[#This Row],[Current Week Low]])-1</f>
        <v>6.8983224922971598E-2</v>
      </c>
      <c r="AF456" s="5">
        <f>(Table2[[#This Row],[Current Week High]]/Table2[[#This Row],[Close Price]])-1</f>
        <v>1.5212169735788539E-2</v>
      </c>
      <c r="AG456" s="5">
        <f>(Table2[[#This Row],[Close Price]]/Table2[[#This Row],[Current Month Low]])-1</f>
        <v>0.17648166986925884</v>
      </c>
      <c r="AH456" s="5">
        <f>(Table2[[#This Row],[Current Month High]]/Table2[[#This Row],[Close Price]])-1</f>
        <v>2.1873498799039215E-2</v>
      </c>
      <c r="AI456">
        <v>10.48839071257</v>
      </c>
      <c r="AJ456">
        <v>73.462585411921495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</v>
      </c>
      <c r="AM456" t="s">
        <v>10115</v>
      </c>
      <c r="AN456">
        <v>7.83</v>
      </c>
      <c r="AO456" t="s">
        <v>10116</v>
      </c>
      <c r="AQ456">
        <f>(Table2[[#This Row],[Sharpe Ratio]]-AVERAGE(Table2[Sharpe Ratio]))/_xlfn.STDEV.P(Table2[Sharpe Ratio])</f>
        <v>-0.63440504463053671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-2.7688106738440501</v>
      </c>
      <c r="AS456">
        <f>_xlfn.RANK.AVG(Table2[[#This Row],[1Y Return vs Nifty Z-Score]],Table2[1Y Return vs Nifty Z-Score])</f>
        <v>297</v>
      </c>
      <c r="AT456">
        <f>_xlfn.RANK.AVG(Table2[[#This Row],[6M Return vs Nifty Z-Score]],Table2[6M Return vs Nifty Z-Score])</f>
        <v>486</v>
      </c>
      <c r="AU456">
        <f>_xlfn.RANK.AVG(Table2[[#This Row],[Sharpe Ratio Z-Score]],Table2[Sharpe Ratio Z-Score])</f>
        <v>521.5</v>
      </c>
      <c r="AV456">
        <f>(Table2[[#This Row],[Rank 1Y]]+Table2[[#This Row],[Rank 6M]]+Table2[[#This Row],[Rank Sharpe]])/3</f>
        <v>434.83333333333331</v>
      </c>
    </row>
    <row r="457" spans="1:48" x14ac:dyDescent="0.3">
      <c r="A457" t="s">
        <v>615</v>
      </c>
      <c r="B457" t="s">
        <v>616</v>
      </c>
      <c r="C457" t="s">
        <v>10074</v>
      </c>
      <c r="D457" t="s">
        <v>193</v>
      </c>
      <c r="E457">
        <v>29604.984458879899</v>
      </c>
      <c r="F457">
        <v>15507.6</v>
      </c>
      <c r="G457">
        <v>1.53657933065049</v>
      </c>
      <c r="H457">
        <f>(Table2[[#This Row],[1Y Return vs Nifty]]-AVERAGE(Table2[1Y Return vs Nifty]))/_xlfn.STDEV.P(Table2[1Y Return vs Nifty])</f>
        <v>-0.50111379322013694</v>
      </c>
      <c r="I457">
        <v>11.1977174439922</v>
      </c>
      <c r="J457">
        <f>(Table2[[#This Row],[1M Return vs Nifty]]-AVERAGE(Table2[1M Return vs Nifty]))/_xlfn.STDEV.P(Table2[1M Return vs Nifty])</f>
        <v>0.84655914447349645</v>
      </c>
      <c r="K457">
        <v>-10.7511458355005</v>
      </c>
      <c r="L457">
        <f>(Table2[[#This Row],[6M Return vs Nifty]]-AVERAGE(Table2[6M Return vs Nifty]))/_xlfn.STDEV.P(Table2[6M Return vs Nifty])</f>
        <v>-0.687868691348265</v>
      </c>
      <c r="M457">
        <v>-6.6515159522725096</v>
      </c>
      <c r="N457">
        <f>(Table2[[#This Row],[1W Return vs Nifty]]-AVERAGE(Table2[1W Return vs Nifty]))/_xlfn.STDEV.P(Table2[1W Return vs Nifty])</f>
        <v>-1.1885115494579306</v>
      </c>
      <c r="O457">
        <v>16103.82</v>
      </c>
      <c r="P457">
        <v>15471.7233980565</v>
      </c>
      <c r="Q457">
        <v>14673.253637718901</v>
      </c>
      <c r="R457">
        <v>33.286359297376301</v>
      </c>
      <c r="S457" s="5">
        <f>(Table2[[#This Row],[Close Price]]-Table2[[#This Row],[20D EMA]])/Table2[[#This Row],[20D EMA]]</f>
        <v>-3.7023513675637172E-2</v>
      </c>
      <c r="T457" s="5">
        <f>(Table2[[#This Row],[Close Price]]-Table2[[#This Row],[50D EMA]])/Table2[[#This Row],[50D EMA]]</f>
        <v>2.3188497506365278E-3</v>
      </c>
      <c r="U457" s="5">
        <f>(Table2[[#This Row],[Close Price]]-Table2[[#This Row],[200D EMA]])/Table2[[#This Row],[200D EMA]]</f>
        <v>5.6861714714474654E-2</v>
      </c>
      <c r="V457">
        <v>5.2794555391291</v>
      </c>
      <c r="W457">
        <v>15501</v>
      </c>
      <c r="X457">
        <v>15739.95</v>
      </c>
      <c r="Y457">
        <v>15452.6</v>
      </c>
      <c r="Z457">
        <v>16243</v>
      </c>
      <c r="AA457">
        <v>15378</v>
      </c>
      <c r="AB457">
        <v>18250</v>
      </c>
      <c r="AC457" s="5">
        <f>(Table2[[#This Row],[Close Price]]/Table2[[#This Row],[Day Low]])-1</f>
        <v>4.2577898200124586E-4</v>
      </c>
      <c r="AD457" s="5">
        <f>(Table2[[#This Row],[Day High]]/Table2[[#This Row],[Close Price]])-1</f>
        <v>1.4982976089143341E-2</v>
      </c>
      <c r="AE457" s="5">
        <f>(Table2[[#This Row],[Close Price]]/Table2[[#This Row],[Current Week Low]])-1</f>
        <v>3.5592715788927975E-3</v>
      </c>
      <c r="AF457" s="5">
        <f>(Table2[[#This Row],[Current Week High]]/Table2[[#This Row],[Close Price]])-1</f>
        <v>4.7421909257396422E-2</v>
      </c>
      <c r="AG457" s="5">
        <f>(Table2[[#This Row],[Close Price]]/Table2[[#This Row],[Current Month Low]])-1</f>
        <v>8.427623878267676E-3</v>
      </c>
      <c r="AH457" s="5">
        <f>(Table2[[#This Row],[Current Month High]]/Table2[[#This Row],[Close Price]])-1</f>
        <v>0.17684232247414178</v>
      </c>
      <c r="AI457">
        <v>17.684232247414101</v>
      </c>
      <c r="AJ457">
        <v>32.724526170292002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</v>
      </c>
      <c r="AM457" t="s">
        <v>10117</v>
      </c>
      <c r="AN457">
        <v>-10.26</v>
      </c>
      <c r="AO457" t="s">
        <v>10117</v>
      </c>
      <c r="AP457">
        <v>7.2114040298385002E-2</v>
      </c>
      <c r="AQ457">
        <f>(Table2[[#This Row],[Sharpe Ratio]]-AVERAGE(Table2[Sharpe Ratio]))/_xlfn.STDEV.P(Table2[Sharpe Ratio])</f>
        <v>0.18080154198580364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-1.3501333475670325</v>
      </c>
      <c r="AS457">
        <f>_xlfn.RANK.AVG(Table2[[#This Row],[1Y Return vs Nifty Z-Score]],Table2[1Y Return vs Nifty Z-Score])</f>
        <v>482</v>
      </c>
      <c r="AT457">
        <f>_xlfn.RANK.AVG(Table2[[#This Row],[6M Return vs Nifty Z-Score]],Table2[6M Return vs Nifty Z-Score])</f>
        <v>540</v>
      </c>
      <c r="AU457">
        <f>_xlfn.RANK.AVG(Table2[[#This Row],[Sharpe Ratio Z-Score]],Table2[Sharpe Ratio Z-Score])</f>
        <v>283</v>
      </c>
      <c r="AV457">
        <f>(Table2[[#This Row],[Rank 1Y]]+Table2[[#This Row],[Rank 6M]]+Table2[[#This Row],[Rank Sharpe]])/3</f>
        <v>435</v>
      </c>
    </row>
    <row r="458" spans="1:48" x14ac:dyDescent="0.3">
      <c r="A458" t="s">
        <v>1001</v>
      </c>
      <c r="B458" t="s">
        <v>1002</v>
      </c>
      <c r="C458" t="s">
        <v>10070</v>
      </c>
      <c r="D458" t="s">
        <v>267</v>
      </c>
      <c r="E458">
        <v>12922.44589207</v>
      </c>
      <c r="F458">
        <v>1000.35</v>
      </c>
      <c r="G458">
        <v>18.014633937706101</v>
      </c>
      <c r="H458">
        <f>(Table2[[#This Row],[1Y Return vs Nifty]]-AVERAGE(Table2[1Y Return vs Nifty]))/_xlfn.STDEV.P(Table2[1Y Return vs Nifty])</f>
        <v>-0.30198816680465673</v>
      </c>
      <c r="I458">
        <v>3.6983604887818702</v>
      </c>
      <c r="J458">
        <f>(Table2[[#This Row],[1M Return vs Nifty]]-AVERAGE(Table2[1M Return vs Nifty]))/_xlfn.STDEV.P(Table2[1M Return vs Nifty])</f>
        <v>0.15191891522791756</v>
      </c>
      <c r="K458">
        <v>6.9927498892241999</v>
      </c>
      <c r="L458">
        <f>(Table2[[#This Row],[6M Return vs Nifty]]-AVERAGE(Table2[6M Return vs Nifty]))/_xlfn.STDEV.P(Table2[6M Return vs Nifty])</f>
        <v>-0.14827814964011313</v>
      </c>
      <c r="M458">
        <v>-3.9295198866670402</v>
      </c>
      <c r="N458">
        <f>(Table2[[#This Row],[1W Return vs Nifty]]-AVERAGE(Table2[1W Return vs Nifty]))/_xlfn.STDEV.P(Table2[1W Return vs Nifty])</f>
        <v>-0.59402044782568841</v>
      </c>
      <c r="O458">
        <v>988.4</v>
      </c>
      <c r="P458">
        <v>948.65750831293201</v>
      </c>
      <c r="Q458">
        <v>875.03407310858495</v>
      </c>
      <c r="R458">
        <v>62.955420499606603</v>
      </c>
      <c r="S458" s="5">
        <f>(Table2[[#This Row],[Close Price]]-Table2[[#This Row],[20D EMA]])/Table2[[#This Row],[20D EMA]]</f>
        <v>1.2090246863618015E-2</v>
      </c>
      <c r="T458" s="5">
        <f>(Table2[[#This Row],[Close Price]]-Table2[[#This Row],[50D EMA]])/Table2[[#This Row],[50D EMA]]</f>
        <v>5.4490151855748875E-2</v>
      </c>
      <c r="U458" s="5">
        <f>(Table2[[#This Row],[Close Price]]-Table2[[#This Row],[200D EMA]])/Table2[[#This Row],[200D EMA]]</f>
        <v>0.14321262536237755</v>
      </c>
      <c r="V458">
        <v>1.1207166400081801</v>
      </c>
      <c r="W458">
        <v>997.65</v>
      </c>
      <c r="X458">
        <v>1020</v>
      </c>
      <c r="Y458">
        <v>997.65</v>
      </c>
      <c r="Z458">
        <v>1048.5999999999999</v>
      </c>
      <c r="AA458">
        <v>896.95</v>
      </c>
      <c r="AB458">
        <v>1068</v>
      </c>
      <c r="AC458" s="5">
        <f>(Table2[[#This Row],[Close Price]]/Table2[[#This Row],[Day Low]])-1</f>
        <v>2.7063599458727605E-3</v>
      </c>
      <c r="AD458" s="5">
        <f>(Table2[[#This Row],[Day High]]/Table2[[#This Row],[Close Price]])-1</f>
        <v>1.9643124906282727E-2</v>
      </c>
      <c r="AE458" s="5">
        <f>(Table2[[#This Row],[Close Price]]/Table2[[#This Row],[Current Week Low]])-1</f>
        <v>2.7063599458727605E-3</v>
      </c>
      <c r="AF458" s="5">
        <f>(Table2[[#This Row],[Current Week High]]/Table2[[#This Row],[Close Price]])-1</f>
        <v>4.823311840855693E-2</v>
      </c>
      <c r="AG458" s="5">
        <f>(Table2[[#This Row],[Close Price]]/Table2[[#This Row],[Current Month Low]])-1</f>
        <v>0.11527955850381844</v>
      </c>
      <c r="AH458" s="5">
        <f>(Table2[[#This Row],[Current Month High]]/Table2[[#This Row],[Close Price]])-1</f>
        <v>6.762633078422553E-2</v>
      </c>
      <c r="AI458">
        <v>6.7626330784225503</v>
      </c>
      <c r="AJ458">
        <v>44.978260869565197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-0.02</v>
      </c>
      <c r="AM458" t="s">
        <v>10117</v>
      </c>
      <c r="AN458">
        <v>2.44</v>
      </c>
      <c r="AO458" t="s">
        <v>10116</v>
      </c>
      <c r="AP458">
        <v>-8.9717964839839993E-3</v>
      </c>
      <c r="AQ458">
        <f>(Table2[[#This Row],[Sharpe Ratio]]-AVERAGE(Table2[Sharpe Ratio]))/_xlfn.STDEV.P(Table2[Sharpe Ratio])</f>
        <v>-0.7358258991168839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-1.6281937481594246</v>
      </c>
      <c r="AS458">
        <f>_xlfn.RANK.AVG(Table2[[#This Row],[1Y Return vs Nifty Z-Score]],Table2[1Y Return vs Nifty Z-Score])</f>
        <v>384</v>
      </c>
      <c r="AT458">
        <f>_xlfn.RANK.AVG(Table2[[#This Row],[6M Return vs Nifty Z-Score]],Table2[6M Return vs Nifty Z-Score])</f>
        <v>356</v>
      </c>
      <c r="AU458">
        <f>_xlfn.RANK.AVG(Table2[[#This Row],[Sharpe Ratio Z-Score]],Table2[Sharpe Ratio Z-Score])</f>
        <v>566</v>
      </c>
      <c r="AV458">
        <f>(Table2[[#This Row],[Rank 1Y]]+Table2[[#This Row],[Rank 6M]]+Table2[[#This Row],[Rank Sharpe]])/3</f>
        <v>435.33333333333331</v>
      </c>
    </row>
    <row r="459" spans="1:48" x14ac:dyDescent="0.3">
      <c r="A459" t="s">
        <v>679</v>
      </c>
      <c r="B459" t="s">
        <v>680</v>
      </c>
      <c r="C459" t="s">
        <v>10072</v>
      </c>
      <c r="D459" t="s">
        <v>177</v>
      </c>
      <c r="E459">
        <v>24209.8386744899</v>
      </c>
      <c r="F459">
        <v>7355.65</v>
      </c>
      <c r="G459">
        <v>16.9783523899311</v>
      </c>
      <c r="H459">
        <f>(Table2[[#This Row],[1Y Return vs Nifty]]-AVERAGE(Table2[1Y Return vs Nifty]))/_xlfn.STDEV.P(Table2[1Y Return vs Nifty])</f>
        <v>-0.31451089580782104</v>
      </c>
      <c r="I459">
        <v>3.0543234507000601</v>
      </c>
      <c r="J459">
        <f>(Table2[[#This Row],[1M Return vs Nifty]]-AVERAGE(Table2[1M Return vs Nifty]))/_xlfn.STDEV.P(Table2[1M Return vs Nifty])</f>
        <v>9.2263929014070253E-2</v>
      </c>
      <c r="K459">
        <v>9.32577654345301</v>
      </c>
      <c r="L459">
        <f>(Table2[[#This Row],[6M Return vs Nifty]]-AVERAGE(Table2[6M Return vs Nifty]))/_xlfn.STDEV.P(Table2[6M Return vs Nifty])</f>
        <v>-7.7330983600316511E-2</v>
      </c>
      <c r="M459">
        <v>-4.0089878483766004</v>
      </c>
      <c r="N459">
        <f>(Table2[[#This Row],[1W Return vs Nifty]]-AVERAGE(Table2[1W Return vs Nifty]))/_xlfn.STDEV.P(Table2[1W Return vs Nifty])</f>
        <v>-0.61137645972377197</v>
      </c>
      <c r="O459">
        <v>7425.19</v>
      </c>
      <c r="P459">
        <v>7149.4673916436705</v>
      </c>
      <c r="Q459">
        <v>6520.1383609167196</v>
      </c>
      <c r="R459">
        <v>45.305980933922903</v>
      </c>
      <c r="S459" s="5">
        <f>(Table2[[#This Row],[Close Price]]-Table2[[#This Row],[20D EMA]])/Table2[[#This Row],[20D EMA]]</f>
        <v>-9.3654169118904656E-3</v>
      </c>
      <c r="T459" s="5">
        <f>(Table2[[#This Row],[Close Price]]-Table2[[#This Row],[50D EMA]])/Table2[[#This Row],[50D EMA]]</f>
        <v>2.8838876668955276E-2</v>
      </c>
      <c r="U459" s="5">
        <f>(Table2[[#This Row],[Close Price]]-Table2[[#This Row],[200D EMA]])/Table2[[#This Row],[200D EMA]]</f>
        <v>0.12814323758703314</v>
      </c>
      <c r="V459">
        <v>0.70229476001420899</v>
      </c>
      <c r="W459">
        <v>7231.5</v>
      </c>
      <c r="X459">
        <v>7500</v>
      </c>
      <c r="Y459">
        <v>7231.5</v>
      </c>
      <c r="Z459">
        <v>7625</v>
      </c>
      <c r="AA459">
        <v>6710.5</v>
      </c>
      <c r="AB459">
        <v>7999</v>
      </c>
      <c r="AC459" s="5">
        <f>(Table2[[#This Row],[Close Price]]/Table2[[#This Row],[Day Low]])-1</f>
        <v>1.7167945792712302E-2</v>
      </c>
      <c r="AD459" s="5">
        <f>(Table2[[#This Row],[Day High]]/Table2[[#This Row],[Close Price]])-1</f>
        <v>1.9624370381951417E-2</v>
      </c>
      <c r="AE459" s="5">
        <f>(Table2[[#This Row],[Close Price]]/Table2[[#This Row],[Current Week Low]])-1</f>
        <v>1.7167945792712302E-2</v>
      </c>
      <c r="AF459" s="5">
        <f>(Table2[[#This Row],[Current Week High]]/Table2[[#This Row],[Close Price]])-1</f>
        <v>3.6618109888317152E-2</v>
      </c>
      <c r="AG459" s="5">
        <f>(Table2[[#This Row],[Close Price]]/Table2[[#This Row],[Current Month Low]])-1</f>
        <v>9.6140377021086243E-2</v>
      </c>
      <c r="AH459" s="5">
        <f>(Table2[[#This Row],[Current Month High]]/Table2[[#This Row],[Close Price]])-1</f>
        <v>8.7463378491363875E-2</v>
      </c>
      <c r="AI459">
        <v>8.7463378491363795</v>
      </c>
      <c r="AJ459">
        <v>47.092407063011102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0.06</v>
      </c>
      <c r="AM459" t="s">
        <v>10116</v>
      </c>
      <c r="AN459">
        <v>-3.83</v>
      </c>
      <c r="AO459" t="s">
        <v>10117</v>
      </c>
      <c r="AP459">
        <v>-1.8611958519539999E-2</v>
      </c>
      <c r="AQ459">
        <f>(Table2[[#This Row],[Sharpe Ratio]]-AVERAGE(Table2[Sharpe Ratio]))/_xlfn.STDEV.P(Table2[Sharpe Ratio])</f>
        <v>-0.84480223097843443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-1.7557566410962737</v>
      </c>
      <c r="AS459">
        <f>_xlfn.RANK.AVG(Table2[[#This Row],[1Y Return vs Nifty Z-Score]],Table2[1Y Return vs Nifty Z-Score])</f>
        <v>392</v>
      </c>
      <c r="AT459">
        <f>_xlfn.RANK.AVG(Table2[[#This Row],[6M Return vs Nifty Z-Score]],Table2[6M Return vs Nifty Z-Score])</f>
        <v>330</v>
      </c>
      <c r="AU459">
        <f>_xlfn.RANK.AVG(Table2[[#This Row],[Sharpe Ratio Z-Score]],Table2[Sharpe Ratio Z-Score])</f>
        <v>587</v>
      </c>
      <c r="AV459">
        <f>(Table2[[#This Row],[Rank 1Y]]+Table2[[#This Row],[Rank 6M]]+Table2[[#This Row],[Rank Sharpe]])/3</f>
        <v>436.33333333333331</v>
      </c>
    </row>
    <row r="460" spans="1:48" x14ac:dyDescent="0.3">
      <c r="A460" t="s">
        <v>1058</v>
      </c>
      <c r="B460" t="s">
        <v>1059</v>
      </c>
      <c r="C460" t="s">
        <v>10082</v>
      </c>
      <c r="D460" t="s">
        <v>714</v>
      </c>
      <c r="E460">
        <v>11699.498986069901</v>
      </c>
      <c r="F460">
        <v>8755.2999999999993</v>
      </c>
      <c r="G460">
        <v>-12.746218716691001</v>
      </c>
      <c r="H460">
        <f>(Table2[[#This Row],[1Y Return vs Nifty]]-AVERAGE(Table2[1Y Return vs Nifty]))/_xlfn.STDEV.P(Table2[1Y Return vs Nifty])</f>
        <v>-0.67371129795985862</v>
      </c>
      <c r="I460">
        <v>20.3611110461243</v>
      </c>
      <c r="J460">
        <f>(Table2[[#This Row],[1M Return vs Nifty]]-AVERAGE(Table2[1M Return vs Nifty]))/_xlfn.STDEV.P(Table2[1M Return vs Nifty])</f>
        <v>1.6953334954570325</v>
      </c>
      <c r="K460">
        <v>-1.6730394128955499</v>
      </c>
      <c r="L460">
        <f>(Table2[[#This Row],[6M Return vs Nifty]]-AVERAGE(Table2[6M Return vs Nifty]))/_xlfn.STDEV.P(Table2[6M Return vs Nifty])</f>
        <v>-0.41180415409830556</v>
      </c>
      <c r="M460">
        <v>8.3121545913473796</v>
      </c>
      <c r="N460">
        <f>(Table2[[#This Row],[1W Return vs Nifty]]-AVERAGE(Table2[1W Return vs Nifty]))/_xlfn.STDEV.P(Table2[1W Return vs Nifty])</f>
        <v>2.0795934630156201</v>
      </c>
      <c r="O460">
        <v>8076.97</v>
      </c>
      <c r="P460">
        <v>7622.6724745451702</v>
      </c>
      <c r="Q460">
        <v>7571.8829056621998</v>
      </c>
      <c r="R460">
        <v>84.166665113593496</v>
      </c>
      <c r="S460" s="5">
        <f>(Table2[[#This Row],[Close Price]]-Table2[[#This Row],[20D EMA]])/Table2[[#This Row],[20D EMA]]</f>
        <v>8.3983226383160886E-2</v>
      </c>
      <c r="T460" s="5">
        <f>(Table2[[#This Row],[Close Price]]-Table2[[#This Row],[50D EMA]])/Table2[[#This Row],[50D EMA]]</f>
        <v>0.14858667078207513</v>
      </c>
      <c r="U460" s="5">
        <f>(Table2[[#This Row],[Close Price]]-Table2[[#This Row],[200D EMA]])/Table2[[#This Row],[200D EMA]]</f>
        <v>0.15629099248917974</v>
      </c>
      <c r="V460">
        <v>2.6275370116874899</v>
      </c>
      <c r="W460">
        <v>8654.1</v>
      </c>
      <c r="X460">
        <v>9294.9500000000007</v>
      </c>
      <c r="Y460">
        <v>8654.1</v>
      </c>
      <c r="Z460">
        <v>9450</v>
      </c>
      <c r="AA460">
        <v>6780.05</v>
      </c>
      <c r="AB460">
        <v>9450</v>
      </c>
      <c r="AC460" s="5">
        <f>(Table2[[#This Row],[Close Price]]/Table2[[#This Row],[Day Low]])-1</f>
        <v>1.1693879201765567E-2</v>
      </c>
      <c r="AD460" s="5">
        <f>(Table2[[#This Row],[Day High]]/Table2[[#This Row],[Close Price]])-1</f>
        <v>6.1636951332336043E-2</v>
      </c>
      <c r="AE460" s="5">
        <f>(Table2[[#This Row],[Close Price]]/Table2[[#This Row],[Current Week Low]])-1</f>
        <v>1.1693879201765567E-2</v>
      </c>
      <c r="AF460" s="5">
        <f>(Table2[[#This Row],[Current Week High]]/Table2[[#This Row],[Close Price]])-1</f>
        <v>7.9346224572544699E-2</v>
      </c>
      <c r="AG460" s="5">
        <f>(Table2[[#This Row],[Close Price]]/Table2[[#This Row],[Current Month Low]])-1</f>
        <v>0.29133265978864453</v>
      </c>
      <c r="AH460" s="5">
        <f>(Table2[[#This Row],[Current Month High]]/Table2[[#This Row],[Close Price]])-1</f>
        <v>7.9346224572544699E-2</v>
      </c>
      <c r="AI460">
        <v>11.246901876577599</v>
      </c>
      <c r="AJ460">
        <v>32.833171501395697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</v>
      </c>
      <c r="AM460" t="s">
        <v>10116</v>
      </c>
      <c r="AN460">
        <v>18.989999999999998</v>
      </c>
      <c r="AO460" t="s">
        <v>10116</v>
      </c>
      <c r="AP460">
        <v>6.4912574660236005E-2</v>
      </c>
      <c r="AQ460">
        <f>(Table2[[#This Row],[Sharpe Ratio]]-AVERAGE(Table2[Sharpe Ratio]))/_xlfn.STDEV.P(Table2[Sharpe Ratio])</f>
        <v>9.9393230965934429E-2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2.7888047373804232</v>
      </c>
      <c r="AS460">
        <f>_xlfn.RANK.AVG(Table2[[#This Row],[1Y Return vs Nifty Z-Score]],Table2[1Y Return vs Nifty Z-Score])</f>
        <v>570</v>
      </c>
      <c r="AT460">
        <f>_xlfn.RANK.AVG(Table2[[#This Row],[6M Return vs Nifty Z-Score]],Table2[6M Return vs Nifty Z-Score])</f>
        <v>438</v>
      </c>
      <c r="AU460">
        <f>_xlfn.RANK.AVG(Table2[[#This Row],[Sharpe Ratio Z-Score]],Table2[Sharpe Ratio Z-Score])</f>
        <v>302</v>
      </c>
      <c r="AV460">
        <f>(Table2[[#This Row],[Rank 1Y]]+Table2[[#This Row],[Rank 6M]]+Table2[[#This Row],[Rank Sharpe]])/3</f>
        <v>436.66666666666669</v>
      </c>
    </row>
    <row r="461" spans="1:48" x14ac:dyDescent="0.3">
      <c r="A461" t="s">
        <v>1137</v>
      </c>
      <c r="B461" t="s">
        <v>1138</v>
      </c>
      <c r="C461" t="s">
        <v>10074</v>
      </c>
      <c r="D461" t="s">
        <v>387</v>
      </c>
      <c r="E461">
        <v>10189.984926179999</v>
      </c>
      <c r="F461">
        <v>2599</v>
      </c>
      <c r="G461">
        <v>-2.93113033423761</v>
      </c>
      <c r="H461">
        <f>(Table2[[#This Row],[1Y Return vs Nifty]]-AVERAGE(Table2[1Y Return vs Nifty]))/_xlfn.STDEV.P(Table2[1Y Return vs Nifty])</f>
        <v>-0.55510290218221137</v>
      </c>
      <c r="I461">
        <v>0.51264343006931301</v>
      </c>
      <c r="J461">
        <f>(Table2[[#This Row],[1M Return vs Nifty]]-AVERAGE(Table2[1M Return vs Nifty]))/_xlfn.STDEV.P(Table2[1M Return vs Nifty])</f>
        <v>-0.1431633486504762</v>
      </c>
      <c r="K461">
        <v>-2.4113563381432099</v>
      </c>
      <c r="L461">
        <f>(Table2[[#This Row],[6M Return vs Nifty]]-AVERAGE(Table2[6M Return vs Nifty]))/_xlfn.STDEV.P(Table2[6M Return vs Nifty])</f>
        <v>-0.43425631656742775</v>
      </c>
      <c r="M461">
        <v>-0.93462356689417103</v>
      </c>
      <c r="N461">
        <f>(Table2[[#This Row],[1W Return vs Nifty]]-AVERAGE(Table2[1W Return vs Nifty]))/_xlfn.STDEV.P(Table2[1W Return vs Nifty])</f>
        <v>6.0072787250346531E-2</v>
      </c>
      <c r="O461">
        <v>2485.79</v>
      </c>
      <c r="P461">
        <v>2482.2936059630201</v>
      </c>
      <c r="Q461">
        <v>2403.9450672458202</v>
      </c>
      <c r="R461">
        <v>59.550365601762799</v>
      </c>
      <c r="S461" s="5">
        <f>(Table2[[#This Row],[Close Price]]-Table2[[#This Row],[20D EMA]])/Table2[[#This Row],[20D EMA]]</f>
        <v>4.5542865648345213E-2</v>
      </c>
      <c r="T461" s="5">
        <f>(Table2[[#This Row],[Close Price]]-Table2[[#This Row],[50D EMA]])/Table2[[#This Row],[50D EMA]]</f>
        <v>4.7015547941881335E-2</v>
      </c>
      <c r="U461" s="5">
        <f>(Table2[[#This Row],[Close Price]]-Table2[[#This Row],[200D EMA]])/Table2[[#This Row],[200D EMA]]</f>
        <v>8.113951329913402E-2</v>
      </c>
      <c r="V461">
        <v>1.0205502685635399</v>
      </c>
      <c r="W461">
        <v>2499.4499999999998</v>
      </c>
      <c r="X461">
        <v>2688.4</v>
      </c>
      <c r="Y461">
        <v>2407.5500000000002</v>
      </c>
      <c r="Z461">
        <v>2688.4</v>
      </c>
      <c r="AA461">
        <v>2275</v>
      </c>
      <c r="AB461">
        <v>2688.4</v>
      </c>
      <c r="AC461" s="5">
        <f>(Table2[[#This Row],[Close Price]]/Table2[[#This Row],[Day Low]])-1</f>
        <v>3.9828762327712264E-2</v>
      </c>
      <c r="AD461" s="5">
        <f>(Table2[[#This Row],[Day High]]/Table2[[#This Row],[Close Price]])-1</f>
        <v>3.439784532512502E-2</v>
      </c>
      <c r="AE461" s="5">
        <f>(Table2[[#This Row],[Close Price]]/Table2[[#This Row],[Current Week Low]])-1</f>
        <v>7.9520674544661496E-2</v>
      </c>
      <c r="AF461" s="5">
        <f>(Table2[[#This Row],[Current Week High]]/Table2[[#This Row],[Close Price]])-1</f>
        <v>3.439784532512502E-2</v>
      </c>
      <c r="AG461" s="5">
        <f>(Table2[[#This Row],[Close Price]]/Table2[[#This Row],[Current Month Low]])-1</f>
        <v>0.1424175824175824</v>
      </c>
      <c r="AH461" s="5">
        <f>(Table2[[#This Row],[Current Month High]]/Table2[[#This Row],[Close Price]])-1</f>
        <v>3.439784532512502E-2</v>
      </c>
      <c r="AI461">
        <v>15.369372835706001</v>
      </c>
      <c r="AJ461">
        <v>28.3393412670979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-0.17</v>
      </c>
      <c r="AM461" t="s">
        <v>10117</v>
      </c>
      <c r="AN461">
        <v>2.67</v>
      </c>
      <c r="AO461" t="s">
        <v>10116</v>
      </c>
      <c r="AP461">
        <v>5.1767017440918002E-2</v>
      </c>
      <c r="AQ461">
        <f>(Table2[[#This Row],[Sharpe Ratio]]-AVERAGE(Table2[Sharpe Ratio]))/_xlfn.STDEV.P(Table2[Sharpe Ratio])</f>
        <v>-4.9209520808743412E-2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-1.1216593009585121</v>
      </c>
      <c r="AS461">
        <f>_xlfn.RANK.AVG(Table2[[#This Row],[1Y Return vs Nifty Z-Score]],Table2[1Y Return vs Nifty Z-Score])</f>
        <v>507</v>
      </c>
      <c r="AT461">
        <f>_xlfn.RANK.AVG(Table2[[#This Row],[6M Return vs Nifty Z-Score]],Table2[6M Return vs Nifty Z-Score])</f>
        <v>446</v>
      </c>
      <c r="AU461">
        <f>_xlfn.RANK.AVG(Table2[[#This Row],[Sharpe Ratio Z-Score]],Table2[Sharpe Ratio Z-Score])</f>
        <v>357</v>
      </c>
      <c r="AV461">
        <f>(Table2[[#This Row],[Rank 1Y]]+Table2[[#This Row],[Rank 6M]]+Table2[[#This Row],[Rank Sharpe]])/3</f>
        <v>436.66666666666669</v>
      </c>
    </row>
    <row r="462" spans="1:48" x14ac:dyDescent="0.3">
      <c r="A462" t="s">
        <v>624</v>
      </c>
      <c r="B462" t="s">
        <v>625</v>
      </c>
      <c r="C462" t="s">
        <v>10084</v>
      </c>
      <c r="D462" t="s">
        <v>373</v>
      </c>
      <c r="E462">
        <v>29403.363690999999</v>
      </c>
      <c r="F462">
        <v>6653.9</v>
      </c>
      <c r="G462">
        <v>26.042710764018</v>
      </c>
      <c r="H462">
        <f>(Table2[[#This Row],[1Y Return vs Nifty]]-AVERAGE(Table2[1Y Return vs Nifty]))/_xlfn.STDEV.P(Table2[1Y Return vs Nifty])</f>
        <v>-0.20497454079892258</v>
      </c>
      <c r="I462">
        <v>19.2309430879397</v>
      </c>
      <c r="J462">
        <f>(Table2[[#This Row],[1M Return vs Nifty]]-AVERAGE(Table2[1M Return vs Nifty]))/_xlfn.STDEV.P(Table2[1M Return vs Nifty])</f>
        <v>1.5906498360115486</v>
      </c>
      <c r="K462">
        <v>5.4633388963241503</v>
      </c>
      <c r="L462">
        <f>(Table2[[#This Row],[6M Return vs Nifty]]-AVERAGE(Table2[6M Return vs Nifty]))/_xlfn.STDEV.P(Table2[6M Return vs Nifty])</f>
        <v>-0.19478742353104411</v>
      </c>
      <c r="M462">
        <v>4.0180137267993796</v>
      </c>
      <c r="N462">
        <f>(Table2[[#This Row],[1W Return vs Nifty]]-AVERAGE(Table2[1W Return vs Nifty]))/_xlfn.STDEV.P(Table2[1W Return vs Nifty])</f>
        <v>1.1417418013669731</v>
      </c>
      <c r="O462">
        <v>6072.41</v>
      </c>
      <c r="P462">
        <v>5760.6100836169098</v>
      </c>
      <c r="Q462">
        <v>5435.9802569056101</v>
      </c>
      <c r="R462">
        <v>73.453967211847996</v>
      </c>
      <c r="S462" s="5">
        <f>(Table2[[#This Row],[Close Price]]-Table2[[#This Row],[20D EMA]])/Table2[[#This Row],[20D EMA]]</f>
        <v>9.5759344313048653E-2</v>
      </c>
      <c r="T462" s="5">
        <f>(Table2[[#This Row],[Close Price]]-Table2[[#This Row],[50D EMA]])/Table2[[#This Row],[50D EMA]]</f>
        <v>0.15506863047780184</v>
      </c>
      <c r="U462" s="5">
        <f>(Table2[[#This Row],[Close Price]]-Table2[[#This Row],[200D EMA]])/Table2[[#This Row],[200D EMA]]</f>
        <v>0.22404785991398743</v>
      </c>
      <c r="V462">
        <v>2.0175912675742902</v>
      </c>
      <c r="W462">
        <v>6502.2</v>
      </c>
      <c r="X462">
        <v>6825</v>
      </c>
      <c r="Y462">
        <v>6280.95</v>
      </c>
      <c r="Z462">
        <v>6825</v>
      </c>
      <c r="AA462">
        <v>4926.6000000000004</v>
      </c>
      <c r="AB462">
        <v>6825</v>
      </c>
      <c r="AC462" s="5">
        <f>(Table2[[#This Row],[Close Price]]/Table2[[#This Row],[Day Low]])-1</f>
        <v>2.333056503952502E-2</v>
      </c>
      <c r="AD462" s="5">
        <f>(Table2[[#This Row],[Day High]]/Table2[[#This Row],[Close Price]])-1</f>
        <v>2.5714242774913965E-2</v>
      </c>
      <c r="AE462" s="5">
        <f>(Table2[[#This Row],[Close Price]]/Table2[[#This Row],[Current Week Low]])-1</f>
        <v>5.9377960340394331E-2</v>
      </c>
      <c r="AF462" s="5">
        <f>(Table2[[#This Row],[Current Week High]]/Table2[[#This Row],[Close Price]])-1</f>
        <v>2.5714242774913965E-2</v>
      </c>
      <c r="AG462" s="5">
        <f>(Table2[[#This Row],[Close Price]]/Table2[[#This Row],[Current Month Low]])-1</f>
        <v>0.35060690943043871</v>
      </c>
      <c r="AH462" s="5">
        <f>(Table2[[#This Row],[Current Month High]]/Table2[[#This Row],[Close Price]])-1</f>
        <v>2.5714242774913965E-2</v>
      </c>
      <c r="AI462">
        <v>2.5714242774913898</v>
      </c>
      <c r="AJ462">
        <v>54.347019253073498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0.14000000000000001</v>
      </c>
      <c r="AM462" t="s">
        <v>10116</v>
      </c>
      <c r="AN462">
        <v>12.55</v>
      </c>
      <c r="AO462" t="s">
        <v>10116</v>
      </c>
      <c r="AP462">
        <v>-3.6407588701526002E-2</v>
      </c>
      <c r="AQ462">
        <f>(Table2[[#This Row],[Sharpe Ratio]]-AVERAGE(Table2[Sharpe Ratio]))/_xlfn.STDEV.P(Table2[Sharpe Ratio])</f>
        <v>-1.0459713081417401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1.2866583649068151</v>
      </c>
      <c r="AS462">
        <f>_xlfn.RANK.AVG(Table2[[#This Row],[1Y Return vs Nifty Z-Score]],Table2[1Y Return vs Nifty Z-Score])</f>
        <v>343</v>
      </c>
      <c r="AT462">
        <f>_xlfn.RANK.AVG(Table2[[#This Row],[6M Return vs Nifty Z-Score]],Table2[6M Return vs Nifty Z-Score])</f>
        <v>368</v>
      </c>
      <c r="AU462">
        <f>_xlfn.RANK.AVG(Table2[[#This Row],[Sharpe Ratio Z-Score]],Table2[Sharpe Ratio Z-Score])</f>
        <v>612</v>
      </c>
      <c r="AV462">
        <f>(Table2[[#This Row],[Rank 1Y]]+Table2[[#This Row],[Rank 6M]]+Table2[[#This Row],[Rank Sharpe]])/3</f>
        <v>441</v>
      </c>
    </row>
    <row r="463" spans="1:48" x14ac:dyDescent="0.3">
      <c r="A463" t="s">
        <v>967</v>
      </c>
      <c r="B463" t="s">
        <v>968</v>
      </c>
      <c r="C463" t="s">
        <v>10075</v>
      </c>
      <c r="D463" t="s">
        <v>59</v>
      </c>
      <c r="E463">
        <v>14191.63794396</v>
      </c>
      <c r="F463">
        <v>1030.45</v>
      </c>
      <c r="G463">
        <v>23.9149052157127</v>
      </c>
      <c r="H463">
        <f>(Table2[[#This Row],[1Y Return vs Nifty]]-AVERAGE(Table2[1Y Return vs Nifty]))/_xlfn.STDEV.P(Table2[1Y Return vs Nifty])</f>
        <v>-0.23068756474503854</v>
      </c>
      <c r="I463">
        <v>13.6511840023811</v>
      </c>
      <c r="J463">
        <f>(Table2[[#This Row],[1M Return vs Nifty]]-AVERAGE(Table2[1M Return vs Nifty]))/_xlfn.STDEV.P(Table2[1M Return vs Nifty])</f>
        <v>1.0738155056181071</v>
      </c>
      <c r="K463">
        <v>1.87178225428333</v>
      </c>
      <c r="L463">
        <f>(Table2[[#This Row],[6M Return vs Nifty]]-AVERAGE(Table2[6M Return vs Nifty]))/_xlfn.STDEV.P(Table2[6M Return vs Nifty])</f>
        <v>-0.30400639235951343</v>
      </c>
      <c r="M463">
        <v>-2.1745132980007602</v>
      </c>
      <c r="N463">
        <f>(Table2[[#This Row],[1W Return vs Nifty]]-AVERAGE(Table2[1W Return vs Nifty]))/_xlfn.STDEV.P(Table2[1W Return vs Nifty])</f>
        <v>-0.21072239186909955</v>
      </c>
      <c r="O463">
        <v>998.49</v>
      </c>
      <c r="P463">
        <v>947.83486040193304</v>
      </c>
      <c r="Q463">
        <v>876.83482040775004</v>
      </c>
      <c r="R463">
        <v>64.671721027854502</v>
      </c>
      <c r="S463" s="5">
        <f>(Table2[[#This Row],[Close Price]]-Table2[[#This Row],[20D EMA]])/Table2[[#This Row],[20D EMA]]</f>
        <v>3.2008332582199157E-2</v>
      </c>
      <c r="T463" s="5">
        <f>(Table2[[#This Row],[Close Price]]-Table2[[#This Row],[50D EMA]])/Table2[[#This Row],[50D EMA]]</f>
        <v>8.7161955156443316E-2</v>
      </c>
      <c r="U463" s="5">
        <f>(Table2[[#This Row],[Close Price]]-Table2[[#This Row],[200D EMA]])/Table2[[#This Row],[200D EMA]]</f>
        <v>0.17519283679999742</v>
      </c>
      <c r="V463">
        <v>0.69834458923097598</v>
      </c>
      <c r="W463">
        <v>1013.15</v>
      </c>
      <c r="X463">
        <v>1059.95</v>
      </c>
      <c r="Y463">
        <v>1003.9</v>
      </c>
      <c r="Z463">
        <v>1066.9000000000001</v>
      </c>
      <c r="AA463">
        <v>815.85</v>
      </c>
      <c r="AB463">
        <v>1066.9000000000001</v>
      </c>
      <c r="AC463" s="5">
        <f>(Table2[[#This Row],[Close Price]]/Table2[[#This Row],[Day Low]])-1</f>
        <v>1.7075457730839627E-2</v>
      </c>
      <c r="AD463" s="5">
        <f>(Table2[[#This Row],[Day High]]/Table2[[#This Row],[Close Price]])-1</f>
        <v>2.8628269202775503E-2</v>
      </c>
      <c r="AE463" s="5">
        <f>(Table2[[#This Row],[Close Price]]/Table2[[#This Row],[Current Week Low]])-1</f>
        <v>2.644685725669893E-2</v>
      </c>
      <c r="AF463" s="5">
        <f>(Table2[[#This Row],[Current Week High]]/Table2[[#This Row],[Close Price]])-1</f>
        <v>3.537289533698873E-2</v>
      </c>
      <c r="AG463" s="5">
        <f>(Table2[[#This Row],[Close Price]]/Table2[[#This Row],[Current Month Low]])-1</f>
        <v>0.26303854875283439</v>
      </c>
      <c r="AH463" s="5">
        <f>(Table2[[#This Row],[Current Month High]]/Table2[[#This Row],[Close Price]])-1</f>
        <v>3.537289533698873E-2</v>
      </c>
      <c r="AI463">
        <v>3.5372895336988699</v>
      </c>
      <c r="AJ463">
        <v>54.780322944048002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0.19</v>
      </c>
      <c r="AM463" t="s">
        <v>10116</v>
      </c>
      <c r="AN463">
        <v>1.44</v>
      </c>
      <c r="AO463" t="s">
        <v>10116</v>
      </c>
      <c r="AP463">
        <v>-7.5720483407879999E-3</v>
      </c>
      <c r="AQ463">
        <f>(Table2[[#This Row],[Sharpe Ratio]]-AVERAGE(Table2[Sharpe Ratio]))/_xlfn.STDEV.P(Table2[Sharpe Ratio])</f>
        <v>-0.72000257398885148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-0.39160341734439585</v>
      </c>
      <c r="AS463">
        <f>_xlfn.RANK.AVG(Table2[[#This Row],[1Y Return vs Nifty Z-Score]],Table2[1Y Return vs Nifty Z-Score])</f>
        <v>355</v>
      </c>
      <c r="AT463">
        <f>_xlfn.RANK.AVG(Table2[[#This Row],[6M Return vs Nifty Z-Score]],Table2[6M Return vs Nifty Z-Score])</f>
        <v>406</v>
      </c>
      <c r="AU463">
        <f>_xlfn.RANK.AVG(Table2[[#This Row],[Sharpe Ratio Z-Score]],Table2[Sharpe Ratio Z-Score])</f>
        <v>564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784</v>
      </c>
      <c r="B464" t="s">
        <v>785</v>
      </c>
      <c r="C464" t="s">
        <v>609</v>
      </c>
      <c r="D464" t="s">
        <v>609</v>
      </c>
      <c r="E464">
        <v>19469.432185770002</v>
      </c>
      <c r="F464">
        <v>38.14</v>
      </c>
      <c r="G464">
        <v>-13.310558344495799</v>
      </c>
      <c r="H464">
        <f>(Table2[[#This Row],[1Y Return vs Nifty]]-AVERAGE(Table2[1Y Return vs Nifty]))/_xlfn.STDEV.P(Table2[1Y Return vs Nifty])</f>
        <v>-0.68053094291051874</v>
      </c>
      <c r="I464">
        <v>-2.8993078891082802</v>
      </c>
      <c r="J464">
        <f>(Table2[[#This Row],[1M Return vs Nifty]]-AVERAGE(Table2[1M Return vs Nifty]))/_xlfn.STDEV.P(Table2[1M Return vs Nifty])</f>
        <v>-0.45920093169706244</v>
      </c>
      <c r="K464">
        <v>-5.3847154822857597</v>
      </c>
      <c r="L464">
        <f>(Table2[[#This Row],[6M Return vs Nifty]]-AVERAGE(Table2[6M Return vs Nifty]))/_xlfn.STDEV.P(Table2[6M Return vs Nifty])</f>
        <v>-0.52467594572728404</v>
      </c>
      <c r="M464">
        <v>-1.5848090645080399</v>
      </c>
      <c r="N464">
        <f>(Table2[[#This Row],[1W Return vs Nifty]]-AVERAGE(Table2[1W Return vs Nifty]))/_xlfn.STDEV.P(Table2[1W Return vs Nifty])</f>
        <v>-8.1929435907091577E-2</v>
      </c>
      <c r="O464">
        <v>38.369999999999997</v>
      </c>
      <c r="P464">
        <v>38.603592786095199</v>
      </c>
      <c r="Q464">
        <v>38.624679808855497</v>
      </c>
      <c r="R464">
        <v>52.946915271143801</v>
      </c>
      <c r="S464" s="5">
        <f>(Table2[[#This Row],[Close Price]]-Table2[[#This Row],[20D EMA]])/Table2[[#This Row],[20D EMA]]</f>
        <v>-5.9942663539222542E-3</v>
      </c>
      <c r="T464" s="5">
        <f>(Table2[[#This Row],[Close Price]]-Table2[[#This Row],[50D EMA]])/Table2[[#This Row],[50D EMA]]</f>
        <v>-1.2009058034157423E-2</v>
      </c>
      <c r="U464" s="5">
        <f>(Table2[[#This Row],[Close Price]]-Table2[[#This Row],[200D EMA]])/Table2[[#This Row],[200D EMA]]</f>
        <v>-1.2548448589193831E-2</v>
      </c>
      <c r="V464">
        <v>1.2584763563599499</v>
      </c>
      <c r="W464">
        <v>37.9</v>
      </c>
      <c r="X464">
        <v>38.880000000000003</v>
      </c>
      <c r="Y464">
        <v>37.9</v>
      </c>
      <c r="Z464">
        <v>39.200000000000003</v>
      </c>
      <c r="AA464">
        <v>33.5</v>
      </c>
      <c r="AB464">
        <v>41.78</v>
      </c>
      <c r="AC464" s="5">
        <f>(Table2[[#This Row],[Close Price]]/Table2[[#This Row],[Day Low]])-1</f>
        <v>6.3324538258575647E-3</v>
      </c>
      <c r="AD464" s="5">
        <f>(Table2[[#This Row],[Day High]]/Table2[[#This Row],[Close Price]])-1</f>
        <v>1.9402202412165837E-2</v>
      </c>
      <c r="AE464" s="5">
        <f>(Table2[[#This Row],[Close Price]]/Table2[[#This Row],[Current Week Low]])-1</f>
        <v>6.3324538258575647E-3</v>
      </c>
      <c r="AF464" s="5">
        <f>(Table2[[#This Row],[Current Week High]]/Table2[[#This Row],[Close Price]])-1</f>
        <v>2.7792343995804991E-2</v>
      </c>
      <c r="AG464" s="5">
        <f>(Table2[[#This Row],[Close Price]]/Table2[[#This Row],[Current Month Low]])-1</f>
        <v>0.13850746268656722</v>
      </c>
      <c r="AH464" s="5">
        <f>(Table2[[#This Row],[Current Month High]]/Table2[[#This Row],[Close Price]])-1</f>
        <v>9.5437860513896133E-2</v>
      </c>
      <c r="AI464">
        <v>38.699528054535897</v>
      </c>
      <c r="AJ464">
        <v>20.6962025316455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-0.15</v>
      </c>
      <c r="AM464" t="s">
        <v>10117</v>
      </c>
      <c r="AN464">
        <v>2.91</v>
      </c>
      <c r="AO464" t="s">
        <v>10116</v>
      </c>
      <c r="AP464">
        <v>7.6697222745798002E-2</v>
      </c>
      <c r="AQ464">
        <f>(Table2[[#This Row],[Sharpe Ratio]]-AVERAGE(Table2[Sharpe Ratio]))/_xlfn.STDEV.P(Table2[Sharpe Ratio])</f>
        <v>0.23261170964991038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574</v>
      </c>
      <c r="AT464">
        <f>_xlfn.RANK.AVG(Table2[[#This Row],[6M Return vs Nifty Z-Score]],Table2[6M Return vs Nifty Z-Score])</f>
        <v>482</v>
      </c>
      <c r="AU464">
        <f>_xlfn.RANK.AVG(Table2[[#This Row],[Sharpe Ratio Z-Score]],Table2[Sharpe Ratio Z-Score])</f>
        <v>271</v>
      </c>
      <c r="AV464">
        <f>(Table2[[#This Row],[Rank 1Y]]+Table2[[#This Row],[Rank 6M]]+Table2[[#This Row],[Rank Sharpe]])/3</f>
        <v>442.33333333333331</v>
      </c>
    </row>
    <row r="465" spans="1:48" x14ac:dyDescent="0.3">
      <c r="A465" t="s">
        <v>2134</v>
      </c>
      <c r="B465" t="s">
        <v>2135</v>
      </c>
      <c r="C465" t="s">
        <v>10069</v>
      </c>
      <c r="D465" t="s">
        <v>306</v>
      </c>
      <c r="E465">
        <v>2543.2109804849902</v>
      </c>
      <c r="F465">
        <v>1686.3</v>
      </c>
      <c r="G465">
        <v>-3.0240005012714501</v>
      </c>
      <c r="H465">
        <f>(Table2[[#This Row],[1Y Return vs Nifty]]-AVERAGE(Table2[1Y Return vs Nifty]))/_xlfn.STDEV.P(Table2[1Y Return vs Nifty])</f>
        <v>-0.55622517241537395</v>
      </c>
      <c r="I465">
        <v>-0.57445621124185697</v>
      </c>
      <c r="J465">
        <f>(Table2[[#This Row],[1M Return vs Nifty]]-AVERAGE(Table2[1M Return vs Nifty]))/_xlfn.STDEV.P(Table2[1M Return vs Nifty])</f>
        <v>-0.24385773465760269</v>
      </c>
      <c r="K465">
        <v>7.1850104457231296</v>
      </c>
      <c r="L465">
        <f>(Table2[[#This Row],[6M Return vs Nifty]]-AVERAGE(Table2[6M Return vs Nifty]))/_xlfn.STDEV.P(Table2[6M Return vs Nifty])</f>
        <v>-0.14243152049847474</v>
      </c>
      <c r="M465">
        <v>-4.2301847357606501</v>
      </c>
      <c r="N465">
        <f>(Table2[[#This Row],[1W Return vs Nifty]]-AVERAGE(Table2[1W Return vs Nifty]))/_xlfn.STDEV.P(Table2[1W Return vs Nifty])</f>
        <v>-0.6596864418432048</v>
      </c>
      <c r="O465">
        <v>1705.47</v>
      </c>
      <c r="P465">
        <v>1701.1015144559301</v>
      </c>
      <c r="Q465">
        <v>1633.60341616806</v>
      </c>
      <c r="R465">
        <v>45.1695488080085</v>
      </c>
      <c r="S465" s="5">
        <f>(Table2[[#This Row],[Close Price]]-Table2[[#This Row],[20D EMA]])/Table2[[#This Row],[20D EMA]]</f>
        <v>-1.1240303259512084E-2</v>
      </c>
      <c r="T465" s="5">
        <f>(Table2[[#This Row],[Close Price]]-Table2[[#This Row],[50D EMA]])/Table2[[#This Row],[50D EMA]]</f>
        <v>-8.7011353115302899E-3</v>
      </c>
      <c r="U465" s="5">
        <f>(Table2[[#This Row],[Close Price]]-Table2[[#This Row],[200D EMA]])/Table2[[#This Row],[200D EMA]]</f>
        <v>3.2257880529871948E-2</v>
      </c>
      <c r="V465">
        <v>1.0867282149958</v>
      </c>
      <c r="W465">
        <v>1671</v>
      </c>
      <c r="X465">
        <v>1724.95</v>
      </c>
      <c r="Y465">
        <v>1671</v>
      </c>
      <c r="Z465">
        <v>1784.7</v>
      </c>
      <c r="AA465">
        <v>1465</v>
      </c>
      <c r="AB465">
        <v>1819.95</v>
      </c>
      <c r="AC465" s="5">
        <f>(Table2[[#This Row],[Close Price]]/Table2[[#This Row],[Day Low]])-1</f>
        <v>9.1561938958706346E-3</v>
      </c>
      <c r="AD465" s="5">
        <f>(Table2[[#This Row],[Day High]]/Table2[[#This Row],[Close Price]])-1</f>
        <v>2.2920002372057269E-2</v>
      </c>
      <c r="AE465" s="5">
        <f>(Table2[[#This Row],[Close Price]]/Table2[[#This Row],[Current Week Low]])-1</f>
        <v>9.1561938958706346E-3</v>
      </c>
      <c r="AF465" s="5">
        <f>(Table2[[#This Row],[Current Week High]]/Table2[[#This Row],[Close Price]])-1</f>
        <v>5.8352606297811915E-2</v>
      </c>
      <c r="AG465" s="5">
        <f>(Table2[[#This Row],[Close Price]]/Table2[[#This Row],[Current Month Low]])-1</f>
        <v>0.15105802047781558</v>
      </c>
      <c r="AH465" s="5">
        <f>(Table2[[#This Row],[Current Month High]]/Table2[[#This Row],[Close Price]])-1</f>
        <v>7.9256360078277854E-2</v>
      </c>
      <c r="AI465">
        <v>26.157860404435699</v>
      </c>
      <c r="AJ465">
        <v>31.742187499999901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-0.13</v>
      </c>
      <c r="AM465" t="s">
        <v>10117</v>
      </c>
      <c r="AN465">
        <v>0.77</v>
      </c>
      <c r="AO465" t="s">
        <v>10116</v>
      </c>
      <c r="AP465">
        <v>1.6329064085779998E-2</v>
      </c>
      <c r="AQ465">
        <f>(Table2[[#This Row],[Sharpe Ratio]]-AVERAGE(Table2[Sharpe Ratio]))/_xlfn.STDEV.P(Table2[Sharpe Ratio])</f>
        <v>-0.44981463004650879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-2.0520154994611648</v>
      </c>
      <c r="AS465">
        <f>_xlfn.RANK.AVG(Table2[[#This Row],[1Y Return vs Nifty Z-Score]],Table2[1Y Return vs Nifty Z-Score])</f>
        <v>508</v>
      </c>
      <c r="AT465">
        <f>_xlfn.RANK.AVG(Table2[[#This Row],[6M Return vs Nifty Z-Score]],Table2[6M Return vs Nifty Z-Score])</f>
        <v>354</v>
      </c>
      <c r="AU465">
        <f>_xlfn.RANK.AVG(Table2[[#This Row],[Sharpe Ratio Z-Score]],Table2[Sharpe Ratio Z-Score])</f>
        <v>466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1462</v>
      </c>
      <c r="B466" t="s">
        <v>1463</v>
      </c>
      <c r="C466" t="s">
        <v>10080</v>
      </c>
      <c r="D466" t="s">
        <v>140</v>
      </c>
      <c r="E466">
        <v>6558.4130768000005</v>
      </c>
      <c r="F466">
        <v>910.75</v>
      </c>
      <c r="G466">
        <v>21.7949865268941</v>
      </c>
      <c r="H466">
        <f>(Table2[[#This Row],[1Y Return vs Nifty]]-AVERAGE(Table2[1Y Return vs Nifty]))/_xlfn.STDEV.P(Table2[1Y Return vs Nifty])</f>
        <v>-0.25630528157674143</v>
      </c>
      <c r="I466">
        <v>0.54025074066773904</v>
      </c>
      <c r="J466">
        <f>(Table2[[#This Row],[1M Return vs Nifty]]-AVERAGE(Table2[1M Return vs Nifty]))/_xlfn.STDEV.P(Table2[1M Return vs Nifty])</f>
        <v>-0.14060617625856586</v>
      </c>
      <c r="K466">
        <v>-9.9142726980423692</v>
      </c>
      <c r="L466">
        <f>(Table2[[#This Row],[6M Return vs Nifty]]-AVERAGE(Table2[6M Return vs Nifty]))/_xlfn.STDEV.P(Table2[6M Return vs Nifty])</f>
        <v>-0.66241944183803436</v>
      </c>
      <c r="M466">
        <v>-3.7419927396937398</v>
      </c>
      <c r="N466">
        <f>(Table2[[#This Row],[1W Return vs Nifty]]-AVERAGE(Table2[1W Return vs Nifty]))/_xlfn.STDEV.P(Table2[1W Return vs Nifty])</f>
        <v>-0.55306402558879186</v>
      </c>
      <c r="O466">
        <v>920.28</v>
      </c>
      <c r="P466">
        <v>890.30322062828304</v>
      </c>
      <c r="Q466">
        <v>816.97768980311605</v>
      </c>
      <c r="R466">
        <v>49.6015831425944</v>
      </c>
      <c r="S466" s="5">
        <f>(Table2[[#This Row],[Close Price]]-Table2[[#This Row],[20D EMA]])/Table2[[#This Row],[20D EMA]]</f>
        <v>-1.0355543964880224E-2</v>
      </c>
      <c r="T466" s="5">
        <f>(Table2[[#This Row],[Close Price]]-Table2[[#This Row],[50D EMA]])/Table2[[#This Row],[50D EMA]]</f>
        <v>2.2966084922491636E-2</v>
      </c>
      <c r="U466" s="5">
        <f>(Table2[[#This Row],[Close Price]]-Table2[[#This Row],[200D EMA]])/Table2[[#This Row],[200D EMA]]</f>
        <v>0.11477952380741535</v>
      </c>
      <c r="V466">
        <v>2.0423396832204999</v>
      </c>
      <c r="W466">
        <v>904.1</v>
      </c>
      <c r="X466">
        <v>935.5</v>
      </c>
      <c r="Y466">
        <v>904.1</v>
      </c>
      <c r="Z466">
        <v>970.7</v>
      </c>
      <c r="AA466">
        <v>780</v>
      </c>
      <c r="AB466">
        <v>1003</v>
      </c>
      <c r="AC466" s="5">
        <f>(Table2[[#This Row],[Close Price]]/Table2[[#This Row],[Day Low]])-1</f>
        <v>7.3553810419200172E-3</v>
      </c>
      <c r="AD466" s="5">
        <f>(Table2[[#This Row],[Day High]]/Table2[[#This Row],[Close Price]])-1</f>
        <v>2.7175404886082832E-2</v>
      </c>
      <c r="AE466" s="5">
        <f>(Table2[[#This Row],[Close Price]]/Table2[[#This Row],[Current Week Low]])-1</f>
        <v>7.3553810419200172E-3</v>
      </c>
      <c r="AF466" s="5">
        <f>(Table2[[#This Row],[Current Week High]]/Table2[[#This Row],[Close Price]])-1</f>
        <v>6.5824869612956416E-2</v>
      </c>
      <c r="AG466" s="5">
        <f>(Table2[[#This Row],[Close Price]]/Table2[[#This Row],[Current Month Low]])-1</f>
        <v>0.1676282051282052</v>
      </c>
      <c r="AH466" s="5">
        <f>(Table2[[#This Row],[Current Month High]]/Table2[[#This Row],[Close Price]])-1</f>
        <v>0.10129014548449078</v>
      </c>
      <c r="AI466">
        <v>10.129014548449</v>
      </c>
      <c r="AJ466">
        <v>51.539101497504099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-0.02</v>
      </c>
      <c r="AM466" t="s">
        <v>10117</v>
      </c>
      <c r="AN466">
        <v>2.44</v>
      </c>
      <c r="AO466" t="s">
        <v>10116</v>
      </c>
      <c r="AP466">
        <v>2.1967360801629001E-2</v>
      </c>
      <c r="AQ466">
        <f>(Table2[[#This Row],[Sharpe Ratio]]-AVERAGE(Table2[Sharpe Ratio]))/_xlfn.STDEV.P(Table2[Sharpe Ratio])</f>
        <v>-0.38607701943643841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-1.9984719446985721</v>
      </c>
      <c r="AS466">
        <f>_xlfn.RANK.AVG(Table2[[#This Row],[1Y Return vs Nifty Z-Score]],Table2[1Y Return vs Nifty Z-Score])</f>
        <v>365</v>
      </c>
      <c r="AT466">
        <f>_xlfn.RANK.AVG(Table2[[#This Row],[6M Return vs Nifty Z-Score]],Table2[6M Return vs Nifty Z-Score])</f>
        <v>529</v>
      </c>
      <c r="AU466">
        <f>_xlfn.RANK.AVG(Table2[[#This Row],[Sharpe Ratio Z-Score]],Table2[Sharpe Ratio Z-Score])</f>
        <v>439</v>
      </c>
      <c r="AV466">
        <f>(Table2[[#This Row],[Rank 1Y]]+Table2[[#This Row],[Rank 6M]]+Table2[[#This Row],[Rank Sharpe]])/3</f>
        <v>444.33333333333331</v>
      </c>
    </row>
    <row r="467" spans="1:48" x14ac:dyDescent="0.3">
      <c r="A467" t="s">
        <v>853</v>
      </c>
      <c r="B467" t="s">
        <v>854</v>
      </c>
      <c r="C467" t="s">
        <v>10075</v>
      </c>
      <c r="D467" t="s">
        <v>284</v>
      </c>
      <c r="E467">
        <v>17033.514324014999</v>
      </c>
      <c r="F467">
        <v>2102.85</v>
      </c>
      <c r="G467">
        <v>-11.0211221526885</v>
      </c>
      <c r="H467">
        <f>(Table2[[#This Row],[1Y Return vs Nifty]]-AVERAGE(Table2[1Y Return vs Nifty]))/_xlfn.STDEV.P(Table2[1Y Return vs Nifty])</f>
        <v>-0.65286472704322229</v>
      </c>
      <c r="I467">
        <v>8.48373634225341</v>
      </c>
      <c r="J467">
        <f>(Table2[[#This Row],[1M Return vs Nifty]]-AVERAGE(Table2[1M Return vs Nifty]))/_xlfn.STDEV.P(Table2[1M Return vs Nifty])</f>
        <v>0.59517219677390831</v>
      </c>
      <c r="K467">
        <v>-5.89055638315594</v>
      </c>
      <c r="L467">
        <f>(Table2[[#This Row],[6M Return vs Nifty]]-AVERAGE(Table2[6M Return vs Nifty]))/_xlfn.STDEV.P(Table2[6M Return vs Nifty])</f>
        <v>-0.54005852968478274</v>
      </c>
      <c r="M467">
        <v>-0.582008892106742</v>
      </c>
      <c r="N467">
        <f>(Table2[[#This Row],[1W Return vs Nifty]]-AVERAGE(Table2[1W Return vs Nifty]))/_xlfn.STDEV.P(Table2[1W Return vs Nifty])</f>
        <v>0.13708475986664237</v>
      </c>
      <c r="O467">
        <v>2013.76</v>
      </c>
      <c r="P467">
        <v>1988.29265267911</v>
      </c>
      <c r="Q467">
        <v>1954.65165834456</v>
      </c>
      <c r="R467">
        <v>78.503531315283198</v>
      </c>
      <c r="S467" s="5">
        <f>(Table2[[#This Row],[Close Price]]-Table2[[#This Row],[20D EMA]])/Table2[[#This Row],[20D EMA]]</f>
        <v>4.4240624503416454E-2</v>
      </c>
      <c r="T467" s="5">
        <f>(Table2[[#This Row],[Close Price]]-Table2[[#This Row],[50D EMA]])/Table2[[#This Row],[50D EMA]]</f>
        <v>5.7615938562429664E-2</v>
      </c>
      <c r="U467" s="5">
        <f>(Table2[[#This Row],[Close Price]]-Table2[[#This Row],[200D EMA]])/Table2[[#This Row],[200D EMA]]</f>
        <v>7.581828763338451E-2</v>
      </c>
      <c r="V467">
        <v>1.24726469287554</v>
      </c>
      <c r="W467">
        <v>2080</v>
      </c>
      <c r="X467">
        <v>2129.9499999999998</v>
      </c>
      <c r="Y467">
        <v>2031.75</v>
      </c>
      <c r="Z467">
        <v>2189.9499999999998</v>
      </c>
      <c r="AA467">
        <v>1750</v>
      </c>
      <c r="AB467">
        <v>2189.9499999999998</v>
      </c>
      <c r="AC467" s="5">
        <f>(Table2[[#This Row],[Close Price]]/Table2[[#This Row],[Day Low]])-1</f>
        <v>1.098557692307689E-2</v>
      </c>
      <c r="AD467" s="5">
        <f>(Table2[[#This Row],[Day High]]/Table2[[#This Row],[Close Price]])-1</f>
        <v>1.2887272035570829E-2</v>
      </c>
      <c r="AE467" s="5">
        <f>(Table2[[#This Row],[Close Price]]/Table2[[#This Row],[Current Week Low]])-1</f>
        <v>3.4994462901439594E-2</v>
      </c>
      <c r="AF467" s="5">
        <f>(Table2[[#This Row],[Current Week High]]/Table2[[#This Row],[Close Price]])-1</f>
        <v>4.1419977649380657E-2</v>
      </c>
      <c r="AG467" s="5">
        <f>(Table2[[#This Row],[Close Price]]/Table2[[#This Row],[Current Month Low]])-1</f>
        <v>0.20162857142857127</v>
      </c>
      <c r="AH467" s="5">
        <f>(Table2[[#This Row],[Current Month High]]/Table2[[#This Row],[Close Price]])-1</f>
        <v>4.1419977649380657E-2</v>
      </c>
      <c r="AI467">
        <v>12.0574458473024</v>
      </c>
      <c r="AJ467">
        <v>22.258720930232499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0.01</v>
      </c>
      <c r="AM467" t="s">
        <v>10116</v>
      </c>
      <c r="AN467">
        <v>12.92</v>
      </c>
      <c r="AO467" t="s">
        <v>10116</v>
      </c>
      <c r="AP467">
        <v>7.0542623051506007E-2</v>
      </c>
      <c r="AQ467">
        <f>(Table2[[#This Row],[Sharpe Ratio]]-AVERAGE(Table2[Sharpe Ratio]))/_xlfn.STDEV.P(Table2[Sharpe Ratio])</f>
        <v>0.16303759914363616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-0.29762870094381821</v>
      </c>
      <c r="AS467">
        <f>_xlfn.RANK.AVG(Table2[[#This Row],[1Y Return vs Nifty Z-Score]],Table2[1Y Return vs Nifty Z-Score])</f>
        <v>558</v>
      </c>
      <c r="AT467">
        <f>_xlfn.RANK.AVG(Table2[[#This Row],[6M Return vs Nifty Z-Score]],Table2[6M Return vs Nifty Z-Score])</f>
        <v>489</v>
      </c>
      <c r="AU467">
        <f>_xlfn.RANK.AVG(Table2[[#This Row],[Sharpe Ratio Z-Score]],Table2[Sharpe Ratio Z-Score])</f>
        <v>287</v>
      </c>
      <c r="AV467">
        <f>(Table2[[#This Row],[Rank 1Y]]+Table2[[#This Row],[Rank 6M]]+Table2[[#This Row],[Rank Sharpe]])/3</f>
        <v>444.66666666666669</v>
      </c>
    </row>
    <row r="468" spans="1:48" x14ac:dyDescent="0.3">
      <c r="A468" t="s">
        <v>697</v>
      </c>
      <c r="B468" t="s">
        <v>698</v>
      </c>
      <c r="C468" t="s">
        <v>10082</v>
      </c>
      <c r="D468" t="s">
        <v>358</v>
      </c>
      <c r="E468">
        <v>23306.98953015</v>
      </c>
      <c r="F468">
        <v>1984.35</v>
      </c>
      <c r="G468">
        <v>-2.0086647034828902</v>
      </c>
      <c r="H468">
        <f>(Table2[[#This Row],[1Y Return vs Nifty]]-AVERAGE(Table2[1Y Return vs Nifty]))/_xlfn.STDEV.P(Table2[1Y Return vs Nifty])</f>
        <v>-0.54395555797495698</v>
      </c>
      <c r="I468">
        <v>15.0626378826059</v>
      </c>
      <c r="J468">
        <f>(Table2[[#This Row],[1M Return vs Nifty]]-AVERAGE(Table2[1M Return vs Nifty]))/_xlfn.STDEV.P(Table2[1M Return vs Nifty])</f>
        <v>1.2045537346135582</v>
      </c>
      <c r="K468">
        <v>35.340592051291999</v>
      </c>
      <c r="L468">
        <f>(Table2[[#This Row],[6M Return vs Nifty]]-AVERAGE(Table2[6M Return vs Nifty]))/_xlfn.STDEV.P(Table2[6M Return vs Nifty])</f>
        <v>0.71377761003014251</v>
      </c>
      <c r="M468">
        <v>-1.4375164405082399</v>
      </c>
      <c r="N468">
        <f>(Table2[[#This Row],[1W Return vs Nifty]]-AVERAGE(Table2[1W Return vs Nifty]))/_xlfn.STDEV.P(Table2[1W Return vs Nifty])</f>
        <v>-4.9760339334768894E-2</v>
      </c>
      <c r="O468">
        <v>1750.18</v>
      </c>
      <c r="P468">
        <v>1593.3773080849601</v>
      </c>
      <c r="Q468">
        <v>1477.9861274034099</v>
      </c>
      <c r="R468">
        <v>73.439633158859294</v>
      </c>
      <c r="S468" s="5">
        <f>(Table2[[#This Row],[Close Price]]-Table2[[#This Row],[20D EMA]])/Table2[[#This Row],[20D EMA]]</f>
        <v>0.13379766652572869</v>
      </c>
      <c r="T468" s="5">
        <f>(Table2[[#This Row],[Close Price]]-Table2[[#This Row],[50D EMA]])/Table2[[#This Row],[50D EMA]]</f>
        <v>0.24537357845577706</v>
      </c>
      <c r="U468" s="5">
        <f>(Table2[[#This Row],[Close Price]]-Table2[[#This Row],[200D EMA]])/Table2[[#This Row],[200D EMA]]</f>
        <v>0.34260394140924177</v>
      </c>
      <c r="V468">
        <v>1.70482702156233</v>
      </c>
      <c r="W468">
        <v>1952.55</v>
      </c>
      <c r="X468">
        <v>2199</v>
      </c>
      <c r="Y468">
        <v>1815.85</v>
      </c>
      <c r="Z468">
        <v>2199</v>
      </c>
      <c r="AA468">
        <v>1380</v>
      </c>
      <c r="AB468">
        <v>2199</v>
      </c>
      <c r="AC468" s="5">
        <f>(Table2[[#This Row],[Close Price]]/Table2[[#This Row],[Day Low]])-1</f>
        <v>1.6286394714603913E-2</v>
      </c>
      <c r="AD468" s="5">
        <f>(Table2[[#This Row],[Day High]]/Table2[[#This Row],[Close Price]])-1</f>
        <v>0.10817144152997216</v>
      </c>
      <c r="AE468" s="5">
        <f>(Table2[[#This Row],[Close Price]]/Table2[[#This Row],[Current Week Low]])-1</f>
        <v>9.2794008315664867E-2</v>
      </c>
      <c r="AF468" s="5">
        <f>(Table2[[#This Row],[Current Week High]]/Table2[[#This Row],[Close Price]])-1</f>
        <v>0.10817144152997216</v>
      </c>
      <c r="AG468" s="5">
        <f>(Table2[[#This Row],[Close Price]]/Table2[[#This Row],[Current Month Low]])-1</f>
        <v>0.43793478260869567</v>
      </c>
      <c r="AH468" s="5">
        <f>(Table2[[#This Row],[Current Month High]]/Table2[[#This Row],[Close Price]])-1</f>
        <v>0.10817144152997216</v>
      </c>
      <c r="AI468">
        <v>10.8171441529972</v>
      </c>
      <c r="AJ468">
        <v>67.300396256639402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0.34</v>
      </c>
      <c r="AM468" t="s">
        <v>10116</v>
      </c>
      <c r="AN468">
        <v>16.55</v>
      </c>
      <c r="AO468" t="s">
        <v>10116</v>
      </c>
      <c r="AP468">
        <v>-9.8411968563240998E-2</v>
      </c>
      <c r="AQ468">
        <f>(Table2[[#This Row],[Sharpe Ratio]]-AVERAGE(Table2[Sharpe Ratio]))/_xlfn.STDEV.P(Table2[Sharpe Ratio])</f>
        <v>-1.7468941610728304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-0.42227871373885539</v>
      </c>
      <c r="AS468">
        <f>_xlfn.RANK.AVG(Table2[[#This Row],[1Y Return vs Nifty Z-Score]],Table2[1Y Return vs Nifty Z-Score])</f>
        <v>500</v>
      </c>
      <c r="AT468">
        <f>_xlfn.RANK.AVG(Table2[[#This Row],[6M Return vs Nifty Z-Score]],Table2[6M Return vs Nifty Z-Score])</f>
        <v>134</v>
      </c>
      <c r="AU468">
        <f>_xlfn.RANK.AVG(Table2[[#This Row],[Sharpe Ratio Z-Score]],Table2[Sharpe Ratio Z-Score])</f>
        <v>700</v>
      </c>
      <c r="AV468">
        <f>(Table2[[#This Row],[Rank 1Y]]+Table2[[#This Row],[Rank 6M]]+Table2[[#This Row],[Rank Sharpe]])/3</f>
        <v>444.66666666666669</v>
      </c>
    </row>
    <row r="469" spans="1:48" x14ac:dyDescent="0.3">
      <c r="A469" t="s">
        <v>996</v>
      </c>
      <c r="B469" t="s">
        <v>997</v>
      </c>
      <c r="C469" t="s">
        <v>10072</v>
      </c>
      <c r="D469" t="s">
        <v>998</v>
      </c>
      <c r="E469">
        <v>13034.31334296</v>
      </c>
      <c r="F469">
        <v>666.3</v>
      </c>
      <c r="G469">
        <v>19.584586940981101</v>
      </c>
      <c r="H469">
        <f>(Table2[[#This Row],[1Y Return vs Nifty]]-AVERAGE(Table2[1Y Return vs Nifty]))/_xlfn.STDEV.P(Table2[1Y Return vs Nifty])</f>
        <v>-0.28301639600556366</v>
      </c>
      <c r="I469">
        <v>18.8078487303186</v>
      </c>
      <c r="J469">
        <f>(Table2[[#This Row],[1M Return vs Nifty]]-AVERAGE(Table2[1M Return vs Nifty]))/_xlfn.STDEV.P(Table2[1M Return vs Nifty])</f>
        <v>1.5514600276952184</v>
      </c>
      <c r="K469">
        <v>11.0419991220105</v>
      </c>
      <c r="L469">
        <f>(Table2[[#This Row],[6M Return vs Nifty]]-AVERAGE(Table2[6M Return vs Nifty]))/_xlfn.STDEV.P(Table2[6M Return vs Nifty])</f>
        <v>-2.5140783363442352E-2</v>
      </c>
      <c r="M469">
        <v>7.1445541874070404</v>
      </c>
      <c r="N469">
        <f>(Table2[[#This Row],[1W Return vs Nifty]]-AVERAGE(Table2[1W Return vs Nifty]))/_xlfn.STDEV.P(Table2[1W Return vs Nifty])</f>
        <v>1.8245864631247719</v>
      </c>
      <c r="O469">
        <v>606.67999999999995</v>
      </c>
      <c r="P469">
        <v>573.77667905957901</v>
      </c>
      <c r="Q469">
        <v>530.83350446002396</v>
      </c>
      <c r="R469">
        <v>84.150758866035403</v>
      </c>
      <c r="S469" s="5">
        <f>(Table2[[#This Row],[Close Price]]-Table2[[#This Row],[20D EMA]])/Table2[[#This Row],[20D EMA]]</f>
        <v>9.8272565438122253E-2</v>
      </c>
      <c r="T469" s="5">
        <f>(Table2[[#This Row],[Close Price]]-Table2[[#This Row],[50D EMA]])/Table2[[#This Row],[50D EMA]]</f>
        <v>0.16125319190746273</v>
      </c>
      <c r="U469" s="5">
        <f>(Table2[[#This Row],[Close Price]]-Table2[[#This Row],[200D EMA]])/Table2[[#This Row],[200D EMA]]</f>
        <v>0.25519582769700194</v>
      </c>
      <c r="V469">
        <v>2.8970186753254201</v>
      </c>
      <c r="W469">
        <v>658</v>
      </c>
      <c r="X469">
        <v>680</v>
      </c>
      <c r="Y469">
        <v>614</v>
      </c>
      <c r="Z469">
        <v>694</v>
      </c>
      <c r="AA469">
        <v>476.05</v>
      </c>
      <c r="AB469">
        <v>694</v>
      </c>
      <c r="AC469" s="5">
        <f>(Table2[[#This Row],[Close Price]]/Table2[[#This Row],[Day Low]])-1</f>
        <v>1.2613981762917836E-2</v>
      </c>
      <c r="AD469" s="5">
        <f>(Table2[[#This Row],[Day High]]/Table2[[#This Row],[Close Price]])-1</f>
        <v>2.0561308719796001E-2</v>
      </c>
      <c r="AE469" s="5">
        <f>(Table2[[#This Row],[Close Price]]/Table2[[#This Row],[Current Week Low]])-1</f>
        <v>8.5179153094462556E-2</v>
      </c>
      <c r="AF469" s="5">
        <f>(Table2[[#This Row],[Current Week High]]/Table2[[#This Row],[Close Price]])-1</f>
        <v>4.1572865075791832E-2</v>
      </c>
      <c r="AG469" s="5">
        <f>(Table2[[#This Row],[Close Price]]/Table2[[#This Row],[Current Month Low]])-1</f>
        <v>0.39964289465392278</v>
      </c>
      <c r="AH469" s="5">
        <f>(Table2[[#This Row],[Current Month High]]/Table2[[#This Row],[Close Price]])-1</f>
        <v>4.1572865075791832E-2</v>
      </c>
      <c r="AI469">
        <v>4.1572865075791796</v>
      </c>
      <c r="AJ469">
        <v>49.277472835218902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0.17</v>
      </c>
      <c r="AM469" t="s">
        <v>10116</v>
      </c>
      <c r="AN469">
        <v>15.04</v>
      </c>
      <c r="AO469" t="s">
        <v>10116</v>
      </c>
      <c r="AP469">
        <v>-5.6875088731620997E-2</v>
      </c>
      <c r="AQ469">
        <f>(Table2[[#This Row],[Sharpe Ratio]]-AVERAGE(Table2[Sharpe Ratio]))/_xlfn.STDEV.P(Table2[Sharpe Ratio])</f>
        <v>-1.2773442941381612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1.7905450173128232</v>
      </c>
      <c r="AS469">
        <f>_xlfn.RANK.AVG(Table2[[#This Row],[1Y Return vs Nifty Z-Score]],Table2[1Y Return vs Nifty Z-Score])</f>
        <v>380</v>
      </c>
      <c r="AT469">
        <f>_xlfn.RANK.AVG(Table2[[#This Row],[6M Return vs Nifty Z-Score]],Table2[6M Return vs Nifty Z-Score])</f>
        <v>309</v>
      </c>
      <c r="AU469">
        <f>_xlfn.RANK.AVG(Table2[[#This Row],[Sharpe Ratio Z-Score]],Table2[Sharpe Ratio Z-Score])</f>
        <v>646</v>
      </c>
      <c r="AV469">
        <f>(Table2[[#This Row],[Rank 1Y]]+Table2[[#This Row],[Rank 6M]]+Table2[[#This Row],[Rank Sharpe]])/3</f>
        <v>445</v>
      </c>
    </row>
    <row r="470" spans="1:48" x14ac:dyDescent="0.3">
      <c r="A470" t="s">
        <v>285</v>
      </c>
      <c r="B470" t="s">
        <v>286</v>
      </c>
      <c r="C470" t="s">
        <v>10070</v>
      </c>
      <c r="D470" t="s">
        <v>37</v>
      </c>
      <c r="E470">
        <v>88121.099833829998</v>
      </c>
      <c r="F470">
        <v>1793.45</v>
      </c>
      <c r="G470">
        <v>7.2353484763298601</v>
      </c>
      <c r="H470">
        <f>(Table2[[#This Row],[1Y Return vs Nifty]]-AVERAGE(Table2[1Y Return vs Nifty]))/_xlfn.STDEV.P(Table2[1Y Return vs Nifty])</f>
        <v>-0.43224820180228068</v>
      </c>
      <c r="I470">
        <v>2.8439928823285801</v>
      </c>
      <c r="J470">
        <f>(Table2[[#This Row],[1M Return vs Nifty]]-AVERAGE(Table2[1M Return vs Nifty]))/_xlfn.STDEV.P(Table2[1M Return vs Nifty])</f>
        <v>7.278171539181974E-2</v>
      </c>
      <c r="K470">
        <v>15.7098980274976</v>
      </c>
      <c r="L470">
        <f>(Table2[[#This Row],[6M Return vs Nifty]]-AVERAGE(Table2[6M Return vs Nifty]))/_xlfn.STDEV.P(Table2[6M Return vs Nifty])</f>
        <v>0.11680967318376283</v>
      </c>
      <c r="M470">
        <v>0.37500788765019999</v>
      </c>
      <c r="N470">
        <f>(Table2[[#This Row],[1W Return vs Nifty]]-AVERAGE(Table2[1W Return vs Nifty]))/_xlfn.STDEV.P(Table2[1W Return vs Nifty])</f>
        <v>0.34609974224197254</v>
      </c>
      <c r="O470">
        <v>1717.29</v>
      </c>
      <c r="P470">
        <v>1682.8920844587501</v>
      </c>
      <c r="Q470">
        <v>1552.84918946633</v>
      </c>
      <c r="R470">
        <v>76.863059868176705</v>
      </c>
      <c r="S470" s="5">
        <f>(Table2[[#This Row],[Close Price]]-Table2[[#This Row],[20D EMA]])/Table2[[#This Row],[20D EMA]]</f>
        <v>4.4348945140308328E-2</v>
      </c>
      <c r="T470" s="5">
        <f>(Table2[[#This Row],[Close Price]]-Table2[[#This Row],[50D EMA]])/Table2[[#This Row],[50D EMA]]</f>
        <v>6.5695190180187615E-2</v>
      </c>
      <c r="U470" s="5">
        <f>(Table2[[#This Row],[Close Price]]-Table2[[#This Row],[200D EMA]])/Table2[[#This Row],[200D EMA]]</f>
        <v>0.154941517930893</v>
      </c>
      <c r="V470">
        <v>2.0837948289480801</v>
      </c>
      <c r="W470">
        <v>1773.2</v>
      </c>
      <c r="X470">
        <v>1814</v>
      </c>
      <c r="Y470">
        <v>1731.85</v>
      </c>
      <c r="Z470">
        <v>1814</v>
      </c>
      <c r="AA470">
        <v>1480.5</v>
      </c>
      <c r="AB470">
        <v>1814</v>
      </c>
      <c r="AC470" s="5">
        <f>(Table2[[#This Row],[Close Price]]/Table2[[#This Row],[Day Low]])-1</f>
        <v>1.1420031581321988E-2</v>
      </c>
      <c r="AD470" s="5">
        <f>(Table2[[#This Row],[Day High]]/Table2[[#This Row],[Close Price]])-1</f>
        <v>1.1458362374195064E-2</v>
      </c>
      <c r="AE470" s="5">
        <f>(Table2[[#This Row],[Close Price]]/Table2[[#This Row],[Current Week Low]])-1</f>
        <v>3.556890030891835E-2</v>
      </c>
      <c r="AF470" s="5">
        <f>(Table2[[#This Row],[Current Week High]]/Table2[[#This Row],[Close Price]])-1</f>
        <v>1.1458362374195064E-2</v>
      </c>
      <c r="AG470" s="5">
        <f>(Table2[[#This Row],[Close Price]]/Table2[[#This Row],[Current Month Low]])-1</f>
        <v>0.21138129010469431</v>
      </c>
      <c r="AH470" s="5">
        <f>(Table2[[#This Row],[Current Month High]]/Table2[[#This Row],[Close Price]])-1</f>
        <v>1.1458362374195064E-2</v>
      </c>
      <c r="AI470">
        <v>1.1458362374194999</v>
      </c>
      <c r="AJ470">
        <v>41.662717219589197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-0.05</v>
      </c>
      <c r="AM470" t="s">
        <v>10117</v>
      </c>
      <c r="AN470">
        <v>6.75</v>
      </c>
      <c r="AO470" t="s">
        <v>10116</v>
      </c>
      <c r="AP470">
        <v>-4.7221851998839E-2</v>
      </c>
      <c r="AQ470">
        <f>(Table2[[#This Row],[Sharpe Ratio]]-AVERAGE(Table2[Sharpe Ratio]))/_xlfn.STDEV.P(Table2[Sharpe Ratio])</f>
        <v>-1.168220160555163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-1.0647772315398885</v>
      </c>
      <c r="AS470">
        <f>_xlfn.RANK.AVG(Table2[[#This Row],[1Y Return vs Nifty Z-Score]],Table2[1Y Return vs Nifty Z-Score])</f>
        <v>442</v>
      </c>
      <c r="AT470">
        <f>_xlfn.RANK.AVG(Table2[[#This Row],[6M Return vs Nifty Z-Score]],Table2[6M Return vs Nifty Z-Score])</f>
        <v>267</v>
      </c>
      <c r="AU470">
        <f>_xlfn.RANK.AVG(Table2[[#This Row],[Sharpe Ratio Z-Score]],Table2[Sharpe Ratio Z-Score])</f>
        <v>633</v>
      </c>
      <c r="AV470">
        <f>(Table2[[#This Row],[Rank 1Y]]+Table2[[#This Row],[Rank 6M]]+Table2[[#This Row],[Rank Sharpe]])/3</f>
        <v>447.33333333333331</v>
      </c>
    </row>
    <row r="471" spans="1:48" x14ac:dyDescent="0.3">
      <c r="A471" t="s">
        <v>1631</v>
      </c>
      <c r="B471" t="s">
        <v>1632</v>
      </c>
      <c r="C471" t="s">
        <v>10080</v>
      </c>
      <c r="D471" t="s">
        <v>379</v>
      </c>
      <c r="E471">
        <v>5137.837565588</v>
      </c>
      <c r="F471">
        <v>101.77</v>
      </c>
      <c r="G471">
        <v>14.7570000398046</v>
      </c>
      <c r="H471">
        <f>(Table2[[#This Row],[1Y Return vs Nifty]]-AVERAGE(Table2[1Y Return vs Nifty]))/_xlfn.STDEV.P(Table2[1Y Return vs Nifty])</f>
        <v>-0.34135436663956842</v>
      </c>
      <c r="I471">
        <v>-7.8398080506912802</v>
      </c>
      <c r="J471">
        <f>(Table2[[#This Row],[1M Return vs Nifty]]-AVERAGE(Table2[1M Return vs Nifty]))/_xlfn.STDEV.P(Table2[1M Return vs Nifty])</f>
        <v>-0.91682285652696049</v>
      </c>
      <c r="K471">
        <v>-10.173445169944401</v>
      </c>
      <c r="L471">
        <f>(Table2[[#This Row],[6M Return vs Nifty]]-AVERAGE(Table2[6M Return vs Nifty]))/_xlfn.STDEV.P(Table2[6M Return vs Nifty])</f>
        <v>-0.67030085732192901</v>
      </c>
      <c r="M471">
        <v>-3.5205342590989201</v>
      </c>
      <c r="N471">
        <f>(Table2[[#This Row],[1W Return vs Nifty]]-AVERAGE(Table2[1W Return vs Nifty]))/_xlfn.STDEV.P(Table2[1W Return vs Nifty])</f>
        <v>-0.5046969108239393</v>
      </c>
      <c r="O471">
        <v>102.34</v>
      </c>
      <c r="P471">
        <v>103.041016368076</v>
      </c>
      <c r="Q471">
        <v>99.055860766966305</v>
      </c>
      <c r="R471">
        <v>51.974133982374802</v>
      </c>
      <c r="S471" s="5">
        <f>(Table2[[#This Row],[Close Price]]-Table2[[#This Row],[20D EMA]])/Table2[[#This Row],[20D EMA]]</f>
        <v>-5.5696697283565307E-3</v>
      </c>
      <c r="T471" s="5">
        <f>(Table2[[#This Row],[Close Price]]-Table2[[#This Row],[50D EMA]])/Table2[[#This Row],[50D EMA]]</f>
        <v>-1.2335052708872434E-2</v>
      </c>
      <c r="U471" s="5">
        <f>(Table2[[#This Row],[Close Price]]-Table2[[#This Row],[200D EMA]])/Table2[[#This Row],[200D EMA]]</f>
        <v>2.740008730446384E-2</v>
      </c>
      <c r="V471">
        <v>0.98025188923977202</v>
      </c>
      <c r="W471">
        <v>101.28</v>
      </c>
      <c r="X471">
        <v>103.78</v>
      </c>
      <c r="Y471">
        <v>101.28</v>
      </c>
      <c r="Z471">
        <v>104.6</v>
      </c>
      <c r="AA471">
        <v>86.3</v>
      </c>
      <c r="AB471">
        <v>106</v>
      </c>
      <c r="AC471" s="5">
        <f>(Table2[[#This Row],[Close Price]]/Table2[[#This Row],[Day Low]])-1</f>
        <v>4.8380726698262766E-3</v>
      </c>
      <c r="AD471" s="5">
        <f>(Table2[[#This Row],[Day High]]/Table2[[#This Row],[Close Price]])-1</f>
        <v>1.9750417608332516E-2</v>
      </c>
      <c r="AE471" s="5">
        <f>(Table2[[#This Row],[Close Price]]/Table2[[#This Row],[Current Week Low]])-1</f>
        <v>4.8380726698262766E-3</v>
      </c>
      <c r="AF471" s="5">
        <f>(Table2[[#This Row],[Current Week High]]/Table2[[#This Row],[Close Price]])-1</f>
        <v>2.7807801906259089E-2</v>
      </c>
      <c r="AG471" s="5">
        <f>(Table2[[#This Row],[Close Price]]/Table2[[#This Row],[Current Month Low]])-1</f>
        <v>0.17925840092699885</v>
      </c>
      <c r="AH471" s="5">
        <f>(Table2[[#This Row],[Current Month High]]/Table2[[#This Row],[Close Price]])-1</f>
        <v>4.1564311683207178E-2</v>
      </c>
      <c r="AI471">
        <v>19.435983099145101</v>
      </c>
      <c r="AJ471">
        <v>44.662402274342497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-0.17</v>
      </c>
      <c r="AM471" t="s">
        <v>10117</v>
      </c>
      <c r="AN471">
        <v>1.77</v>
      </c>
      <c r="AO471" t="s">
        <v>10116</v>
      </c>
      <c r="AP471">
        <v>3.2936145255434E-2</v>
      </c>
      <c r="AQ471">
        <f>(Table2[[#This Row],[Sharpe Ratio]]-AVERAGE(Table2[Sharpe Ratio]))/_xlfn.STDEV.P(Table2[Sharpe Ratio])</f>
        <v>-0.26208139671278685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404</v>
      </c>
      <c r="AT471">
        <f>_xlfn.RANK.AVG(Table2[[#This Row],[6M Return vs Nifty Z-Score]],Table2[6M Return vs Nifty Z-Score])</f>
        <v>533</v>
      </c>
      <c r="AU471">
        <f>_xlfn.RANK.AVG(Table2[[#This Row],[Sharpe Ratio Z-Score]],Table2[Sharpe Ratio Z-Score])</f>
        <v>406</v>
      </c>
      <c r="AV471">
        <f>(Table2[[#This Row],[Rank 1Y]]+Table2[[#This Row],[Rank 6M]]+Table2[[#This Row],[Rank Sharpe]])/3</f>
        <v>447.66666666666669</v>
      </c>
    </row>
    <row r="472" spans="1:48" x14ac:dyDescent="0.3">
      <c r="A472" t="s">
        <v>1442</v>
      </c>
      <c r="B472" t="s">
        <v>1443</v>
      </c>
      <c r="C472" t="s">
        <v>10078</v>
      </c>
      <c r="D472" t="s">
        <v>1444</v>
      </c>
      <c r="E472">
        <v>6699.1996393999998</v>
      </c>
      <c r="F472">
        <v>502.05</v>
      </c>
      <c r="G472">
        <v>-28.910349530980699</v>
      </c>
      <c r="H472">
        <f>(Table2[[#This Row],[1Y Return vs Nifty]]-AVERAGE(Table2[1Y Return vs Nifty]))/_xlfn.STDEV.P(Table2[1Y Return vs Nifty])</f>
        <v>-0.8690433775415719</v>
      </c>
      <c r="I472">
        <v>-2.6079829234046699</v>
      </c>
      <c r="J472">
        <f>(Table2[[#This Row],[1M Return vs Nifty]]-AVERAGE(Table2[1M Return vs Nifty]))/_xlfn.STDEV.P(Table2[1M Return vs Nifty])</f>
        <v>-0.43221647927401596</v>
      </c>
      <c r="K472">
        <v>7.45617243493471</v>
      </c>
      <c r="L472">
        <f>(Table2[[#This Row],[6M Return vs Nifty]]-AVERAGE(Table2[6M Return vs Nifty]))/_xlfn.STDEV.P(Table2[6M Return vs Nifty])</f>
        <v>-0.13418550469003779</v>
      </c>
      <c r="M472">
        <v>2.6658242201453302</v>
      </c>
      <c r="N472">
        <f>(Table2[[#This Row],[1W Return vs Nifty]]-AVERAGE(Table2[1W Return vs Nifty]))/_xlfn.STDEV.P(Table2[1W Return vs Nifty])</f>
        <v>0.84642005583479685</v>
      </c>
      <c r="O472">
        <v>497.65</v>
      </c>
      <c r="P472">
        <v>501.11713563910899</v>
      </c>
      <c r="Q472">
        <v>498.62054998652098</v>
      </c>
      <c r="R472">
        <v>63.464476392929001</v>
      </c>
      <c r="S472" s="5">
        <f>(Table2[[#This Row],[Close Price]]-Table2[[#This Row],[20D EMA]])/Table2[[#This Row],[20D EMA]]</f>
        <v>8.8415553099568667E-3</v>
      </c>
      <c r="T472" s="5">
        <f>(Table2[[#This Row],[Close Price]]-Table2[[#This Row],[50D EMA]])/Table2[[#This Row],[50D EMA]]</f>
        <v>1.8615694705815063E-3</v>
      </c>
      <c r="U472" s="5">
        <f>(Table2[[#This Row],[Close Price]]-Table2[[#This Row],[200D EMA]])/Table2[[#This Row],[200D EMA]]</f>
        <v>6.8778753975778451E-3</v>
      </c>
      <c r="V472">
        <v>1.42557938650462</v>
      </c>
      <c r="W472">
        <v>500.2</v>
      </c>
      <c r="X472">
        <v>518.45000000000005</v>
      </c>
      <c r="Y472">
        <v>490.4</v>
      </c>
      <c r="Z472">
        <v>535</v>
      </c>
      <c r="AA472">
        <v>428.45</v>
      </c>
      <c r="AB472">
        <v>535</v>
      </c>
      <c r="AC472" s="5">
        <f>(Table2[[#This Row],[Close Price]]/Table2[[#This Row],[Day Low]])-1</f>
        <v>3.6985205917632324E-3</v>
      </c>
      <c r="AD472" s="5">
        <f>(Table2[[#This Row],[Day High]]/Table2[[#This Row],[Close Price]])-1</f>
        <v>3.2666069116621843E-2</v>
      </c>
      <c r="AE472" s="5">
        <f>(Table2[[#This Row],[Close Price]]/Table2[[#This Row],[Current Week Low]])-1</f>
        <v>2.3756117455138837E-2</v>
      </c>
      <c r="AF472" s="5">
        <f>(Table2[[#This Row],[Current Week High]]/Table2[[#This Row],[Close Price]])-1</f>
        <v>6.5630913255651846E-2</v>
      </c>
      <c r="AG472" s="5">
        <f>(Table2[[#This Row],[Close Price]]/Table2[[#This Row],[Current Month Low]])-1</f>
        <v>0.17178200490138873</v>
      </c>
      <c r="AH472" s="5">
        <f>(Table2[[#This Row],[Current Month High]]/Table2[[#This Row],[Close Price]])-1</f>
        <v>6.5630913255651846E-2</v>
      </c>
      <c r="AI472">
        <v>33.323374165919702</v>
      </c>
      <c r="AJ472">
        <v>28.3851169927119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10117</v>
      </c>
      <c r="AN472">
        <v>2.09</v>
      </c>
      <c r="AO472" t="s">
        <v>10116</v>
      </c>
      <c r="AP472">
        <v>5.2702618058454997E-2</v>
      </c>
      <c r="AQ472">
        <f>(Table2[[#This Row],[Sharpe Ratio]]-AVERAGE(Table2[Sharpe Ratio]))/_xlfn.STDEV.P(Table2[Sharpe Ratio])</f>
        <v>-3.8633109021210338E-2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646</v>
      </c>
      <c r="AT472">
        <f>_xlfn.RANK.AVG(Table2[[#This Row],[6M Return vs Nifty Z-Score]],Table2[6M Return vs Nifty Z-Score])</f>
        <v>348</v>
      </c>
      <c r="AU472">
        <f>_xlfn.RANK.AVG(Table2[[#This Row],[Sharpe Ratio Z-Score]],Table2[Sharpe Ratio Z-Score])</f>
        <v>351</v>
      </c>
      <c r="AV472">
        <f>(Table2[[#This Row],[Rank 1Y]]+Table2[[#This Row],[Rank 6M]]+Table2[[#This Row],[Rank Sharpe]])/3</f>
        <v>448.33333333333331</v>
      </c>
    </row>
    <row r="473" spans="1:48" x14ac:dyDescent="0.3">
      <c r="A473" t="s">
        <v>1815</v>
      </c>
      <c r="B473" t="s">
        <v>1816</v>
      </c>
      <c r="C473" t="s">
        <v>10069</v>
      </c>
      <c r="D473" t="s">
        <v>306</v>
      </c>
      <c r="E473">
        <v>3752.68295846</v>
      </c>
      <c r="F473">
        <v>1403.75</v>
      </c>
      <c r="G473">
        <v>12.582949937812</v>
      </c>
      <c r="H473">
        <f>(Table2[[#This Row],[1Y Return vs Nifty]]-AVERAGE(Table2[1Y Return vs Nifty]))/_xlfn.STDEV.P(Table2[1Y Return vs Nifty])</f>
        <v>-0.36762622328413569</v>
      </c>
      <c r="I473">
        <v>-1.4064375849111499</v>
      </c>
      <c r="J473">
        <f>(Table2[[#This Row],[1M Return vs Nifty]]-AVERAGE(Table2[1M Return vs Nifty]))/_xlfn.STDEV.P(Table2[1M Return vs Nifty])</f>
        <v>-0.32092137299157508</v>
      </c>
      <c r="K473">
        <v>-16.389155665047898</v>
      </c>
      <c r="L473">
        <f>(Table2[[#This Row],[6M Return vs Nifty]]-AVERAGE(Table2[6M Return vs Nifty]))/_xlfn.STDEV.P(Table2[6M Return vs Nifty])</f>
        <v>-0.85932014852980609</v>
      </c>
      <c r="M473">
        <v>5.5448517788688303</v>
      </c>
      <c r="N473">
        <f>(Table2[[#This Row],[1W Return vs Nifty]]-AVERAGE(Table2[1W Return vs Nifty]))/_xlfn.STDEV.P(Table2[1W Return vs Nifty])</f>
        <v>1.4752072486753589</v>
      </c>
      <c r="O473">
        <v>1324.02</v>
      </c>
      <c r="P473">
        <v>1314.95654685775</v>
      </c>
      <c r="Q473">
        <v>1276.8165114168301</v>
      </c>
      <c r="R473">
        <v>65.779946774041704</v>
      </c>
      <c r="S473" s="5">
        <f>(Table2[[#This Row],[Close Price]]-Table2[[#This Row],[20D EMA]])/Table2[[#This Row],[20D EMA]]</f>
        <v>6.0218123593299207E-2</v>
      </c>
      <c r="T473" s="5">
        <f>(Table2[[#This Row],[Close Price]]-Table2[[#This Row],[50D EMA]])/Table2[[#This Row],[50D EMA]]</f>
        <v>6.7525769847249187E-2</v>
      </c>
      <c r="U473" s="5">
        <f>(Table2[[#This Row],[Close Price]]-Table2[[#This Row],[200D EMA]])/Table2[[#This Row],[200D EMA]]</f>
        <v>9.941404066142373E-2</v>
      </c>
      <c r="V473">
        <v>1.14712332400893</v>
      </c>
      <c r="W473">
        <v>1382.75</v>
      </c>
      <c r="X473">
        <v>1425.3</v>
      </c>
      <c r="Y473">
        <v>1345.9</v>
      </c>
      <c r="Z473">
        <v>1523.4</v>
      </c>
      <c r="AA473">
        <v>1104.0999999999999</v>
      </c>
      <c r="AB473">
        <v>1523.4</v>
      </c>
      <c r="AC473" s="5">
        <f>(Table2[[#This Row],[Close Price]]/Table2[[#This Row],[Day Low]])-1</f>
        <v>1.5187127101789821E-2</v>
      </c>
      <c r="AD473" s="5">
        <f>(Table2[[#This Row],[Day High]]/Table2[[#This Row],[Close Price]])-1</f>
        <v>1.5351736420302631E-2</v>
      </c>
      <c r="AE473" s="5">
        <f>(Table2[[#This Row],[Close Price]]/Table2[[#This Row],[Current Week Low]])-1</f>
        <v>4.2982390965153439E-2</v>
      </c>
      <c r="AF473" s="5">
        <f>(Table2[[#This Row],[Current Week High]]/Table2[[#This Row],[Close Price]])-1</f>
        <v>8.5235975066785485E-2</v>
      </c>
      <c r="AG473" s="5">
        <f>(Table2[[#This Row],[Close Price]]/Table2[[#This Row],[Current Month Low]])-1</f>
        <v>0.27139751834073</v>
      </c>
      <c r="AH473" s="5">
        <f>(Table2[[#This Row],[Current Month High]]/Table2[[#This Row],[Close Price]])-1</f>
        <v>8.5235975066785485E-2</v>
      </c>
      <c r="AI473">
        <v>29.862867319679399</v>
      </c>
      <c r="AJ473">
        <v>48.544973544973502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</v>
      </c>
      <c r="AM473" t="s">
        <v>10115</v>
      </c>
      <c r="AN473">
        <v>11.25</v>
      </c>
      <c r="AO473" t="s">
        <v>10116</v>
      </c>
      <c r="AP473">
        <v>5.6625549290996002E-2</v>
      </c>
      <c r="AQ473">
        <f>(Table2[[#This Row],[Sharpe Ratio]]-AVERAGE(Table2[Sharpe Ratio]))/_xlfn.STDEV.P(Table2[Sharpe Ratio])</f>
        <v>5.7133090463127086E-3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-6.6947187083845172E-2</v>
      </c>
      <c r="AS473">
        <f>_xlfn.RANK.AVG(Table2[[#This Row],[1Y Return vs Nifty Z-Score]],Table2[1Y Return vs Nifty Z-Score])</f>
        <v>417</v>
      </c>
      <c r="AT473">
        <f>_xlfn.RANK.AVG(Table2[[#This Row],[6M Return vs Nifty Z-Score]],Table2[6M Return vs Nifty Z-Score])</f>
        <v>599</v>
      </c>
      <c r="AU473">
        <f>_xlfn.RANK.AVG(Table2[[#This Row],[Sharpe Ratio Z-Score]],Table2[Sharpe Ratio Z-Score])</f>
        <v>333</v>
      </c>
      <c r="AV473">
        <f>(Table2[[#This Row],[Rank 1Y]]+Table2[[#This Row],[Rank 6M]]+Table2[[#This Row],[Rank Sharpe]])/3</f>
        <v>449.66666666666669</v>
      </c>
    </row>
    <row r="474" spans="1:48" x14ac:dyDescent="0.3">
      <c r="A474" t="s">
        <v>1962</v>
      </c>
      <c r="B474" t="s">
        <v>1963</v>
      </c>
      <c r="C474" t="s">
        <v>10082</v>
      </c>
      <c r="D474" t="s">
        <v>46</v>
      </c>
      <c r="E474">
        <v>3135.6453209000001</v>
      </c>
      <c r="F474">
        <v>1976.2</v>
      </c>
      <c r="G474">
        <v>-2.2053372382360399</v>
      </c>
      <c r="H474">
        <f>(Table2[[#This Row],[1Y Return vs Nifty]]-AVERAGE(Table2[1Y Return vs Nifty]))/_xlfn.STDEV.P(Table2[1Y Return vs Nifty])</f>
        <v>-0.54633220634852608</v>
      </c>
      <c r="I474">
        <v>9.7395106192754604</v>
      </c>
      <c r="J474">
        <f>(Table2[[#This Row],[1M Return vs Nifty]]-AVERAGE(Table2[1M Return vs Nifty]))/_xlfn.STDEV.P(Table2[1M Return vs Nifty])</f>
        <v>0.71149034736750583</v>
      </c>
      <c r="K474">
        <v>2.8893142680218902</v>
      </c>
      <c r="L474">
        <f>(Table2[[#This Row],[6M Return vs Nifty]]-AVERAGE(Table2[6M Return vs Nifty]))/_xlfn.STDEV.P(Table2[6M Return vs Nifty])</f>
        <v>-0.27306331993525895</v>
      </c>
      <c r="M474">
        <v>9.4051864765364694</v>
      </c>
      <c r="N474">
        <f>(Table2[[#This Row],[1W Return vs Nifty]]-AVERAGE(Table2[1W Return vs Nifty]))/_xlfn.STDEV.P(Table2[1W Return vs Nifty])</f>
        <v>2.3183145022397125</v>
      </c>
      <c r="O474">
        <v>1684.12</v>
      </c>
      <c r="P474">
        <v>1642.3270500835999</v>
      </c>
      <c r="Q474">
        <v>1612.7331048150299</v>
      </c>
      <c r="R474">
        <v>83.681691614445299</v>
      </c>
      <c r="S474" s="5">
        <f>(Table2[[#This Row],[Close Price]]-Table2[[#This Row],[20D EMA]])/Table2[[#This Row],[20D EMA]]</f>
        <v>0.17343182196043047</v>
      </c>
      <c r="T474" s="5">
        <f>(Table2[[#This Row],[Close Price]]-Table2[[#This Row],[50D EMA]])/Table2[[#This Row],[50D EMA]]</f>
        <v>0.20329260843594146</v>
      </c>
      <c r="U474" s="5">
        <f>(Table2[[#This Row],[Close Price]]-Table2[[#This Row],[200D EMA]])/Table2[[#This Row],[200D EMA]]</f>
        <v>0.22537324626113966</v>
      </c>
      <c r="V474">
        <v>2.5966538264625099</v>
      </c>
      <c r="W474">
        <v>1860.1</v>
      </c>
      <c r="X474">
        <v>2020.55</v>
      </c>
      <c r="Y474">
        <v>1657.05</v>
      </c>
      <c r="Z474">
        <v>2020.55</v>
      </c>
      <c r="AA474">
        <v>1414</v>
      </c>
      <c r="AB474">
        <v>2020.55</v>
      </c>
      <c r="AC474" s="5">
        <f>(Table2[[#This Row],[Close Price]]/Table2[[#This Row],[Day Low]])-1</f>
        <v>6.2415999139831202E-2</v>
      </c>
      <c r="AD474" s="5">
        <f>(Table2[[#This Row],[Day High]]/Table2[[#This Row],[Close Price]])-1</f>
        <v>2.2442060520190266E-2</v>
      </c>
      <c r="AE474" s="5">
        <f>(Table2[[#This Row],[Close Price]]/Table2[[#This Row],[Current Week Low]])-1</f>
        <v>0.19260130955613897</v>
      </c>
      <c r="AF474" s="5">
        <f>(Table2[[#This Row],[Current Week High]]/Table2[[#This Row],[Close Price]])-1</f>
        <v>2.2442060520190266E-2</v>
      </c>
      <c r="AG474" s="5">
        <f>(Table2[[#This Row],[Close Price]]/Table2[[#This Row],[Current Month Low]])-1</f>
        <v>0.39759547383309757</v>
      </c>
      <c r="AH474" s="5">
        <f>(Table2[[#This Row],[Current Month High]]/Table2[[#This Row],[Close Price]])-1</f>
        <v>2.2442060520190266E-2</v>
      </c>
      <c r="AI474">
        <v>2.2442060520190199</v>
      </c>
      <c r="AJ474">
        <v>39.759547383309702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0.12</v>
      </c>
      <c r="AM474" t="s">
        <v>10116</v>
      </c>
      <c r="AN474">
        <v>22.11</v>
      </c>
      <c r="AO474" t="s">
        <v>10116</v>
      </c>
      <c r="AP474">
        <v>1.8799210116249999E-2</v>
      </c>
      <c r="AQ474">
        <f>(Table2[[#This Row],[Sharpe Ratio]]-AVERAGE(Table2[Sharpe Ratio]))/_xlfn.STDEV.P(Table2[Sharpe Ratio])</f>
        <v>-0.42189108969831329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1.78851823362512</v>
      </c>
      <c r="AS474">
        <f>_xlfn.RANK.AVG(Table2[[#This Row],[1Y Return vs Nifty Z-Score]],Table2[1Y Return vs Nifty Z-Score])</f>
        <v>502</v>
      </c>
      <c r="AT474">
        <f>_xlfn.RANK.AVG(Table2[[#This Row],[6M Return vs Nifty Z-Score]],Table2[6M Return vs Nifty Z-Score])</f>
        <v>395</v>
      </c>
      <c r="AU474">
        <f>_xlfn.RANK.AVG(Table2[[#This Row],[Sharpe Ratio Z-Score]],Table2[Sharpe Ratio Z-Score])</f>
        <v>455</v>
      </c>
      <c r="AV474">
        <f>(Table2[[#This Row],[Rank 1Y]]+Table2[[#This Row],[Rank 6M]]+Table2[[#This Row],[Rank Sharpe]])/3</f>
        <v>450.66666666666669</v>
      </c>
    </row>
    <row r="475" spans="1:48" x14ac:dyDescent="0.3">
      <c r="A475" t="s">
        <v>1376</v>
      </c>
      <c r="B475" t="s">
        <v>1377</v>
      </c>
      <c r="C475" t="s">
        <v>10075</v>
      </c>
      <c r="D475" t="s">
        <v>59</v>
      </c>
      <c r="E475">
        <v>7525.0820824800003</v>
      </c>
      <c r="F475">
        <v>457.65</v>
      </c>
      <c r="G475">
        <v>15.1929326133963</v>
      </c>
      <c r="H475">
        <f>(Table2[[#This Row],[1Y Return vs Nifty]]-AVERAGE(Table2[1Y Return vs Nifty]))/_xlfn.STDEV.P(Table2[1Y Return vs Nifty])</f>
        <v>-0.33608643004988198</v>
      </c>
      <c r="I475">
        <v>-6.4983536205732699</v>
      </c>
      <c r="J475">
        <f>(Table2[[#This Row],[1M Return vs Nifty]]-AVERAGE(Table2[1M Return vs Nifty]))/_xlfn.STDEV.P(Table2[1M Return vs Nifty])</f>
        <v>-0.79256844132509896</v>
      </c>
      <c r="K475">
        <v>4.6639736917000203</v>
      </c>
      <c r="L475">
        <f>(Table2[[#This Row],[6M Return vs Nifty]]-AVERAGE(Table2[6M Return vs Nifty]))/_xlfn.STDEV.P(Table2[6M Return vs Nifty])</f>
        <v>-0.21909605960946504</v>
      </c>
      <c r="M475">
        <v>-1.30702732674375</v>
      </c>
      <c r="N475">
        <f>(Table2[[#This Row],[1W Return vs Nifty]]-AVERAGE(Table2[1W Return vs Nifty]))/_xlfn.STDEV.P(Table2[1W Return vs Nifty])</f>
        <v>-2.1261173603751873E-2</v>
      </c>
      <c r="O475">
        <v>456.69</v>
      </c>
      <c r="P475">
        <v>453.349153788823</v>
      </c>
      <c r="Q475">
        <v>419.20630222926701</v>
      </c>
      <c r="R475">
        <v>60.707515893596501</v>
      </c>
      <c r="S475" s="5">
        <f>(Table2[[#This Row],[Close Price]]-Table2[[#This Row],[20D EMA]])/Table2[[#This Row],[20D EMA]]</f>
        <v>2.1020823753530394E-3</v>
      </c>
      <c r="T475" s="5">
        <f>(Table2[[#This Row],[Close Price]]-Table2[[#This Row],[50D EMA]])/Table2[[#This Row],[50D EMA]]</f>
        <v>9.4868296879635841E-3</v>
      </c>
      <c r="U475" s="5">
        <f>(Table2[[#This Row],[Close Price]]-Table2[[#This Row],[200D EMA]])/Table2[[#This Row],[200D EMA]]</f>
        <v>9.1705915598825669E-2</v>
      </c>
      <c r="V475">
        <v>1.1944654389282301</v>
      </c>
      <c r="W475">
        <v>452</v>
      </c>
      <c r="X475">
        <v>469.55</v>
      </c>
      <c r="Y475">
        <v>452</v>
      </c>
      <c r="Z475">
        <v>473</v>
      </c>
      <c r="AA475">
        <v>405</v>
      </c>
      <c r="AB475">
        <v>473</v>
      </c>
      <c r="AC475" s="5">
        <f>(Table2[[#This Row],[Close Price]]/Table2[[#This Row],[Day Low]])-1</f>
        <v>1.2499999999999956E-2</v>
      </c>
      <c r="AD475" s="5">
        <f>(Table2[[#This Row],[Day High]]/Table2[[#This Row],[Close Price]])-1</f>
        <v>2.600240358352468E-2</v>
      </c>
      <c r="AE475" s="5">
        <f>(Table2[[#This Row],[Close Price]]/Table2[[#This Row],[Current Week Low]])-1</f>
        <v>1.2499999999999956E-2</v>
      </c>
      <c r="AF475" s="5">
        <f>(Table2[[#This Row],[Current Week High]]/Table2[[#This Row],[Close Price]])-1</f>
        <v>3.3540915546815375E-2</v>
      </c>
      <c r="AG475" s="5">
        <f>(Table2[[#This Row],[Close Price]]/Table2[[#This Row],[Current Month Low]])-1</f>
        <v>0.12999999999999989</v>
      </c>
      <c r="AH475" s="5">
        <f>(Table2[[#This Row],[Current Month High]]/Table2[[#This Row],[Close Price]])-1</f>
        <v>3.3540915546815375E-2</v>
      </c>
      <c r="AI475">
        <v>7.0577952583852301</v>
      </c>
      <c r="AJ475">
        <v>49.2904909476431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-0.01</v>
      </c>
      <c r="AM475" t="s">
        <v>10117</v>
      </c>
      <c r="AN475">
        <v>2.0099999999999998</v>
      </c>
      <c r="AO475" t="s">
        <v>10116</v>
      </c>
      <c r="AP475">
        <v>-1.0745681505952001E-2</v>
      </c>
      <c r="AQ475">
        <f>(Table2[[#This Row],[Sharpe Ratio]]-AVERAGE(Table2[Sharpe Ratio]))/_xlfn.STDEV.P(Table2[Sharpe Ratio])</f>
        <v>-0.75587862044306331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-2.124890725031261</v>
      </c>
      <c r="AS475">
        <f>_xlfn.RANK.AVG(Table2[[#This Row],[1Y Return vs Nifty Z-Score]],Table2[1Y Return vs Nifty Z-Score])</f>
        <v>402</v>
      </c>
      <c r="AT475">
        <f>_xlfn.RANK.AVG(Table2[[#This Row],[6M Return vs Nifty Z-Score]],Table2[6M Return vs Nifty Z-Score])</f>
        <v>378</v>
      </c>
      <c r="AU475">
        <f>_xlfn.RANK.AVG(Table2[[#This Row],[Sharpe Ratio Z-Score]],Table2[Sharpe Ratio Z-Score])</f>
        <v>572</v>
      </c>
      <c r="AV475">
        <f>(Table2[[#This Row],[Rank 1Y]]+Table2[[#This Row],[Rank 6M]]+Table2[[#This Row],[Rank Sharpe]])/3</f>
        <v>450.66666666666669</v>
      </c>
    </row>
    <row r="476" spans="1:48" x14ac:dyDescent="0.3">
      <c r="A476" t="s">
        <v>847</v>
      </c>
      <c r="B476" t="s">
        <v>848</v>
      </c>
      <c r="C476" t="s">
        <v>10075</v>
      </c>
      <c r="D476" t="s">
        <v>284</v>
      </c>
      <c r="E476">
        <v>17531.564813460001</v>
      </c>
      <c r="F476">
        <v>346.85</v>
      </c>
      <c r="G476">
        <v>-4.3438502647299799</v>
      </c>
      <c r="H476">
        <f>(Table2[[#This Row],[1Y Return vs Nifty]]-AVERAGE(Table2[1Y Return vs Nifty]))/_xlfn.STDEV.P(Table2[1Y Return vs Nifty])</f>
        <v>-0.5721746225895753</v>
      </c>
      <c r="I476">
        <v>-9.5054412549695098</v>
      </c>
      <c r="J476">
        <f>(Table2[[#This Row],[1M Return vs Nifty]]-AVERAGE(Table2[1M Return vs Nifty]))/_xlfn.STDEV.P(Table2[1M Return vs Nifty])</f>
        <v>-1.0711048620067793</v>
      </c>
      <c r="K476">
        <v>-24.8831763178793</v>
      </c>
      <c r="L476">
        <f>(Table2[[#This Row],[6M Return vs Nifty]]-AVERAGE(Table2[6M Return vs Nifty]))/_xlfn.STDEV.P(Table2[6M Return vs Nifty])</f>
        <v>-1.1176226812117962</v>
      </c>
      <c r="M476">
        <v>-1.98353066000499</v>
      </c>
      <c r="N476">
        <f>(Table2[[#This Row],[1W Return vs Nifty]]-AVERAGE(Table2[1W Return vs Nifty]))/_xlfn.STDEV.P(Table2[1W Return vs Nifty])</f>
        <v>-0.16901128130234627</v>
      </c>
      <c r="O476">
        <v>357.47</v>
      </c>
      <c r="P476">
        <v>371.866418650078</v>
      </c>
      <c r="Q476">
        <v>375.568175444649</v>
      </c>
      <c r="R476">
        <v>42.7834036374813</v>
      </c>
      <c r="S476" s="5">
        <f>(Table2[[#This Row],[Close Price]]-Table2[[#This Row],[20D EMA]])/Table2[[#This Row],[20D EMA]]</f>
        <v>-2.9708786751335786E-2</v>
      </c>
      <c r="T476" s="5">
        <f>(Table2[[#This Row],[Close Price]]-Table2[[#This Row],[50D EMA]])/Table2[[#This Row],[50D EMA]]</f>
        <v>-6.727259412369295E-2</v>
      </c>
      <c r="U476" s="5">
        <f>(Table2[[#This Row],[Close Price]]-Table2[[#This Row],[200D EMA]])/Table2[[#This Row],[200D EMA]]</f>
        <v>-7.6465944992938961E-2</v>
      </c>
      <c r="V476">
        <v>1.4127570266110401</v>
      </c>
      <c r="W476">
        <v>342.2</v>
      </c>
      <c r="X476">
        <v>353.95</v>
      </c>
      <c r="Y476">
        <v>342.2</v>
      </c>
      <c r="Z476">
        <v>387.7</v>
      </c>
      <c r="AA476">
        <v>311.10000000000002</v>
      </c>
      <c r="AB476">
        <v>387.7</v>
      </c>
      <c r="AC476" s="5">
        <f>(Table2[[#This Row],[Close Price]]/Table2[[#This Row],[Day Low]])-1</f>
        <v>1.3588544710695594E-2</v>
      </c>
      <c r="AD476" s="5">
        <f>(Table2[[#This Row],[Day High]]/Table2[[#This Row],[Close Price]])-1</f>
        <v>2.046994377973177E-2</v>
      </c>
      <c r="AE476" s="5">
        <f>(Table2[[#This Row],[Close Price]]/Table2[[#This Row],[Current Week Low]])-1</f>
        <v>1.3588544710695594E-2</v>
      </c>
      <c r="AF476" s="5">
        <f>(Table2[[#This Row],[Current Week High]]/Table2[[#This Row],[Close Price]])-1</f>
        <v>0.11777425400028818</v>
      </c>
      <c r="AG476" s="5">
        <f>(Table2[[#This Row],[Close Price]]/Table2[[#This Row],[Current Month Low]])-1</f>
        <v>0.11491481838637085</v>
      </c>
      <c r="AH476" s="5">
        <f>(Table2[[#This Row],[Current Month High]]/Table2[[#This Row],[Close Price]])-1</f>
        <v>0.11777425400028818</v>
      </c>
      <c r="AI476">
        <v>60.876459564653302</v>
      </c>
      <c r="AJ476">
        <v>24.096601073345202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-0.25</v>
      </c>
      <c r="AM476" t="s">
        <v>10117</v>
      </c>
      <c r="AN476">
        <v>-3.8</v>
      </c>
      <c r="AO476" t="s">
        <v>10117</v>
      </c>
      <c r="AP476">
        <v>0.112673994512298</v>
      </c>
      <c r="AQ476">
        <f>(Table2[[#This Row],[Sharpe Ratio]]-AVERAGE(Table2[Sharpe Ratio]))/_xlfn.STDEV.P(Table2[Sharpe Ratio])</f>
        <v>0.63930784244030125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519</v>
      </c>
      <c r="AT476">
        <f>_xlfn.RANK.AVG(Table2[[#This Row],[6M Return vs Nifty Z-Score]],Table2[6M Return vs Nifty Z-Score])</f>
        <v>663</v>
      </c>
      <c r="AU476">
        <f>_xlfn.RANK.AVG(Table2[[#This Row],[Sharpe Ratio Z-Score]],Table2[Sharpe Ratio Z-Score])</f>
        <v>178</v>
      </c>
      <c r="AV476">
        <f>(Table2[[#This Row],[Rank 1Y]]+Table2[[#This Row],[Rank 6M]]+Table2[[#This Row],[Rank Sharpe]])/3</f>
        <v>453.33333333333331</v>
      </c>
    </row>
    <row r="477" spans="1:48" x14ac:dyDescent="0.3">
      <c r="A477" t="s">
        <v>865</v>
      </c>
      <c r="B477" t="s">
        <v>866</v>
      </c>
      <c r="C477" t="s">
        <v>10080</v>
      </c>
      <c r="D477" t="s">
        <v>867</v>
      </c>
      <c r="E477">
        <v>16727.627500106999</v>
      </c>
      <c r="F477">
        <v>211.61</v>
      </c>
      <c r="G477">
        <v>-15.0696251508841</v>
      </c>
      <c r="H477">
        <f>(Table2[[#This Row],[1Y Return vs Nifty]]-AVERAGE(Table2[1Y Return vs Nifty]))/_xlfn.STDEV.P(Table2[1Y Return vs Nifty])</f>
        <v>-0.70178802016154129</v>
      </c>
      <c r="I477">
        <v>-1.63168291985365</v>
      </c>
      <c r="J477">
        <f>(Table2[[#This Row],[1M Return vs Nifty]]-AVERAGE(Table2[1M Return vs Nifty]))/_xlfn.STDEV.P(Table2[1M Return vs Nifty])</f>
        <v>-0.34178509131241708</v>
      </c>
      <c r="K477">
        <v>9.1972695340829098</v>
      </c>
      <c r="L477">
        <f>(Table2[[#This Row],[6M Return vs Nifty]]-AVERAGE(Table2[6M Return vs Nifty]))/_xlfn.STDEV.P(Table2[6M Return vs Nifty])</f>
        <v>-8.1238872142666618E-2</v>
      </c>
      <c r="M477">
        <v>-2.4449961582425499</v>
      </c>
      <c r="N477">
        <f>(Table2[[#This Row],[1W Return vs Nifty]]-AVERAGE(Table2[1W Return vs Nifty]))/_xlfn.STDEV.P(Table2[1W Return vs Nifty])</f>
        <v>-0.26979656011996866</v>
      </c>
      <c r="O477">
        <v>213.46</v>
      </c>
      <c r="P477">
        <v>211.37412533080399</v>
      </c>
      <c r="Q477">
        <v>194.418627286679</v>
      </c>
      <c r="R477">
        <v>47.921802411932099</v>
      </c>
      <c r="S477" s="5">
        <f>(Table2[[#This Row],[Close Price]]-Table2[[#This Row],[20D EMA]])/Table2[[#This Row],[20D EMA]]</f>
        <v>-8.6667291295792846E-3</v>
      </c>
      <c r="T477" s="5">
        <f>(Table2[[#This Row],[Close Price]]-Table2[[#This Row],[50D EMA]])/Table2[[#This Row],[50D EMA]]</f>
        <v>1.1159107995213431E-3</v>
      </c>
      <c r="U477" s="5">
        <f>(Table2[[#This Row],[Close Price]]-Table2[[#This Row],[200D EMA]])/Table2[[#This Row],[200D EMA]]</f>
        <v>8.8424514426652986E-2</v>
      </c>
      <c r="V477">
        <v>0.67928272295581005</v>
      </c>
      <c r="W477">
        <v>210.02</v>
      </c>
      <c r="X477">
        <v>216.9</v>
      </c>
      <c r="Y477">
        <v>210.02</v>
      </c>
      <c r="Z477">
        <v>219.45</v>
      </c>
      <c r="AA477">
        <v>186.3</v>
      </c>
      <c r="AB477">
        <v>224.5</v>
      </c>
      <c r="AC477" s="5">
        <f>(Table2[[#This Row],[Close Price]]/Table2[[#This Row],[Day Low]])-1</f>
        <v>7.5707075516617817E-3</v>
      </c>
      <c r="AD477" s="5">
        <f>(Table2[[#This Row],[Day High]]/Table2[[#This Row],[Close Price]])-1</f>
        <v>2.4998818581352555E-2</v>
      </c>
      <c r="AE477" s="5">
        <f>(Table2[[#This Row],[Close Price]]/Table2[[#This Row],[Current Week Low]])-1</f>
        <v>7.5707075516617817E-3</v>
      </c>
      <c r="AF477" s="5">
        <f>(Table2[[#This Row],[Current Week High]]/Table2[[#This Row],[Close Price]])-1</f>
        <v>3.7049288785974133E-2</v>
      </c>
      <c r="AG477" s="5">
        <f>(Table2[[#This Row],[Close Price]]/Table2[[#This Row],[Current Month Low]])-1</f>
        <v>0.13585614600107365</v>
      </c>
      <c r="AH477" s="5">
        <f>(Table2[[#This Row],[Current Month High]]/Table2[[#This Row],[Close Price]])-1</f>
        <v>6.0913945465715269E-2</v>
      </c>
      <c r="AI477">
        <v>12.258399886583801</v>
      </c>
      <c r="AJ477">
        <v>55.367107195301003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-0.12</v>
      </c>
      <c r="AM477" t="s">
        <v>10117</v>
      </c>
      <c r="AN477">
        <v>-2.79</v>
      </c>
      <c r="AO477" t="s">
        <v>10117</v>
      </c>
      <c r="AP477">
        <v>1.9857407986000001E-2</v>
      </c>
      <c r="AQ477">
        <f>(Table2[[#This Row],[Sharpe Ratio]]-AVERAGE(Table2[Sharpe Ratio]))/_xlfn.STDEV.P(Table2[Sharpe Ratio])</f>
        <v>-0.40992878846273961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-1.8045373321993332</v>
      </c>
      <c r="AS477">
        <f>_xlfn.RANK.AVG(Table2[[#This Row],[1Y Return vs Nifty Z-Score]],Table2[1Y Return vs Nifty Z-Score])</f>
        <v>583</v>
      </c>
      <c r="AT477">
        <f>_xlfn.RANK.AVG(Table2[[#This Row],[6M Return vs Nifty Z-Score]],Table2[6M Return vs Nifty Z-Score])</f>
        <v>332</v>
      </c>
      <c r="AU477">
        <f>_xlfn.RANK.AVG(Table2[[#This Row],[Sharpe Ratio Z-Score]],Table2[Sharpe Ratio Z-Score])</f>
        <v>449</v>
      </c>
      <c r="AV477">
        <f>(Table2[[#This Row],[Rank 1Y]]+Table2[[#This Row],[Rank 6M]]+Table2[[#This Row],[Rank Sharpe]])/3</f>
        <v>454.66666666666669</v>
      </c>
    </row>
    <row r="478" spans="1:48" x14ac:dyDescent="0.3">
      <c r="A478" t="s">
        <v>1876</v>
      </c>
      <c r="B478" t="s">
        <v>1877</v>
      </c>
      <c r="C478" t="s">
        <v>10080</v>
      </c>
      <c r="D478" t="s">
        <v>379</v>
      </c>
      <c r="E478">
        <v>3468.8636674449999</v>
      </c>
      <c r="F478">
        <v>489.65</v>
      </c>
      <c r="G478">
        <v>1.67340705204772</v>
      </c>
      <c r="H478">
        <f>(Table2[[#This Row],[1Y Return vs Nifty]]-AVERAGE(Table2[1Y Return vs Nifty]))/_xlfn.STDEV.P(Table2[1Y Return vs Nifty])</f>
        <v>-0.4994603270565669</v>
      </c>
      <c r="I478">
        <v>3.3660872745248902</v>
      </c>
      <c r="J478">
        <f>(Table2[[#This Row],[1M Return vs Nifty]]-AVERAGE(Table2[1M Return vs Nifty]))/_xlfn.STDEV.P(Table2[1M Return vs Nifty])</f>
        <v>0.12114156416940131</v>
      </c>
      <c r="K478">
        <v>16.8603578252484</v>
      </c>
      <c r="L478">
        <f>(Table2[[#This Row],[6M Return vs Nifty]]-AVERAGE(Table2[6M Return vs Nifty]))/_xlfn.STDEV.P(Table2[6M Return vs Nifty])</f>
        <v>0.1517950695765517</v>
      </c>
      <c r="M478">
        <v>-2.40196000871684E-2</v>
      </c>
      <c r="N478">
        <f>(Table2[[#This Row],[1W Return vs Nifty]]-AVERAGE(Table2[1W Return vs Nifty]))/_xlfn.STDEV.P(Table2[1W Return vs Nifty])</f>
        <v>0.25895108917668302</v>
      </c>
      <c r="O478">
        <v>467.21</v>
      </c>
      <c r="P478">
        <v>453.32691179099101</v>
      </c>
      <c r="Q478">
        <v>425.06415658798102</v>
      </c>
      <c r="R478">
        <v>64.188042054476</v>
      </c>
      <c r="S478" s="5">
        <f>(Table2[[#This Row],[Close Price]]-Table2[[#This Row],[20D EMA]])/Table2[[#This Row],[20D EMA]]</f>
        <v>4.8029793882836409E-2</v>
      </c>
      <c r="T478" s="5">
        <f>(Table2[[#This Row],[Close Price]]-Table2[[#This Row],[50D EMA]])/Table2[[#This Row],[50D EMA]]</f>
        <v>8.0125594276997045E-2</v>
      </c>
      <c r="U478" s="5">
        <f>(Table2[[#This Row],[Close Price]]-Table2[[#This Row],[200D EMA]])/Table2[[#This Row],[200D EMA]]</f>
        <v>0.15194375345701677</v>
      </c>
      <c r="V478">
        <v>1.1566340506759401</v>
      </c>
      <c r="W478">
        <v>476.5</v>
      </c>
      <c r="X478">
        <v>493.25</v>
      </c>
      <c r="Y478">
        <v>467.8</v>
      </c>
      <c r="Z478">
        <v>501.7</v>
      </c>
      <c r="AA478">
        <v>399.25</v>
      </c>
      <c r="AB478">
        <v>501.7</v>
      </c>
      <c r="AC478" s="5">
        <f>(Table2[[#This Row],[Close Price]]/Table2[[#This Row],[Day Low]])-1</f>
        <v>2.7597061909758525E-2</v>
      </c>
      <c r="AD478" s="5">
        <f>(Table2[[#This Row],[Day High]]/Table2[[#This Row],[Close Price]])-1</f>
        <v>7.3521903400388666E-3</v>
      </c>
      <c r="AE478" s="5">
        <f>(Table2[[#This Row],[Close Price]]/Table2[[#This Row],[Current Week Low]])-1</f>
        <v>4.670799486960231E-2</v>
      </c>
      <c r="AF478" s="5">
        <f>(Table2[[#This Row],[Current Week High]]/Table2[[#This Row],[Close Price]])-1</f>
        <v>2.4609414888185466E-2</v>
      </c>
      <c r="AG478" s="5">
        <f>(Table2[[#This Row],[Close Price]]/Table2[[#This Row],[Current Month Low]])-1</f>
        <v>0.22642454602379458</v>
      </c>
      <c r="AH478" s="5">
        <f>(Table2[[#This Row],[Current Month High]]/Table2[[#This Row],[Close Price]])-1</f>
        <v>2.4609414888185466E-2</v>
      </c>
      <c r="AI478">
        <v>2.4609414888185399</v>
      </c>
      <c r="AJ478">
        <v>40.683809797442798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0.03</v>
      </c>
      <c r="AM478" t="s">
        <v>10116</v>
      </c>
      <c r="AN478">
        <v>4.24</v>
      </c>
      <c r="AO478" t="s">
        <v>10116</v>
      </c>
      <c r="AP478">
        <v>-4.8156576877356999E-2</v>
      </c>
      <c r="AQ478">
        <f>(Table2[[#This Row],[Sharpe Ratio]]-AVERAGE(Table2[Sharpe Ratio]))/_xlfn.STDEV.P(Table2[Sharpe Ratio])</f>
        <v>-1.1787866726308855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-1.1463592767648163</v>
      </c>
      <c r="AS478">
        <f>_xlfn.RANK.AVG(Table2[[#This Row],[1Y Return vs Nifty Z-Score]],Table2[1Y Return vs Nifty Z-Score])</f>
        <v>480</v>
      </c>
      <c r="AT478">
        <f>_xlfn.RANK.AVG(Table2[[#This Row],[6M Return vs Nifty Z-Score]],Table2[6M Return vs Nifty Z-Score])</f>
        <v>253</v>
      </c>
      <c r="AU478">
        <f>_xlfn.RANK.AVG(Table2[[#This Row],[Sharpe Ratio Z-Score]],Table2[Sharpe Ratio Z-Score])</f>
        <v>635</v>
      </c>
      <c r="AV478">
        <f>(Table2[[#This Row],[Rank 1Y]]+Table2[[#This Row],[Rank 6M]]+Table2[[#This Row],[Rank Sharpe]])/3</f>
        <v>456</v>
      </c>
    </row>
    <row r="479" spans="1:48" x14ac:dyDescent="0.3">
      <c r="A479" t="s">
        <v>580</v>
      </c>
      <c r="B479" t="s">
        <v>581</v>
      </c>
      <c r="C479" t="s">
        <v>10070</v>
      </c>
      <c r="D479" t="s">
        <v>49</v>
      </c>
      <c r="E479">
        <v>32286.253664420001</v>
      </c>
      <c r="F479">
        <v>406.35</v>
      </c>
      <c r="G479">
        <v>-8.7185355011037799</v>
      </c>
      <c r="H479">
        <f>(Table2[[#This Row],[1Y Return vs Nifty]]-AVERAGE(Table2[1Y Return vs Nifty]))/_xlfn.STDEV.P(Table2[1Y Return vs Nifty])</f>
        <v>-0.62503959717768542</v>
      </c>
      <c r="I479">
        <v>-13.749307615404501</v>
      </c>
      <c r="J479">
        <f>(Table2[[#This Row],[1M Return vs Nifty]]-AVERAGE(Table2[1M Return vs Nifty]))/_xlfn.STDEV.P(Table2[1M Return vs Nifty])</f>
        <v>-1.4641999392389691</v>
      </c>
      <c r="K479">
        <v>-17.4282212933343</v>
      </c>
      <c r="L479">
        <f>(Table2[[#This Row],[6M Return vs Nifty]]-AVERAGE(Table2[6M Return vs Nifty]))/_xlfn.STDEV.P(Table2[6M Return vs Nifty])</f>
        <v>-0.89091805656170076</v>
      </c>
      <c r="M479">
        <v>-3.5740526952952001</v>
      </c>
      <c r="N479">
        <f>(Table2[[#This Row],[1W Return vs Nifty]]-AVERAGE(Table2[1W Return vs Nifty]))/_xlfn.STDEV.P(Table2[1W Return vs Nifty])</f>
        <v>-0.51638547808308566</v>
      </c>
      <c r="O479">
        <v>432.06</v>
      </c>
      <c r="P479">
        <v>448.15415266831002</v>
      </c>
      <c r="Q479">
        <v>434.92698374153099</v>
      </c>
      <c r="R479">
        <v>35.384191361147998</v>
      </c>
      <c r="S479" s="5">
        <f>(Table2[[#This Row],[Close Price]]-Table2[[#This Row],[20D EMA]])/Table2[[#This Row],[20D EMA]]</f>
        <v>-5.9505624218858445E-2</v>
      </c>
      <c r="T479" s="5">
        <f>(Table2[[#This Row],[Close Price]]-Table2[[#This Row],[50D EMA]])/Table2[[#This Row],[50D EMA]]</f>
        <v>-9.3280743733842597E-2</v>
      </c>
      <c r="U479" s="5">
        <f>(Table2[[#This Row],[Close Price]]-Table2[[#This Row],[200D EMA]])/Table2[[#This Row],[200D EMA]]</f>
        <v>-6.570524435088565E-2</v>
      </c>
      <c r="V479">
        <v>1.15244631082057</v>
      </c>
      <c r="W479">
        <v>401</v>
      </c>
      <c r="X479">
        <v>420.7</v>
      </c>
      <c r="Y479">
        <v>401</v>
      </c>
      <c r="Z479">
        <v>432.9</v>
      </c>
      <c r="AA479">
        <v>396.8</v>
      </c>
      <c r="AB479">
        <v>472.4</v>
      </c>
      <c r="AC479" s="5">
        <f>(Table2[[#This Row],[Close Price]]/Table2[[#This Row],[Day Low]])-1</f>
        <v>1.3341645885286857E-2</v>
      </c>
      <c r="AD479" s="5">
        <f>(Table2[[#This Row],[Day High]]/Table2[[#This Row],[Close Price]])-1</f>
        <v>3.531438415159327E-2</v>
      </c>
      <c r="AE479" s="5">
        <f>(Table2[[#This Row],[Close Price]]/Table2[[#This Row],[Current Week Low]])-1</f>
        <v>1.3341645885286857E-2</v>
      </c>
      <c r="AF479" s="5">
        <f>(Table2[[#This Row],[Current Week High]]/Table2[[#This Row],[Close Price]])-1</f>
        <v>6.5337763012181416E-2</v>
      </c>
      <c r="AG479" s="5">
        <f>(Table2[[#This Row],[Close Price]]/Table2[[#This Row],[Current Month Low]])-1</f>
        <v>2.4067540322580738E-2</v>
      </c>
      <c r="AH479" s="5">
        <f>(Table2[[#This Row],[Current Month High]]/Table2[[#This Row],[Close Price]])-1</f>
        <v>0.16254460440506935</v>
      </c>
      <c r="AI479">
        <v>27.8946720807185</v>
      </c>
      <c r="AJ479">
        <v>20.829616413916099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-0.25</v>
      </c>
      <c r="AM479" t="s">
        <v>10117</v>
      </c>
      <c r="AN479">
        <v>-4.6900000000000004</v>
      </c>
      <c r="AO479" t="s">
        <v>10117</v>
      </c>
      <c r="AP479">
        <v>9.9864057662107E-2</v>
      </c>
      <c r="AQ479">
        <f>(Table2[[#This Row],[Sharpe Ratio]]-AVERAGE(Table2[Sharpe Ratio]))/_xlfn.STDEV.P(Table2[Sharpe Ratio])</f>
        <v>0.49449908049593772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543</v>
      </c>
      <c r="AT479">
        <f>_xlfn.RANK.AVG(Table2[[#This Row],[6M Return vs Nifty Z-Score]],Table2[6M Return vs Nifty Z-Score])</f>
        <v>614</v>
      </c>
      <c r="AU479">
        <f>_xlfn.RANK.AVG(Table2[[#This Row],[Sharpe Ratio Z-Score]],Table2[Sharpe Ratio Z-Score])</f>
        <v>216</v>
      </c>
      <c r="AV479">
        <f>(Table2[[#This Row],[Rank 1Y]]+Table2[[#This Row],[Rank 6M]]+Table2[[#This Row],[Rank Sharpe]])/3</f>
        <v>457.66666666666669</v>
      </c>
    </row>
    <row r="480" spans="1:48" x14ac:dyDescent="0.3">
      <c r="A480" t="s">
        <v>496</v>
      </c>
      <c r="B480" t="s">
        <v>497</v>
      </c>
      <c r="C480" t="s">
        <v>10085</v>
      </c>
      <c r="D480" t="s">
        <v>498</v>
      </c>
      <c r="E480">
        <v>41886.515503549999</v>
      </c>
      <c r="F480">
        <v>37466.75</v>
      </c>
      <c r="G480">
        <v>7.5745853944099002</v>
      </c>
      <c r="H480">
        <f>(Table2[[#This Row],[1Y Return vs Nifty]]-AVERAGE(Table2[1Y Return vs Nifty]))/_xlfn.STDEV.P(Table2[1Y Return vs Nifty])</f>
        <v>-0.42814876376625061</v>
      </c>
      <c r="I480">
        <v>15.8748234811889</v>
      </c>
      <c r="J480">
        <f>(Table2[[#This Row],[1M Return vs Nifty]]-AVERAGE(Table2[1M Return vs Nifty]))/_xlfn.STDEV.P(Table2[1M Return vs Nifty])</f>
        <v>1.2797837568353541</v>
      </c>
      <c r="K480">
        <v>-8.0766262602604009</v>
      </c>
      <c r="L480">
        <f>(Table2[[#This Row],[6M Return vs Nifty]]-AVERAGE(Table2[6M Return vs Nifty]))/_xlfn.STDEV.P(Table2[6M Return vs Nifty])</f>
        <v>-0.60653675112490402</v>
      </c>
      <c r="M480">
        <v>-1.5324895955063</v>
      </c>
      <c r="N480">
        <f>(Table2[[#This Row],[1W Return vs Nifty]]-AVERAGE(Table2[1W Return vs Nifty]))/_xlfn.STDEV.P(Table2[1W Return vs Nifty])</f>
        <v>-7.0502726237421362E-2</v>
      </c>
      <c r="O480">
        <v>35784.129999999997</v>
      </c>
      <c r="P480">
        <v>33585.076933248303</v>
      </c>
      <c r="Q480">
        <v>31222.5902212537</v>
      </c>
      <c r="R480">
        <v>61.921103134563502</v>
      </c>
      <c r="S480" s="5">
        <f>(Table2[[#This Row],[Close Price]]-Table2[[#This Row],[20D EMA]])/Table2[[#This Row],[20D EMA]]</f>
        <v>4.7021403063313337E-2</v>
      </c>
      <c r="T480" s="5">
        <f>(Table2[[#This Row],[Close Price]]-Table2[[#This Row],[50D EMA]])/Table2[[#This Row],[50D EMA]]</f>
        <v>0.11557731651074311</v>
      </c>
      <c r="U480" s="5">
        <f>(Table2[[#This Row],[Close Price]]-Table2[[#This Row],[200D EMA]])/Table2[[#This Row],[200D EMA]]</f>
        <v>0.19998852543937254</v>
      </c>
      <c r="V480">
        <v>0.79141708737432304</v>
      </c>
      <c r="W480">
        <v>37060</v>
      </c>
      <c r="X480">
        <v>37877.9</v>
      </c>
      <c r="Y480">
        <v>37060</v>
      </c>
      <c r="Z480">
        <v>38501</v>
      </c>
      <c r="AA480">
        <v>30453.8</v>
      </c>
      <c r="AB480">
        <v>38501</v>
      </c>
      <c r="AC480" s="5">
        <f>(Table2[[#This Row],[Close Price]]/Table2[[#This Row],[Day Low]])-1</f>
        <v>1.0975445223961211E-2</v>
      </c>
      <c r="AD480" s="5">
        <f>(Table2[[#This Row],[Day High]]/Table2[[#This Row],[Close Price]])-1</f>
        <v>1.0973730040636065E-2</v>
      </c>
      <c r="AE480" s="5">
        <f>(Table2[[#This Row],[Close Price]]/Table2[[#This Row],[Current Week Low]])-1</f>
        <v>1.0975445223961211E-2</v>
      </c>
      <c r="AF480" s="5">
        <f>(Table2[[#This Row],[Current Week High]]/Table2[[#This Row],[Close Price]])-1</f>
        <v>2.7604475968692199E-2</v>
      </c>
      <c r="AG480" s="5">
        <f>(Table2[[#This Row],[Close Price]]/Table2[[#This Row],[Current Month Low]])-1</f>
        <v>0.23028160689306421</v>
      </c>
      <c r="AH480" s="5">
        <f>(Table2[[#This Row],[Current Month High]]/Table2[[#This Row],[Close Price]])-1</f>
        <v>2.7604475968692199E-2</v>
      </c>
      <c r="AI480">
        <v>6.4306351631780103</v>
      </c>
      <c r="AJ480">
        <v>40.704333783986698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>
        <v>0</v>
      </c>
      <c r="AN480">
        <v>9.68</v>
      </c>
      <c r="AO480" t="s">
        <v>10116</v>
      </c>
      <c r="AP480">
        <v>2.6849671818573E-2</v>
      </c>
      <c r="AQ480">
        <f>(Table2[[#This Row],[Sharpe Ratio]]-AVERAGE(Table2[Sharpe Ratio]))/_xlfn.STDEV.P(Table2[Sharpe Ratio])</f>
        <v>-0.33088538015989932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-0.15628986445312121</v>
      </c>
      <c r="AS480">
        <f>_xlfn.RANK.AVG(Table2[[#This Row],[1Y Return vs Nifty Z-Score]],Table2[1Y Return vs Nifty Z-Score])</f>
        <v>439</v>
      </c>
      <c r="AT480">
        <f>_xlfn.RANK.AVG(Table2[[#This Row],[6M Return vs Nifty Z-Score]],Table2[6M Return vs Nifty Z-Score])</f>
        <v>511</v>
      </c>
      <c r="AU480">
        <f>_xlfn.RANK.AVG(Table2[[#This Row],[Sharpe Ratio Z-Score]],Table2[Sharpe Ratio Z-Score])</f>
        <v>424</v>
      </c>
      <c r="AV480">
        <f>(Table2[[#This Row],[Rank 1Y]]+Table2[[#This Row],[Rank 6M]]+Table2[[#This Row],[Rank Sharpe]])/3</f>
        <v>458</v>
      </c>
    </row>
    <row r="481" spans="1:48" x14ac:dyDescent="0.3">
      <c r="A481" t="s">
        <v>910</v>
      </c>
      <c r="B481" t="s">
        <v>911</v>
      </c>
      <c r="C481" t="s">
        <v>10070</v>
      </c>
      <c r="D481" t="s">
        <v>24</v>
      </c>
      <c r="E481">
        <v>15620.8774241299</v>
      </c>
      <c r="F481">
        <v>262.95999999999998</v>
      </c>
      <c r="G481">
        <v>23.174913703547901</v>
      </c>
      <c r="H481">
        <f>(Table2[[#This Row],[1Y Return vs Nifty]]-AVERAGE(Table2[1Y Return vs Nifty]))/_xlfn.STDEV.P(Table2[1Y Return vs Nifty])</f>
        <v>-0.23962983838812144</v>
      </c>
      <c r="I481">
        <v>-4.0866295765064704</v>
      </c>
      <c r="J481">
        <f>(Table2[[#This Row],[1M Return vs Nifty]]-AVERAGE(Table2[1M Return vs Nifty]))/_xlfn.STDEV.P(Table2[1M Return vs Nifty])</f>
        <v>-0.56917854898456954</v>
      </c>
      <c r="K481">
        <v>-10.955761129354499</v>
      </c>
      <c r="L481">
        <f>(Table2[[#This Row],[6M Return vs Nifty]]-AVERAGE(Table2[6M Return vs Nifty]))/_xlfn.STDEV.P(Table2[6M Return vs Nifty])</f>
        <v>-0.69409102712871062</v>
      </c>
      <c r="M481">
        <v>-5.3433358875937502</v>
      </c>
      <c r="N481">
        <f>(Table2[[#This Row],[1W Return vs Nifty]]-AVERAGE(Table2[1W Return vs Nifty]))/_xlfn.STDEV.P(Table2[1W Return vs Nifty])</f>
        <v>-0.90280158183120462</v>
      </c>
      <c r="O481">
        <v>256.57</v>
      </c>
      <c r="P481">
        <v>254.31207424810501</v>
      </c>
      <c r="Q481">
        <v>243.780071910906</v>
      </c>
      <c r="R481">
        <v>51.070640771833801</v>
      </c>
      <c r="S481" s="5">
        <f>(Table2[[#This Row],[Close Price]]-Table2[[#This Row],[20D EMA]])/Table2[[#This Row],[20D EMA]]</f>
        <v>2.49054838835405E-2</v>
      </c>
      <c r="T481" s="5">
        <f>(Table2[[#This Row],[Close Price]]-Table2[[#This Row],[50D EMA]])/Table2[[#This Row],[50D EMA]]</f>
        <v>3.4005171706704418E-2</v>
      </c>
      <c r="U481" s="5">
        <f>(Table2[[#This Row],[Close Price]]-Table2[[#This Row],[200D EMA]])/Table2[[#This Row],[200D EMA]]</f>
        <v>7.8677177911833748E-2</v>
      </c>
      <c r="V481">
        <v>0.91986621206402397</v>
      </c>
      <c r="W481">
        <v>256.62</v>
      </c>
      <c r="X481">
        <v>263.89999999999998</v>
      </c>
      <c r="Y481">
        <v>252</v>
      </c>
      <c r="Z481">
        <v>263.89999999999998</v>
      </c>
      <c r="AA481">
        <v>222.1</v>
      </c>
      <c r="AB481">
        <v>270</v>
      </c>
      <c r="AC481" s="5">
        <f>(Table2[[#This Row],[Close Price]]/Table2[[#This Row],[Day Low]])-1</f>
        <v>2.4705790663237304E-2</v>
      </c>
      <c r="AD481" s="5">
        <f>(Table2[[#This Row],[Day High]]/Table2[[#This Row],[Close Price]])-1</f>
        <v>3.5746881655005502E-3</v>
      </c>
      <c r="AE481" s="5">
        <f>(Table2[[#This Row],[Close Price]]/Table2[[#This Row],[Current Week Low]])-1</f>
        <v>4.3492063492063471E-2</v>
      </c>
      <c r="AF481" s="5">
        <f>(Table2[[#This Row],[Current Week High]]/Table2[[#This Row],[Close Price]])-1</f>
        <v>3.5746881655005502E-3</v>
      </c>
      <c r="AG481" s="5">
        <f>(Table2[[#This Row],[Close Price]]/Table2[[#This Row],[Current Month Low]])-1</f>
        <v>0.18397118415128322</v>
      </c>
      <c r="AH481" s="5">
        <f>(Table2[[#This Row],[Current Month High]]/Table2[[#This Row],[Close Price]])-1</f>
        <v>2.6772132643748225E-2</v>
      </c>
      <c r="AI481">
        <v>14.3519926985092</v>
      </c>
      <c r="AJ481">
        <v>58.409638554216798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-0.05</v>
      </c>
      <c r="AM481" t="s">
        <v>10117</v>
      </c>
      <c r="AN481">
        <v>3.94</v>
      </c>
      <c r="AO481" t="s">
        <v>10116</v>
      </c>
      <c r="AP481">
        <v>1.4833853678082E-2</v>
      </c>
      <c r="AQ481">
        <f>(Table2[[#This Row],[Sharpe Ratio]]-AVERAGE(Table2[Sharpe Ratio]))/_xlfn.STDEV.P(Table2[Sharpe Ratio])</f>
        <v>-0.46671709963064623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-2.8724180959632526</v>
      </c>
      <c r="AS481">
        <f>_xlfn.RANK.AVG(Table2[[#This Row],[1Y Return vs Nifty Z-Score]],Table2[1Y Return vs Nifty Z-Score])</f>
        <v>361</v>
      </c>
      <c r="AT481">
        <f>_xlfn.RANK.AVG(Table2[[#This Row],[6M Return vs Nifty Z-Score]],Table2[6M Return vs Nifty Z-Score])</f>
        <v>544</v>
      </c>
      <c r="AU481">
        <f>_xlfn.RANK.AVG(Table2[[#This Row],[Sharpe Ratio Z-Score]],Table2[Sharpe Ratio Z-Score])</f>
        <v>472</v>
      </c>
      <c r="AV481">
        <f>(Table2[[#This Row],[Rank 1Y]]+Table2[[#This Row],[Rank 6M]]+Table2[[#This Row],[Rank Sharpe]])/3</f>
        <v>459</v>
      </c>
    </row>
    <row r="482" spans="1:48" x14ac:dyDescent="0.3">
      <c r="A482" t="s">
        <v>863</v>
      </c>
      <c r="B482" t="s">
        <v>864</v>
      </c>
      <c r="C482" t="s">
        <v>10076</v>
      </c>
      <c r="D482" t="s">
        <v>132</v>
      </c>
      <c r="E482">
        <v>16754.273644450001</v>
      </c>
      <c r="F482">
        <v>56.47</v>
      </c>
      <c r="G482">
        <v>4.4702295939213501</v>
      </c>
      <c r="H482">
        <f>(Table2[[#This Row],[1Y Return vs Nifty]]-AVERAGE(Table2[1Y Return vs Nifty]))/_xlfn.STDEV.P(Table2[1Y Return vs Nifty])</f>
        <v>-0.46566270628736156</v>
      </c>
      <c r="I482">
        <v>-18.0307150577542</v>
      </c>
      <c r="J482">
        <f>(Table2[[#This Row],[1M Return vs Nifty]]-AVERAGE(Table2[1M Return vs Nifty]))/_xlfn.STDEV.P(Table2[1M Return vs Nifty])</f>
        <v>-1.8607723207124565</v>
      </c>
      <c r="K482">
        <v>2.70046806012886</v>
      </c>
      <c r="L482">
        <f>(Table2[[#This Row],[6M Return vs Nifty]]-AVERAGE(Table2[6M Return vs Nifty]))/_xlfn.STDEV.P(Table2[6M Return vs Nifty])</f>
        <v>-0.27880611899119234</v>
      </c>
      <c r="M482">
        <v>-4.0652060988499503</v>
      </c>
      <c r="N482">
        <f>(Table2[[#This Row],[1W Return vs Nifty]]-AVERAGE(Table2[1W Return vs Nifty]))/_xlfn.STDEV.P(Table2[1W Return vs Nifty])</f>
        <v>-0.62365467352357962</v>
      </c>
      <c r="O482">
        <v>59.09</v>
      </c>
      <c r="P482">
        <v>60.296967361307203</v>
      </c>
      <c r="Q482">
        <v>55.584139580046703</v>
      </c>
      <c r="R482">
        <v>32.874312287934401</v>
      </c>
      <c r="S482" s="5">
        <f>(Table2[[#This Row],[Close Price]]-Table2[[#This Row],[20D EMA]])/Table2[[#This Row],[20D EMA]]</f>
        <v>-4.4339143679133601E-2</v>
      </c>
      <c r="T482" s="5">
        <f>(Table2[[#This Row],[Close Price]]-Table2[[#This Row],[50D EMA]])/Table2[[#This Row],[50D EMA]]</f>
        <v>-6.3468654043171396E-2</v>
      </c>
      <c r="U482" s="5">
        <f>(Table2[[#This Row],[Close Price]]-Table2[[#This Row],[200D EMA]])/Table2[[#This Row],[200D EMA]]</f>
        <v>1.5937287626402293E-2</v>
      </c>
      <c r="V482">
        <v>0.42836922448636899</v>
      </c>
      <c r="W482">
        <v>56.21</v>
      </c>
      <c r="X482">
        <v>58.05</v>
      </c>
      <c r="Y482">
        <v>56.21</v>
      </c>
      <c r="Z482">
        <v>58.85</v>
      </c>
      <c r="AA482">
        <v>51.9</v>
      </c>
      <c r="AB482">
        <v>64.2</v>
      </c>
      <c r="AC482" s="5">
        <f>(Table2[[#This Row],[Close Price]]/Table2[[#This Row],[Day Low]])-1</f>
        <v>4.6255114748265935E-3</v>
      </c>
      <c r="AD482" s="5">
        <f>(Table2[[#This Row],[Day High]]/Table2[[#This Row],[Close Price]])-1</f>
        <v>2.7979458119355316E-2</v>
      </c>
      <c r="AE482" s="5">
        <f>(Table2[[#This Row],[Close Price]]/Table2[[#This Row],[Current Week Low]])-1</f>
        <v>4.6255114748265935E-3</v>
      </c>
      <c r="AF482" s="5">
        <f>(Table2[[#This Row],[Current Week High]]/Table2[[#This Row],[Close Price]])-1</f>
        <v>4.2146272357003856E-2</v>
      </c>
      <c r="AG482" s="5">
        <f>(Table2[[#This Row],[Close Price]]/Table2[[#This Row],[Current Month Low]])-1</f>
        <v>8.8053949903661E-2</v>
      </c>
      <c r="AH482" s="5">
        <f>(Table2[[#This Row],[Current Month High]]/Table2[[#This Row],[Close Price]])-1</f>
        <v>0.13688684257127681</v>
      </c>
      <c r="AI482">
        <v>30.511776164335</v>
      </c>
      <c r="AJ482">
        <v>44.240102171136598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-0.19</v>
      </c>
      <c r="AM482" t="s">
        <v>10117</v>
      </c>
      <c r="AN482">
        <v>-4.92</v>
      </c>
      <c r="AO482" t="s">
        <v>10117</v>
      </c>
      <c r="AQ482">
        <f>(Table2[[#This Row],[Sharpe Ratio]]-AVERAGE(Table2[Sharpe Ratio]))/_xlfn.STDEV.P(Table2[Sharpe Ratio])</f>
        <v>-0.63440504463053671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458</v>
      </c>
      <c r="AT482">
        <f>_xlfn.RANK.AVG(Table2[[#This Row],[6M Return vs Nifty Z-Score]],Table2[6M Return vs Nifty Z-Score])</f>
        <v>398</v>
      </c>
      <c r="AU482">
        <f>_xlfn.RANK.AVG(Table2[[#This Row],[Sharpe Ratio Z-Score]],Table2[Sharpe Ratio Z-Score])</f>
        <v>521.5</v>
      </c>
      <c r="AV482">
        <f>(Table2[[#This Row],[Rank 1Y]]+Table2[[#This Row],[Rank 6M]]+Table2[[#This Row],[Rank Sharpe]])/3</f>
        <v>459.16666666666669</v>
      </c>
    </row>
    <row r="483" spans="1:48" x14ac:dyDescent="0.3">
      <c r="A483" t="s">
        <v>1637</v>
      </c>
      <c r="B483" t="s">
        <v>1638</v>
      </c>
      <c r="C483" t="s">
        <v>10074</v>
      </c>
      <c r="D483" t="s">
        <v>193</v>
      </c>
      <c r="E483">
        <v>5068.5502964249999</v>
      </c>
      <c r="F483">
        <v>123.6</v>
      </c>
      <c r="G483">
        <v>-5.7039398917235298</v>
      </c>
      <c r="H483">
        <f>(Table2[[#This Row],[1Y Return vs Nifty]]-AVERAGE(Table2[1Y Return vs Nifty]))/_xlfn.STDEV.P(Table2[1Y Return vs Nifty])</f>
        <v>-0.58861034303198256</v>
      </c>
      <c r="I483">
        <v>-7.8645091885279497</v>
      </c>
      <c r="J483">
        <f>(Table2[[#This Row],[1M Return vs Nifty]]-AVERAGE(Table2[1M Return vs Nifty]))/_xlfn.STDEV.P(Table2[1M Return vs Nifty])</f>
        <v>-0.91911083990366449</v>
      </c>
      <c r="K483">
        <v>1.8410273173954801</v>
      </c>
      <c r="L483">
        <f>(Table2[[#This Row],[6M Return vs Nifty]]-AVERAGE(Table2[6M Return vs Nifty]))/_xlfn.STDEV.P(Table2[6M Return vs Nifty])</f>
        <v>-0.30494164768973897</v>
      </c>
      <c r="M483">
        <v>-2.0340085416522098</v>
      </c>
      <c r="N483">
        <f>(Table2[[#This Row],[1W Return vs Nifty]]-AVERAGE(Table2[1W Return vs Nifty]))/_xlfn.STDEV.P(Table2[1W Return vs Nifty])</f>
        <v>-0.18003578344902466</v>
      </c>
      <c r="O483">
        <v>126.78</v>
      </c>
      <c r="P483">
        <v>127.539046725069</v>
      </c>
      <c r="Q483">
        <v>121.363468999422</v>
      </c>
      <c r="R483">
        <v>49.7738751507529</v>
      </c>
      <c r="S483" s="5">
        <f>(Table2[[#This Row],[Close Price]]-Table2[[#This Row],[20D EMA]])/Table2[[#This Row],[20D EMA]]</f>
        <v>-2.508282063416948E-2</v>
      </c>
      <c r="T483" s="5">
        <f>(Table2[[#This Row],[Close Price]]-Table2[[#This Row],[50D EMA]])/Table2[[#This Row],[50D EMA]]</f>
        <v>-3.0885025615412166E-2</v>
      </c>
      <c r="U483" s="5">
        <f>(Table2[[#This Row],[Close Price]]-Table2[[#This Row],[200D EMA]])/Table2[[#This Row],[200D EMA]]</f>
        <v>1.8428370736408739E-2</v>
      </c>
      <c r="V483">
        <v>0.500598296864461</v>
      </c>
      <c r="W483">
        <v>122.88</v>
      </c>
      <c r="X483">
        <v>127.85</v>
      </c>
      <c r="Y483">
        <v>122.88</v>
      </c>
      <c r="Z483">
        <v>132</v>
      </c>
      <c r="AA483">
        <v>105.8</v>
      </c>
      <c r="AB483">
        <v>132.4</v>
      </c>
      <c r="AC483" s="5">
        <f>(Table2[[#This Row],[Close Price]]/Table2[[#This Row],[Day Low]])-1</f>
        <v>5.859375E-3</v>
      </c>
      <c r="AD483" s="5">
        <f>(Table2[[#This Row],[Day High]]/Table2[[#This Row],[Close Price]])-1</f>
        <v>3.438511326860838E-2</v>
      </c>
      <c r="AE483" s="5">
        <f>(Table2[[#This Row],[Close Price]]/Table2[[#This Row],[Current Week Low]])-1</f>
        <v>5.859375E-3</v>
      </c>
      <c r="AF483" s="5">
        <f>(Table2[[#This Row],[Current Week High]]/Table2[[#This Row],[Close Price]])-1</f>
        <v>6.7961165048543659E-2</v>
      </c>
      <c r="AG483" s="5">
        <f>(Table2[[#This Row],[Close Price]]/Table2[[#This Row],[Current Month Low]])-1</f>
        <v>0.16824196597353502</v>
      </c>
      <c r="AH483" s="5">
        <f>(Table2[[#This Row],[Current Month High]]/Table2[[#This Row],[Close Price]])-1</f>
        <v>7.1197411003236288E-2</v>
      </c>
      <c r="AI483">
        <v>16.504854368932001</v>
      </c>
      <c r="AJ483">
        <v>22.3762376237623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-0.23</v>
      </c>
      <c r="AM483" t="s">
        <v>10117</v>
      </c>
      <c r="AN483">
        <v>-3.41</v>
      </c>
      <c r="AO483" t="s">
        <v>10117</v>
      </c>
      <c r="AP483">
        <v>2.1126634815104999E-2</v>
      </c>
      <c r="AQ483">
        <f>(Table2[[#This Row],[Sharpe Ratio]]-AVERAGE(Table2[Sharpe Ratio]))/_xlfn.STDEV.P(Table2[Sharpe Ratio])</f>
        <v>-0.3955809296170088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528</v>
      </c>
      <c r="AT483">
        <f>_xlfn.RANK.AVG(Table2[[#This Row],[6M Return vs Nifty Z-Score]],Table2[6M Return vs Nifty Z-Score])</f>
        <v>407</v>
      </c>
      <c r="AU483">
        <f>_xlfn.RANK.AVG(Table2[[#This Row],[Sharpe Ratio Z-Score]],Table2[Sharpe Ratio Z-Score])</f>
        <v>443</v>
      </c>
      <c r="AV483">
        <f>(Table2[[#This Row],[Rank 1Y]]+Table2[[#This Row],[Rank 6M]]+Table2[[#This Row],[Rank Sharpe]])/3</f>
        <v>459.33333333333331</v>
      </c>
    </row>
    <row r="484" spans="1:48" x14ac:dyDescent="0.3">
      <c r="A484" t="s">
        <v>1767</v>
      </c>
      <c r="B484" t="s">
        <v>1768</v>
      </c>
      <c r="C484" t="s">
        <v>10078</v>
      </c>
      <c r="D484" t="s">
        <v>132</v>
      </c>
      <c r="E484">
        <v>3986.00319919</v>
      </c>
      <c r="F484">
        <v>220.87</v>
      </c>
      <c r="G484">
        <v>-0.56707084124757001</v>
      </c>
      <c r="H484">
        <f>(Table2[[#This Row],[1Y Return vs Nifty]]-AVERAGE(Table2[1Y Return vs Nifty]))/_xlfn.STDEV.P(Table2[1Y Return vs Nifty])</f>
        <v>-0.5265349165400508</v>
      </c>
      <c r="I484">
        <v>-1.12316407889963</v>
      </c>
      <c r="J484">
        <f>(Table2[[#This Row],[1M Return vs Nifty]]-AVERAGE(Table2[1M Return vs Nifty]))/_xlfn.STDEV.P(Table2[1M Return vs Nifty])</f>
        <v>-0.294682700218661</v>
      </c>
      <c r="K484">
        <v>-18.135579858900499</v>
      </c>
      <c r="L484">
        <f>(Table2[[#This Row],[6M Return vs Nifty]]-AVERAGE(Table2[6M Return vs Nifty]))/_xlfn.STDEV.P(Table2[6M Return vs Nifty])</f>
        <v>-0.91242877762866015</v>
      </c>
      <c r="M484">
        <v>-0.24785770116853401</v>
      </c>
      <c r="N484">
        <f>(Table2[[#This Row],[1W Return vs Nifty]]-AVERAGE(Table2[1W Return vs Nifty]))/_xlfn.STDEV.P(Table2[1W Return vs Nifty])</f>
        <v>0.210064259037371</v>
      </c>
      <c r="O484">
        <v>219.06</v>
      </c>
      <c r="P484">
        <v>219.24216589756401</v>
      </c>
      <c r="Q484">
        <v>216.84614550516599</v>
      </c>
      <c r="R484">
        <v>61.639670474610703</v>
      </c>
      <c r="S484" s="5">
        <f>(Table2[[#This Row],[Close Price]]-Table2[[#This Row],[20D EMA]])/Table2[[#This Row],[20D EMA]]</f>
        <v>8.2625764630694896E-3</v>
      </c>
      <c r="T484" s="5">
        <f>(Table2[[#This Row],[Close Price]]-Table2[[#This Row],[50D EMA]])/Table2[[#This Row],[50D EMA]]</f>
        <v>7.4248222086830068E-3</v>
      </c>
      <c r="U484" s="5">
        <f>(Table2[[#This Row],[Close Price]]-Table2[[#This Row],[200D EMA]])/Table2[[#This Row],[200D EMA]]</f>
        <v>1.8556264790688431E-2</v>
      </c>
      <c r="V484">
        <v>0.81787024055844004</v>
      </c>
      <c r="W484">
        <v>215.55</v>
      </c>
      <c r="X484">
        <v>227.85</v>
      </c>
      <c r="Y484">
        <v>208.11</v>
      </c>
      <c r="Z484">
        <v>227.85</v>
      </c>
      <c r="AA484">
        <v>201</v>
      </c>
      <c r="AB484">
        <v>234</v>
      </c>
      <c r="AC484" s="5">
        <f>(Table2[[#This Row],[Close Price]]/Table2[[#This Row],[Day Low]])-1</f>
        <v>2.4681048480631018E-2</v>
      </c>
      <c r="AD484" s="5">
        <f>(Table2[[#This Row],[Day High]]/Table2[[#This Row],[Close Price]])-1</f>
        <v>3.1602299995472372E-2</v>
      </c>
      <c r="AE484" s="5">
        <f>(Table2[[#This Row],[Close Price]]/Table2[[#This Row],[Current Week Low]])-1</f>
        <v>6.1313728316755522E-2</v>
      </c>
      <c r="AF484" s="5">
        <f>(Table2[[#This Row],[Current Week High]]/Table2[[#This Row],[Close Price]])-1</f>
        <v>3.1602299995472372E-2</v>
      </c>
      <c r="AG484" s="5">
        <f>(Table2[[#This Row],[Close Price]]/Table2[[#This Row],[Current Month Low]])-1</f>
        <v>9.8855721393034779E-2</v>
      </c>
      <c r="AH484" s="5">
        <f>(Table2[[#This Row],[Current Month High]]/Table2[[#This Row],[Close Price]])-1</f>
        <v>5.9446733372572114E-2</v>
      </c>
      <c r="AI484">
        <v>25.865893964775601</v>
      </c>
      <c r="AJ484">
        <v>32.854135338345799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-0.04</v>
      </c>
      <c r="AM484" t="s">
        <v>10117</v>
      </c>
      <c r="AN484">
        <v>0.39</v>
      </c>
      <c r="AO484" t="s">
        <v>10116</v>
      </c>
      <c r="AP484">
        <v>7.6918614627580997E-2</v>
      </c>
      <c r="AQ484">
        <f>(Table2[[#This Row],[Sharpe Ratio]]-AVERAGE(Table2[Sharpe Ratio]))/_xlfn.STDEV.P(Table2[Sharpe Ratio])</f>
        <v>0.23511441397081814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492</v>
      </c>
      <c r="AT484">
        <f>_xlfn.RANK.AVG(Table2[[#This Row],[6M Return vs Nifty Z-Score]],Table2[6M Return vs Nifty Z-Score])</f>
        <v>621</v>
      </c>
      <c r="AU484">
        <f>_xlfn.RANK.AVG(Table2[[#This Row],[Sharpe Ratio Z-Score]],Table2[Sharpe Ratio Z-Score])</f>
        <v>270</v>
      </c>
      <c r="AV484">
        <f>(Table2[[#This Row],[Rank 1Y]]+Table2[[#This Row],[Rank 6M]]+Table2[[#This Row],[Rank Sharpe]])/3</f>
        <v>461</v>
      </c>
    </row>
    <row r="485" spans="1:48" x14ac:dyDescent="0.3">
      <c r="A485" t="s">
        <v>520</v>
      </c>
      <c r="B485" t="s">
        <v>521</v>
      </c>
      <c r="C485" t="s">
        <v>10074</v>
      </c>
      <c r="D485" t="s">
        <v>193</v>
      </c>
      <c r="E485">
        <v>37539.339549459997</v>
      </c>
      <c r="F485">
        <v>647.35</v>
      </c>
      <c r="G485">
        <v>-3.2517083007019001</v>
      </c>
      <c r="H485">
        <f>(Table2[[#This Row],[1Y Return vs Nifty]]-AVERAGE(Table2[1Y Return vs Nifty]))/_xlfn.STDEV.P(Table2[1Y Return vs Nifty])</f>
        <v>-0.55897685999516034</v>
      </c>
      <c r="I485">
        <v>-3.8313299163721402</v>
      </c>
      <c r="J485">
        <f>(Table2[[#This Row],[1M Return vs Nifty]]-AVERAGE(Table2[1M Return vs Nifty]))/_xlfn.STDEV.P(Table2[1M Return vs Nifty])</f>
        <v>-0.5455309995345039</v>
      </c>
      <c r="K485">
        <v>-5.6898754100697602</v>
      </c>
      <c r="L485">
        <f>(Table2[[#This Row],[6M Return vs Nifty]]-AVERAGE(Table2[6M Return vs Nifty]))/_xlfn.STDEV.P(Table2[6M Return vs Nifty])</f>
        <v>-0.53395583630459087</v>
      </c>
      <c r="M485">
        <v>-2.4539207750719698</v>
      </c>
      <c r="N485">
        <f>(Table2[[#This Row],[1W Return vs Nifty]]-AVERAGE(Table2[1W Return vs Nifty]))/_xlfn.STDEV.P(Table2[1W Return vs Nifty])</f>
        <v>-0.27174571991399188</v>
      </c>
      <c r="O485">
        <v>641.67999999999995</v>
      </c>
      <c r="P485">
        <v>640.18390789809496</v>
      </c>
      <c r="Q485">
        <v>612.57592998643804</v>
      </c>
      <c r="R485">
        <v>48.699386280966003</v>
      </c>
      <c r="S485" s="5">
        <f>(Table2[[#This Row],[Close Price]]-Table2[[#This Row],[20D EMA]])/Table2[[#This Row],[20D EMA]]</f>
        <v>8.8361800274281161E-3</v>
      </c>
      <c r="T485" s="5">
        <f>(Table2[[#This Row],[Close Price]]-Table2[[#This Row],[50D EMA]])/Table2[[#This Row],[50D EMA]]</f>
        <v>1.1193802301956284E-2</v>
      </c>
      <c r="U485" s="5">
        <f>(Table2[[#This Row],[Close Price]]-Table2[[#This Row],[200D EMA]])/Table2[[#This Row],[200D EMA]]</f>
        <v>5.6766954611376673E-2</v>
      </c>
      <c r="V485">
        <v>0.706024711055392</v>
      </c>
      <c r="W485">
        <v>640.25</v>
      </c>
      <c r="X485">
        <v>651.9</v>
      </c>
      <c r="Y485">
        <v>625.1</v>
      </c>
      <c r="Z485">
        <v>651.9</v>
      </c>
      <c r="AA485">
        <v>605</v>
      </c>
      <c r="AB485">
        <v>676</v>
      </c>
      <c r="AC485" s="5">
        <f>(Table2[[#This Row],[Close Price]]/Table2[[#This Row],[Day Low]])-1</f>
        <v>1.1089418196017276E-2</v>
      </c>
      <c r="AD485" s="5">
        <f>(Table2[[#This Row],[Day High]]/Table2[[#This Row],[Close Price]])-1</f>
        <v>7.0286552869389674E-3</v>
      </c>
      <c r="AE485" s="5">
        <f>(Table2[[#This Row],[Close Price]]/Table2[[#This Row],[Current Week Low]])-1</f>
        <v>3.5594304911214181E-2</v>
      </c>
      <c r="AF485" s="5">
        <f>(Table2[[#This Row],[Current Week High]]/Table2[[#This Row],[Close Price]])-1</f>
        <v>7.0286552869389674E-3</v>
      </c>
      <c r="AG485" s="5">
        <f>(Table2[[#This Row],[Close Price]]/Table2[[#This Row],[Current Month Low]])-1</f>
        <v>7.0000000000000062E-2</v>
      </c>
      <c r="AH485" s="5">
        <f>(Table2[[#This Row],[Current Month High]]/Table2[[#This Row],[Close Price]])-1</f>
        <v>4.4257356916660218E-2</v>
      </c>
      <c r="AI485">
        <v>11.045029736618501</v>
      </c>
      <c r="AJ485">
        <v>32.6265109608686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-0.16</v>
      </c>
      <c r="AM485" t="s">
        <v>10117</v>
      </c>
      <c r="AN485">
        <v>-1.95</v>
      </c>
      <c r="AO485" t="s">
        <v>10117</v>
      </c>
      <c r="AP485">
        <v>4.1417554881524002E-2</v>
      </c>
      <c r="AQ485">
        <f>(Table2[[#This Row],[Sharpe Ratio]]-AVERAGE(Table2[Sharpe Ratio]))/_xlfn.STDEV.P(Table2[Sharpe Ratio])</f>
        <v>-0.16620407570329343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-2.0764134914515404</v>
      </c>
      <c r="AS485">
        <f>_xlfn.RANK.AVG(Table2[[#This Row],[1Y Return vs Nifty Z-Score]],Table2[1Y Return vs Nifty Z-Score])</f>
        <v>509</v>
      </c>
      <c r="AT485">
        <f>_xlfn.RANK.AVG(Table2[[#This Row],[6M Return vs Nifty Z-Score]],Table2[6M Return vs Nifty Z-Score])</f>
        <v>485</v>
      </c>
      <c r="AU485">
        <f>_xlfn.RANK.AVG(Table2[[#This Row],[Sharpe Ratio Z-Score]],Table2[Sharpe Ratio Z-Score])</f>
        <v>389</v>
      </c>
      <c r="AV485">
        <f>(Table2[[#This Row],[Rank 1Y]]+Table2[[#This Row],[Rank 6M]]+Table2[[#This Row],[Rank Sharpe]])/3</f>
        <v>461</v>
      </c>
    </row>
    <row r="486" spans="1:48" x14ac:dyDescent="0.3">
      <c r="A486" t="s">
        <v>435</v>
      </c>
      <c r="B486" t="s">
        <v>436</v>
      </c>
      <c r="C486" t="s">
        <v>10072</v>
      </c>
      <c r="D486" t="s">
        <v>272</v>
      </c>
      <c r="E486">
        <v>51931.815315090003</v>
      </c>
      <c r="F486">
        <v>1990.7</v>
      </c>
      <c r="G486">
        <v>3.27119370726327</v>
      </c>
      <c r="H486">
        <f>(Table2[[#This Row],[1Y Return vs Nifty]]-AVERAGE(Table2[1Y Return vs Nifty]))/_xlfn.STDEV.P(Table2[1Y Return vs Nifty])</f>
        <v>-0.48015220627501171</v>
      </c>
      <c r="I486">
        <v>-0.389728650370679</v>
      </c>
      <c r="J486">
        <f>(Table2[[#This Row],[1M Return vs Nifty]]-AVERAGE(Table2[1M Return vs Nifty]))/_xlfn.STDEV.P(Table2[1M Return vs Nifty])</f>
        <v>-0.22674704156779324</v>
      </c>
      <c r="K486">
        <v>5.55338055423789</v>
      </c>
      <c r="L486">
        <f>(Table2[[#This Row],[6M Return vs Nifty]]-AVERAGE(Table2[6M Return vs Nifty]))/_xlfn.STDEV.P(Table2[6M Return vs Nifty])</f>
        <v>-0.19204926344919271</v>
      </c>
      <c r="M486">
        <v>-9.2551961758083703</v>
      </c>
      <c r="N486">
        <f>(Table2[[#This Row],[1W Return vs Nifty]]-AVERAGE(Table2[1W Return vs Nifty]))/_xlfn.STDEV.P(Table2[1W Return vs Nifty])</f>
        <v>-1.7571621599222096</v>
      </c>
      <c r="O486">
        <v>2024.63</v>
      </c>
      <c r="P486">
        <v>1956.43468941009</v>
      </c>
      <c r="Q486">
        <v>1790.15211622212</v>
      </c>
      <c r="R486">
        <v>29.2193412646971</v>
      </c>
      <c r="S486" s="5">
        <f>(Table2[[#This Row],[Close Price]]-Table2[[#This Row],[20D EMA]])/Table2[[#This Row],[20D EMA]]</f>
        <v>-1.6758617623960952E-2</v>
      </c>
      <c r="T486" s="5">
        <f>(Table2[[#This Row],[Close Price]]-Table2[[#This Row],[50D EMA]])/Table2[[#This Row],[50D EMA]]</f>
        <v>1.7514160209580961E-2</v>
      </c>
      <c r="U486" s="5">
        <f>(Table2[[#This Row],[Close Price]]-Table2[[#This Row],[200D EMA]])/Table2[[#This Row],[200D EMA]]</f>
        <v>0.11202840359796348</v>
      </c>
      <c r="V486">
        <v>0.69597362788980399</v>
      </c>
      <c r="W486">
        <v>1964.1</v>
      </c>
      <c r="X486">
        <v>1999.65</v>
      </c>
      <c r="Y486">
        <v>1957.1</v>
      </c>
      <c r="Z486">
        <v>2092.25</v>
      </c>
      <c r="AA486">
        <v>1830.6</v>
      </c>
      <c r="AB486">
        <v>2182.4499999999998</v>
      </c>
      <c r="AC486" s="5">
        <f>(Table2[[#This Row],[Close Price]]/Table2[[#This Row],[Day Low]])-1</f>
        <v>1.3543098620233174E-2</v>
      </c>
      <c r="AD486" s="5">
        <f>(Table2[[#This Row],[Day High]]/Table2[[#This Row],[Close Price]])-1</f>
        <v>4.4959059627267539E-3</v>
      </c>
      <c r="AE486" s="5">
        <f>(Table2[[#This Row],[Close Price]]/Table2[[#This Row],[Current Week Low]])-1</f>
        <v>1.7168259158959698E-2</v>
      </c>
      <c r="AF486" s="5">
        <f>(Table2[[#This Row],[Current Week High]]/Table2[[#This Row],[Close Price]])-1</f>
        <v>5.1012206761440693E-2</v>
      </c>
      <c r="AG486" s="5">
        <f>(Table2[[#This Row],[Close Price]]/Table2[[#This Row],[Current Month Low]])-1</f>
        <v>8.7457664153829384E-2</v>
      </c>
      <c r="AH486" s="5">
        <f>(Table2[[#This Row],[Current Month High]]/Table2[[#This Row],[Close Price]])-1</f>
        <v>9.6322901491937341E-2</v>
      </c>
      <c r="AI486">
        <v>9.6322901491937305</v>
      </c>
      <c r="AJ486">
        <v>35.417162681541399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</v>
      </c>
      <c r="AM486" t="s">
        <v>10115</v>
      </c>
      <c r="AN486">
        <v>-7.25</v>
      </c>
      <c r="AO486" t="s">
        <v>10117</v>
      </c>
      <c r="AP486">
        <v>-5.5024384975249996E-3</v>
      </c>
      <c r="AQ486">
        <f>(Table2[[#This Row],[Sharpe Ratio]]-AVERAGE(Table2[Sharpe Ratio]))/_xlfn.STDEV.P(Table2[Sharpe Ratio])</f>
        <v>-0.69660685841150938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-3.3527175296257168</v>
      </c>
      <c r="AS486">
        <f>_xlfn.RANK.AVG(Table2[[#This Row],[1Y Return vs Nifty Z-Score]],Table2[1Y Return vs Nifty Z-Score])</f>
        <v>467</v>
      </c>
      <c r="AT486">
        <f>_xlfn.RANK.AVG(Table2[[#This Row],[6M Return vs Nifty Z-Score]],Table2[6M Return vs Nifty Z-Score])</f>
        <v>364</v>
      </c>
      <c r="AU486">
        <f>_xlfn.RANK.AVG(Table2[[#This Row],[Sharpe Ratio Z-Score]],Table2[Sharpe Ratio Z-Score])</f>
        <v>553</v>
      </c>
      <c r="AV486">
        <f>(Table2[[#This Row],[Rank 1Y]]+Table2[[#This Row],[Rank 6M]]+Table2[[#This Row],[Rank Sharpe]])/3</f>
        <v>461.33333333333331</v>
      </c>
    </row>
    <row r="487" spans="1:48" x14ac:dyDescent="0.3">
      <c r="A487" t="s">
        <v>797</v>
      </c>
      <c r="B487" t="s">
        <v>798</v>
      </c>
      <c r="C487" t="s">
        <v>10069</v>
      </c>
      <c r="D487" t="s">
        <v>799</v>
      </c>
      <c r="E487">
        <v>19202.01155721</v>
      </c>
      <c r="F487">
        <v>1333.95</v>
      </c>
      <c r="G487">
        <v>-7.1568004745235303</v>
      </c>
      <c r="H487">
        <f>(Table2[[#This Row],[1Y Return vs Nifty]]-AVERAGE(Table2[1Y Return vs Nifty]))/_xlfn.STDEV.P(Table2[1Y Return vs Nifty])</f>
        <v>-0.60616713481009299</v>
      </c>
      <c r="I487">
        <v>2.8560625057086</v>
      </c>
      <c r="J487">
        <f>(Table2[[#This Row],[1M Return vs Nifty]]-AVERAGE(Table2[1M Return vs Nifty]))/_xlfn.STDEV.P(Table2[1M Return vs Nifty])</f>
        <v>7.3899684039222216E-2</v>
      </c>
      <c r="K487">
        <v>-1.48899863541697</v>
      </c>
      <c r="L487">
        <f>(Table2[[#This Row],[6M Return vs Nifty]]-AVERAGE(Table2[6M Return vs Nifty]))/_xlfn.STDEV.P(Table2[6M Return vs Nifty])</f>
        <v>-0.40620748782181926</v>
      </c>
      <c r="M487">
        <v>7.7891736423880404</v>
      </c>
      <c r="N487">
        <f>(Table2[[#This Row],[1W Return vs Nifty]]-AVERAGE(Table2[1W Return vs Nifty]))/_xlfn.STDEV.P(Table2[1W Return vs Nifty])</f>
        <v>1.9653730479282987</v>
      </c>
      <c r="O487">
        <v>1248.2</v>
      </c>
      <c r="P487">
        <v>1190.34907538115</v>
      </c>
      <c r="Q487">
        <v>1137.03232956599</v>
      </c>
      <c r="R487">
        <v>77.401931013096103</v>
      </c>
      <c r="S487" s="5">
        <f>(Table2[[#This Row],[Close Price]]-Table2[[#This Row],[20D EMA]])/Table2[[#This Row],[20D EMA]]</f>
        <v>6.8698926454093895E-2</v>
      </c>
      <c r="T487" s="5">
        <f>(Table2[[#This Row],[Close Price]]-Table2[[#This Row],[50D EMA]])/Table2[[#This Row],[50D EMA]]</f>
        <v>0.12063765796841487</v>
      </c>
      <c r="U487" s="5">
        <f>(Table2[[#This Row],[Close Price]]-Table2[[#This Row],[200D EMA]])/Table2[[#This Row],[200D EMA]]</f>
        <v>0.17318563888959454</v>
      </c>
      <c r="V487">
        <v>2.2937553879840902</v>
      </c>
      <c r="W487">
        <v>1325.05</v>
      </c>
      <c r="X487">
        <v>1394</v>
      </c>
      <c r="Y487">
        <v>1233</v>
      </c>
      <c r="Z487">
        <v>1394</v>
      </c>
      <c r="AA487">
        <v>1060</v>
      </c>
      <c r="AB487">
        <v>1394</v>
      </c>
      <c r="AC487" s="5">
        <f>(Table2[[#This Row],[Close Price]]/Table2[[#This Row],[Day Low]])-1</f>
        <v>6.7167276706538992E-3</v>
      </c>
      <c r="AD487" s="5">
        <f>(Table2[[#This Row],[Day High]]/Table2[[#This Row],[Close Price]])-1</f>
        <v>4.501667978559909E-2</v>
      </c>
      <c r="AE487" s="5">
        <f>(Table2[[#This Row],[Close Price]]/Table2[[#This Row],[Current Week Low]])-1</f>
        <v>8.1873479318734788E-2</v>
      </c>
      <c r="AF487" s="5">
        <f>(Table2[[#This Row],[Current Week High]]/Table2[[#This Row],[Close Price]])-1</f>
        <v>4.501667978559909E-2</v>
      </c>
      <c r="AG487" s="5">
        <f>(Table2[[#This Row],[Close Price]]/Table2[[#This Row],[Current Month Low]])-1</f>
        <v>0.25844339622641521</v>
      </c>
      <c r="AH487" s="5">
        <f>(Table2[[#This Row],[Current Month High]]/Table2[[#This Row],[Close Price]])-1</f>
        <v>4.501667978559909E-2</v>
      </c>
      <c r="AI487">
        <v>4.5016679785599001</v>
      </c>
      <c r="AJ487">
        <v>34.994687041440997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0.19</v>
      </c>
      <c r="AM487" t="s">
        <v>10116</v>
      </c>
      <c r="AN487">
        <v>10.62</v>
      </c>
      <c r="AO487" t="s">
        <v>10116</v>
      </c>
      <c r="AP487">
        <v>2.9389705511414E-2</v>
      </c>
      <c r="AQ487">
        <f>(Table2[[#This Row],[Sharpe Ratio]]-AVERAGE(Table2[Sharpe Ratio]))/_xlfn.STDEV.P(Table2[Sharpe Ratio])</f>
        <v>-0.30217180111116332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0.72472630822444528</v>
      </c>
      <c r="AS487">
        <f>_xlfn.RANK.AVG(Table2[[#This Row],[1Y Return vs Nifty Z-Score]],Table2[1Y Return vs Nifty Z-Score])</f>
        <v>534</v>
      </c>
      <c r="AT487">
        <f>_xlfn.RANK.AVG(Table2[[#This Row],[6M Return vs Nifty Z-Score]],Table2[6M Return vs Nifty Z-Score])</f>
        <v>436</v>
      </c>
      <c r="AU487">
        <f>_xlfn.RANK.AVG(Table2[[#This Row],[Sharpe Ratio Z-Score]],Table2[Sharpe Ratio Z-Score])</f>
        <v>419</v>
      </c>
      <c r="AV487">
        <f>(Table2[[#This Row],[Rank 1Y]]+Table2[[#This Row],[Rank 6M]]+Table2[[#This Row],[Rank Sharpe]])/3</f>
        <v>463</v>
      </c>
    </row>
    <row r="488" spans="1:48" x14ac:dyDescent="0.3">
      <c r="A488" t="s">
        <v>282</v>
      </c>
      <c r="B488" t="s">
        <v>283</v>
      </c>
      <c r="C488" t="s">
        <v>10075</v>
      </c>
      <c r="D488" t="s">
        <v>284</v>
      </c>
      <c r="E488">
        <v>88237.768307759994</v>
      </c>
      <c r="F488">
        <v>6192.5</v>
      </c>
      <c r="G488">
        <v>-7.3669538429073498</v>
      </c>
      <c r="H488">
        <f>(Table2[[#This Row],[1Y Return vs Nifty]]-AVERAGE(Table2[1Y Return vs Nifty]))/_xlfn.STDEV.P(Table2[1Y Return vs Nifty])</f>
        <v>-0.60870668951607354</v>
      </c>
      <c r="I488">
        <v>-1.2282131983801401</v>
      </c>
      <c r="J488">
        <f>(Table2[[#This Row],[1M Return vs Nifty]]-AVERAGE(Table2[1M Return vs Nifty]))/_xlfn.STDEV.P(Table2[1M Return vs Nifty])</f>
        <v>-0.30441304708357314</v>
      </c>
      <c r="K488">
        <v>-2.1556069447512698</v>
      </c>
      <c r="L488">
        <f>(Table2[[#This Row],[6M Return vs Nifty]]-AVERAGE(Table2[6M Return vs Nifty]))/_xlfn.STDEV.P(Table2[6M Return vs Nifty])</f>
        <v>-0.42647899664497152</v>
      </c>
      <c r="M488">
        <v>-2.4948603681635801</v>
      </c>
      <c r="N488">
        <f>(Table2[[#This Row],[1W Return vs Nifty]]-AVERAGE(Table2[1W Return vs Nifty]))/_xlfn.STDEV.P(Table2[1W Return vs Nifty])</f>
        <v>-0.2806870347472275</v>
      </c>
      <c r="O488">
        <v>6121.28</v>
      </c>
      <c r="P488">
        <v>6084.93429632058</v>
      </c>
      <c r="Q488">
        <v>5803.5677728909004</v>
      </c>
      <c r="R488">
        <v>48.694250900047599</v>
      </c>
      <c r="S488" s="5">
        <f>(Table2[[#This Row],[Close Price]]-Table2[[#This Row],[20D EMA]])/Table2[[#This Row],[20D EMA]]</f>
        <v>1.163482147524705E-2</v>
      </c>
      <c r="T488" s="5">
        <f>(Table2[[#This Row],[Close Price]]-Table2[[#This Row],[50D EMA]])/Table2[[#This Row],[50D EMA]]</f>
        <v>1.7677381289796762E-2</v>
      </c>
      <c r="U488" s="5">
        <f>(Table2[[#This Row],[Close Price]]-Table2[[#This Row],[200D EMA]])/Table2[[#This Row],[200D EMA]]</f>
        <v>6.7016056730800064E-2</v>
      </c>
      <c r="V488">
        <v>0.75115285596349901</v>
      </c>
      <c r="W488">
        <v>6055</v>
      </c>
      <c r="X488">
        <v>6200.4</v>
      </c>
      <c r="Y488">
        <v>6055</v>
      </c>
      <c r="Z488">
        <v>6315</v>
      </c>
      <c r="AA488">
        <v>5693.2</v>
      </c>
      <c r="AB488">
        <v>6315</v>
      </c>
      <c r="AC488" s="5">
        <f>(Table2[[#This Row],[Close Price]]/Table2[[#This Row],[Day Low]])-1</f>
        <v>2.2708505367464937E-2</v>
      </c>
      <c r="AD488" s="5">
        <f>(Table2[[#This Row],[Day High]]/Table2[[#This Row],[Close Price]])-1</f>
        <v>1.275736778360903E-3</v>
      </c>
      <c r="AE488" s="5">
        <f>(Table2[[#This Row],[Close Price]]/Table2[[#This Row],[Current Week Low]])-1</f>
        <v>2.2708505367464937E-2</v>
      </c>
      <c r="AF488" s="5">
        <f>(Table2[[#This Row],[Current Week High]]/Table2[[#This Row],[Close Price]])-1</f>
        <v>1.9781994348001541E-2</v>
      </c>
      <c r="AG488" s="5">
        <f>(Table2[[#This Row],[Close Price]]/Table2[[#This Row],[Current Month Low]])-1</f>
        <v>8.7701117122180872E-2</v>
      </c>
      <c r="AH488" s="5">
        <f>(Table2[[#This Row],[Current Month High]]/Table2[[#This Row],[Close Price]])-1</f>
        <v>1.9781994348001541E-2</v>
      </c>
      <c r="AI488">
        <v>11.0125151392813</v>
      </c>
      <c r="AJ488">
        <v>31.030469741853501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-0.05</v>
      </c>
      <c r="AM488" t="s">
        <v>10117</v>
      </c>
      <c r="AN488">
        <v>2.2400000000000002</v>
      </c>
      <c r="AO488" t="s">
        <v>10116</v>
      </c>
      <c r="AP488">
        <v>3.1965421534788999E-2</v>
      </c>
      <c r="AQ488">
        <f>(Table2[[#This Row],[Sharpe Ratio]]-AVERAGE(Table2[Sharpe Ratio]))/_xlfn.STDEV.P(Table2[Sharpe Ratio])</f>
        <v>-0.27305485441367577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-1.8933406224055214</v>
      </c>
      <c r="AS488">
        <f>_xlfn.RANK.AVG(Table2[[#This Row],[1Y Return vs Nifty Z-Score]],Table2[1Y Return vs Nifty Z-Score])</f>
        <v>536</v>
      </c>
      <c r="AT488">
        <f>_xlfn.RANK.AVG(Table2[[#This Row],[6M Return vs Nifty Z-Score]],Table2[6M Return vs Nifty Z-Score])</f>
        <v>445</v>
      </c>
      <c r="AU488">
        <f>_xlfn.RANK.AVG(Table2[[#This Row],[Sharpe Ratio Z-Score]],Table2[Sharpe Ratio Z-Score])</f>
        <v>410</v>
      </c>
      <c r="AV488">
        <f>(Table2[[#This Row],[Rank 1Y]]+Table2[[#This Row],[Rank 6M]]+Table2[[#This Row],[Rank Sharpe]])/3</f>
        <v>463.66666666666669</v>
      </c>
    </row>
    <row r="489" spans="1:48" x14ac:dyDescent="0.3">
      <c r="A489" t="s">
        <v>160</v>
      </c>
      <c r="B489" t="s">
        <v>161</v>
      </c>
      <c r="C489" t="s">
        <v>10084</v>
      </c>
      <c r="D489" t="s">
        <v>162</v>
      </c>
      <c r="E489">
        <v>161430.06146930001</v>
      </c>
      <c r="F489">
        <v>3143.95</v>
      </c>
      <c r="G489">
        <v>-7.8417215973614898</v>
      </c>
      <c r="H489">
        <f>(Table2[[#This Row],[1Y Return vs Nifty]]-AVERAGE(Table2[1Y Return vs Nifty]))/_xlfn.STDEV.P(Table2[1Y Return vs Nifty])</f>
        <v>-0.61444392177813145</v>
      </c>
      <c r="I489">
        <v>1.09211214849585</v>
      </c>
      <c r="J489">
        <f>(Table2[[#This Row],[1M Return vs Nifty]]-AVERAGE(Table2[1M Return vs Nifty]))/_xlfn.STDEV.P(Table2[1M Return vs Nifty])</f>
        <v>-8.9489108870652007E-2</v>
      </c>
      <c r="K489">
        <v>5.4457347211317799</v>
      </c>
      <c r="L489">
        <f>(Table2[[#This Row],[6M Return vs Nifty]]-AVERAGE(Table2[6M Return vs Nifty]))/_xlfn.STDEV.P(Table2[6M Return vs Nifty])</f>
        <v>-0.19532276518181474</v>
      </c>
      <c r="M489">
        <v>-0.30512229991973</v>
      </c>
      <c r="N489">
        <f>(Table2[[#This Row],[1W Return vs Nifty]]-AVERAGE(Table2[1W Return vs Nifty]))/_xlfn.STDEV.P(Table2[1W Return vs Nifty])</f>
        <v>0.19755752002099611</v>
      </c>
      <c r="O489">
        <v>3104.43</v>
      </c>
      <c r="P489">
        <v>3033.0943504052502</v>
      </c>
      <c r="Q489">
        <v>2804.7543962732998</v>
      </c>
      <c r="R489">
        <v>64.573025292410705</v>
      </c>
      <c r="S489" s="5">
        <f>(Table2[[#This Row],[Close Price]]-Table2[[#This Row],[20D EMA]])/Table2[[#This Row],[20D EMA]]</f>
        <v>1.2730195237128872E-2</v>
      </c>
      <c r="T489" s="5">
        <f>(Table2[[#This Row],[Close Price]]-Table2[[#This Row],[50D EMA]])/Table2[[#This Row],[50D EMA]]</f>
        <v>3.65486980581195E-2</v>
      </c>
      <c r="U489" s="5">
        <f>(Table2[[#This Row],[Close Price]]-Table2[[#This Row],[200D EMA]])/Table2[[#This Row],[200D EMA]]</f>
        <v>0.12093593798351543</v>
      </c>
      <c r="V489">
        <v>0.913022490905672</v>
      </c>
      <c r="W489">
        <v>3133</v>
      </c>
      <c r="X489">
        <v>3187.6</v>
      </c>
      <c r="Y489">
        <v>3100</v>
      </c>
      <c r="Z489">
        <v>3200</v>
      </c>
      <c r="AA489">
        <v>2907.25</v>
      </c>
      <c r="AB489">
        <v>3231</v>
      </c>
      <c r="AC489" s="5">
        <f>(Table2[[#This Row],[Close Price]]/Table2[[#This Row],[Day Low]])-1</f>
        <v>3.4950526651771341E-3</v>
      </c>
      <c r="AD489" s="5">
        <f>(Table2[[#This Row],[Day High]]/Table2[[#This Row],[Close Price]])-1</f>
        <v>1.3883808584742141E-2</v>
      </c>
      <c r="AE489" s="5">
        <f>(Table2[[#This Row],[Close Price]]/Table2[[#This Row],[Current Week Low]])-1</f>
        <v>1.4177419354838738E-2</v>
      </c>
      <c r="AF489" s="5">
        <f>(Table2[[#This Row],[Current Week High]]/Table2[[#This Row],[Close Price]])-1</f>
        <v>1.7827891664943918E-2</v>
      </c>
      <c r="AG489" s="5">
        <f>(Table2[[#This Row],[Close Price]]/Table2[[#This Row],[Current Month Low]])-1</f>
        <v>8.1417146788201888E-2</v>
      </c>
      <c r="AH489" s="5">
        <f>(Table2[[#This Row],[Current Month High]]/Table2[[#This Row],[Close Price]])-1</f>
        <v>2.7688099365448027E-2</v>
      </c>
      <c r="AI489">
        <v>2.7688099365448</v>
      </c>
      <c r="AJ489">
        <v>37.1376851104664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-0.03</v>
      </c>
      <c r="AM489" t="s">
        <v>10117</v>
      </c>
      <c r="AN489">
        <v>-0.95</v>
      </c>
      <c r="AO489" t="s">
        <v>10117</v>
      </c>
      <c r="AP489">
        <v>7.0779416796620002E-3</v>
      </c>
      <c r="AQ489">
        <f>(Table2[[#This Row],[Sharpe Ratio]]-AVERAGE(Table2[Sharpe Ratio]))/_xlfn.STDEV.P(Table2[Sharpe Ratio])</f>
        <v>-0.55439309892520083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-1.256091374734803</v>
      </c>
      <c r="AS489">
        <f>_xlfn.RANK.AVG(Table2[[#This Row],[1Y Return vs Nifty Z-Score]],Table2[1Y Return vs Nifty Z-Score])</f>
        <v>538</v>
      </c>
      <c r="AT489">
        <f>_xlfn.RANK.AVG(Table2[[#This Row],[6M Return vs Nifty Z-Score]],Table2[6M Return vs Nifty Z-Score])</f>
        <v>369</v>
      </c>
      <c r="AU489">
        <f>_xlfn.RANK.AVG(Table2[[#This Row],[Sharpe Ratio Z-Score]],Table2[Sharpe Ratio Z-Score])</f>
        <v>486</v>
      </c>
      <c r="AV489">
        <f>(Table2[[#This Row],[Rank 1Y]]+Table2[[#This Row],[Rank 6M]]+Table2[[#This Row],[Rank Sharpe]])/3</f>
        <v>464.33333333333331</v>
      </c>
    </row>
    <row r="490" spans="1:48" x14ac:dyDescent="0.3">
      <c r="A490" t="s">
        <v>1810</v>
      </c>
      <c r="B490" t="s">
        <v>1811</v>
      </c>
      <c r="C490" t="s">
        <v>10072</v>
      </c>
      <c r="D490" t="s">
        <v>177</v>
      </c>
      <c r="E490">
        <v>3787.462830772</v>
      </c>
      <c r="F490">
        <v>260.10000000000002</v>
      </c>
      <c r="G490">
        <v>6.5711595879214197</v>
      </c>
      <c r="H490">
        <f>(Table2[[#This Row],[1Y Return vs Nifty]]-AVERAGE(Table2[1Y Return vs Nifty]))/_xlfn.STDEV.P(Table2[1Y Return vs Nifty])</f>
        <v>-0.44027445439194635</v>
      </c>
      <c r="I490">
        <v>5.80574338545925</v>
      </c>
      <c r="J490">
        <f>(Table2[[#This Row],[1M Return vs Nifty]]-AVERAGE(Table2[1M Return vs Nifty]))/_xlfn.STDEV.P(Table2[1M Return vs Nifty])</f>
        <v>0.3471187099835375</v>
      </c>
      <c r="K490">
        <v>12.2929067382727</v>
      </c>
      <c r="L490">
        <f>(Table2[[#This Row],[6M Return vs Nifty]]-AVERAGE(Table2[6M Return vs Nifty]))/_xlfn.STDEV.P(Table2[6M Return vs Nifty])</f>
        <v>1.289922367657005E-2</v>
      </c>
      <c r="M490">
        <v>-0.38214514202811001</v>
      </c>
      <c r="N490">
        <f>(Table2[[#This Row],[1W Return vs Nifty]]-AVERAGE(Table2[1W Return vs Nifty]))/_xlfn.STDEV.P(Table2[1W Return vs Nifty])</f>
        <v>0.18073552867632023</v>
      </c>
      <c r="O490">
        <v>256.68</v>
      </c>
      <c r="P490">
        <v>246.68738690397299</v>
      </c>
      <c r="Q490">
        <v>228.560940207991</v>
      </c>
      <c r="R490">
        <v>62.804191012029499</v>
      </c>
      <c r="S490" s="5">
        <f>(Table2[[#This Row],[Close Price]]-Table2[[#This Row],[20D EMA]])/Table2[[#This Row],[20D EMA]]</f>
        <v>1.3323983169705532E-2</v>
      </c>
      <c r="T490" s="5">
        <f>(Table2[[#This Row],[Close Price]]-Table2[[#This Row],[50D EMA]])/Table2[[#This Row],[50D EMA]]</f>
        <v>5.4370891290230837E-2</v>
      </c>
      <c r="U490" s="5">
        <f>(Table2[[#This Row],[Close Price]]-Table2[[#This Row],[200D EMA]])/Table2[[#This Row],[200D EMA]]</f>
        <v>0.13798971846768046</v>
      </c>
      <c r="V490">
        <v>1.1465574346664</v>
      </c>
      <c r="W490">
        <v>258.05</v>
      </c>
      <c r="X490">
        <v>267</v>
      </c>
      <c r="Y490">
        <v>258.05</v>
      </c>
      <c r="Z490">
        <v>273.39999999999998</v>
      </c>
      <c r="AA490">
        <v>220</v>
      </c>
      <c r="AB490">
        <v>274.45</v>
      </c>
      <c r="AC490" s="5">
        <f>(Table2[[#This Row],[Close Price]]/Table2[[#This Row],[Day Low]])-1</f>
        <v>7.9441968610733937E-3</v>
      </c>
      <c r="AD490" s="5">
        <f>(Table2[[#This Row],[Day High]]/Table2[[#This Row],[Close Price]])-1</f>
        <v>2.6528258362168211E-2</v>
      </c>
      <c r="AE490" s="5">
        <f>(Table2[[#This Row],[Close Price]]/Table2[[#This Row],[Current Week Low]])-1</f>
        <v>7.9441968610733937E-3</v>
      </c>
      <c r="AF490" s="5">
        <f>(Table2[[#This Row],[Current Week High]]/Table2[[#This Row],[Close Price]])-1</f>
        <v>5.1134179161860693E-2</v>
      </c>
      <c r="AG490" s="5">
        <f>(Table2[[#This Row],[Close Price]]/Table2[[#This Row],[Current Month Low]])-1</f>
        <v>0.18227272727272736</v>
      </c>
      <c r="AH490" s="5">
        <f>(Table2[[#This Row],[Current Month High]]/Table2[[#This Row],[Close Price]])-1</f>
        <v>5.5171088043060257E-2</v>
      </c>
      <c r="AI490">
        <v>5.5171088043060204</v>
      </c>
      <c r="AJ490">
        <v>38.204038257173202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7.0000000000000007E-2</v>
      </c>
      <c r="AM490" t="s">
        <v>10116</v>
      </c>
      <c r="AN490">
        <v>1.4</v>
      </c>
      <c r="AO490" t="s">
        <v>10116</v>
      </c>
      <c r="AP490">
        <v>-6.1595926573175003E-2</v>
      </c>
      <c r="AQ490">
        <f>(Table2[[#This Row],[Sharpe Ratio]]-AVERAGE(Table2[Sharpe Ratio]))/_xlfn.STDEV.P(Table2[Sharpe Ratio])</f>
        <v>-1.3307105746413586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-1.2302315666968771</v>
      </c>
      <c r="AS490">
        <f>_xlfn.RANK.AVG(Table2[[#This Row],[1Y Return vs Nifty Z-Score]],Table2[1Y Return vs Nifty Z-Score])</f>
        <v>443</v>
      </c>
      <c r="AT490">
        <f>_xlfn.RANK.AVG(Table2[[#This Row],[6M Return vs Nifty Z-Score]],Table2[6M Return vs Nifty Z-Score])</f>
        <v>297</v>
      </c>
      <c r="AU490">
        <f>_xlfn.RANK.AVG(Table2[[#This Row],[Sharpe Ratio Z-Score]],Table2[Sharpe Ratio Z-Score])</f>
        <v>654</v>
      </c>
      <c r="AV490">
        <f>(Table2[[#This Row],[Rank 1Y]]+Table2[[#This Row],[Rank 6M]]+Table2[[#This Row],[Rank Sharpe]])/3</f>
        <v>464.66666666666669</v>
      </c>
    </row>
    <row r="491" spans="1:48" x14ac:dyDescent="0.3">
      <c r="A491" t="s">
        <v>183</v>
      </c>
      <c r="B491" t="s">
        <v>184</v>
      </c>
      <c r="C491" t="s">
        <v>10069</v>
      </c>
      <c r="D491" t="s">
        <v>21</v>
      </c>
      <c r="E491">
        <v>138179.66702110501</v>
      </c>
      <c r="F491">
        <v>1432.25</v>
      </c>
      <c r="G491">
        <v>0.135712925333944</v>
      </c>
      <c r="H491">
        <f>(Table2[[#This Row],[1Y Return vs Nifty]]-AVERAGE(Table2[1Y Return vs Nifty]))/_xlfn.STDEV.P(Table2[1Y Return vs Nifty])</f>
        <v>-0.51804227216592347</v>
      </c>
      <c r="I491">
        <v>1.68749414265959</v>
      </c>
      <c r="J491">
        <f>(Table2[[#This Row],[1M Return vs Nifty]]-AVERAGE(Table2[1M Return vs Nifty]))/_xlfn.STDEV.P(Table2[1M Return vs Nifty])</f>
        <v>-3.4340875844185673E-2</v>
      </c>
      <c r="K491">
        <v>0.84573513470498396</v>
      </c>
      <c r="L491">
        <f>(Table2[[#This Row],[6M Return vs Nifty]]-AVERAGE(Table2[6M Return vs Nifty]))/_xlfn.STDEV.P(Table2[6M Return vs Nifty])</f>
        <v>-0.33520840851540801</v>
      </c>
      <c r="M491">
        <v>0.19102032065984201</v>
      </c>
      <c r="N491">
        <f>(Table2[[#This Row],[1W Return vs Nifty]]-AVERAGE(Table2[1W Return vs Nifty]))/_xlfn.STDEV.P(Table2[1W Return vs Nifty])</f>
        <v>0.30591637358511736</v>
      </c>
      <c r="O491">
        <v>1367.49</v>
      </c>
      <c r="P491">
        <v>1324.3787988351801</v>
      </c>
      <c r="Q491">
        <v>1262.8833771030299</v>
      </c>
      <c r="R491">
        <v>67.847807039594102</v>
      </c>
      <c r="S491" s="5">
        <f>(Table2[[#This Row],[Close Price]]-Table2[[#This Row],[20D EMA]])/Table2[[#This Row],[20D EMA]]</f>
        <v>4.7356836247431422E-2</v>
      </c>
      <c r="T491" s="5">
        <f>(Table2[[#This Row],[Close Price]]-Table2[[#This Row],[50D EMA]])/Table2[[#This Row],[50D EMA]]</f>
        <v>8.1450413778667394E-2</v>
      </c>
      <c r="U491" s="5">
        <f>(Table2[[#This Row],[Close Price]]-Table2[[#This Row],[200D EMA]])/Table2[[#This Row],[200D EMA]]</f>
        <v>0.1341110556744248</v>
      </c>
      <c r="V491">
        <v>0.98572236803090396</v>
      </c>
      <c r="W491">
        <v>1392</v>
      </c>
      <c r="X491">
        <v>1443.8</v>
      </c>
      <c r="Y491">
        <v>1381</v>
      </c>
      <c r="Z491">
        <v>1443.8</v>
      </c>
      <c r="AA491">
        <v>1193.6500000000001</v>
      </c>
      <c r="AB491">
        <v>1443.8</v>
      </c>
      <c r="AC491" s="5">
        <f>(Table2[[#This Row],[Close Price]]/Table2[[#This Row],[Day Low]])-1</f>
        <v>2.8915229885057459E-2</v>
      </c>
      <c r="AD491" s="5">
        <f>(Table2[[#This Row],[Day High]]/Table2[[#This Row],[Close Price]])-1</f>
        <v>8.0642345959154316E-3</v>
      </c>
      <c r="AE491" s="5">
        <f>(Table2[[#This Row],[Close Price]]/Table2[[#This Row],[Current Week Low]])-1</f>
        <v>3.7110789283128165E-2</v>
      </c>
      <c r="AF491" s="5">
        <f>(Table2[[#This Row],[Current Week High]]/Table2[[#This Row],[Close Price]])-1</f>
        <v>8.0642345959154316E-3</v>
      </c>
      <c r="AG491" s="5">
        <f>(Table2[[#This Row],[Close Price]]/Table2[[#This Row],[Current Month Low]])-1</f>
        <v>0.19989109035311858</v>
      </c>
      <c r="AH491" s="5">
        <f>(Table2[[#This Row],[Current Month High]]/Table2[[#This Row],[Close Price]])-1</f>
        <v>8.0642345959154316E-3</v>
      </c>
      <c r="AI491">
        <v>0.80642345959154305</v>
      </c>
      <c r="AJ491">
        <v>32.333918506883499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0.11</v>
      </c>
      <c r="AM491" t="s">
        <v>10116</v>
      </c>
      <c r="AN491">
        <v>6.86</v>
      </c>
      <c r="AO491" t="s">
        <v>10116</v>
      </c>
      <c r="AP491">
        <v>4.2064209656540001E-3</v>
      </c>
      <c r="AQ491">
        <f>(Table2[[#This Row],[Sharpe Ratio]]-AVERAGE(Table2[Sharpe Ratio]))/_xlfn.STDEV.P(Table2[Sharpe Ratio])</f>
        <v>-0.58685394274949287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-1.1685291256898926</v>
      </c>
      <c r="AS491">
        <f>_xlfn.RANK.AVG(Table2[[#This Row],[1Y Return vs Nifty Z-Score]],Table2[1Y Return vs Nifty Z-Score])</f>
        <v>487</v>
      </c>
      <c r="AT491">
        <f>_xlfn.RANK.AVG(Table2[[#This Row],[6M Return vs Nifty Z-Score]],Table2[6M Return vs Nifty Z-Score])</f>
        <v>415</v>
      </c>
      <c r="AU491">
        <f>_xlfn.RANK.AVG(Table2[[#This Row],[Sharpe Ratio Z-Score]],Table2[Sharpe Ratio Z-Score])</f>
        <v>493</v>
      </c>
      <c r="AV491">
        <f>(Table2[[#This Row],[Rank 1Y]]+Table2[[#This Row],[Rank 6M]]+Table2[[#This Row],[Rank Sharpe]])/3</f>
        <v>465</v>
      </c>
    </row>
    <row r="492" spans="1:48" x14ac:dyDescent="0.3">
      <c r="A492" t="s">
        <v>1032</v>
      </c>
      <c r="B492" t="s">
        <v>1033</v>
      </c>
      <c r="C492" t="s">
        <v>10079</v>
      </c>
      <c r="D492" t="s">
        <v>80</v>
      </c>
      <c r="E492">
        <v>12124.106858415</v>
      </c>
      <c r="F492">
        <v>1599.4</v>
      </c>
      <c r="G492">
        <v>0.30206611428248198</v>
      </c>
      <c r="H492">
        <f>(Table2[[#This Row],[1Y Return vs Nifty]]-AVERAGE(Table2[1Y Return vs Nifty]))/_xlfn.STDEV.P(Table2[1Y Return vs Nifty])</f>
        <v>-0.51603201162573764</v>
      </c>
      <c r="I492">
        <v>4.1846915050501003</v>
      </c>
      <c r="J492">
        <f>(Table2[[#This Row],[1M Return vs Nifty]]-AVERAGE(Table2[1M Return vs Nifty]))/_xlfn.STDEV.P(Table2[1M Return vs Nifty])</f>
        <v>0.19696612269483085</v>
      </c>
      <c r="K492">
        <v>0.494596359570808</v>
      </c>
      <c r="L492">
        <f>(Table2[[#This Row],[6M Return vs Nifty]]-AVERAGE(Table2[6M Return vs Nifty]))/_xlfn.STDEV.P(Table2[6M Return vs Nifty])</f>
        <v>-0.34588651240131923</v>
      </c>
      <c r="M492">
        <v>-0.84040559634004897</v>
      </c>
      <c r="N492">
        <f>(Table2[[#This Row],[1W Return vs Nifty]]-AVERAGE(Table2[1W Return vs Nifty]))/_xlfn.STDEV.P(Table2[1W Return vs Nifty])</f>
        <v>8.0650239883737887E-2</v>
      </c>
      <c r="O492">
        <v>1524.04</v>
      </c>
      <c r="P492">
        <v>1500.5026541346699</v>
      </c>
      <c r="Q492">
        <v>1418.62472727811</v>
      </c>
      <c r="R492">
        <v>63.735364980632497</v>
      </c>
      <c r="S492" s="5">
        <f>(Table2[[#This Row],[Close Price]]-Table2[[#This Row],[20D EMA]])/Table2[[#This Row],[20D EMA]]</f>
        <v>4.9447521062439388E-2</v>
      </c>
      <c r="T492" s="5">
        <f>(Table2[[#This Row],[Close Price]]-Table2[[#This Row],[50D EMA]])/Table2[[#This Row],[50D EMA]]</f>
        <v>6.5909477462646429E-2</v>
      </c>
      <c r="U492" s="5">
        <f>(Table2[[#This Row],[Close Price]]-Table2[[#This Row],[200D EMA]])/Table2[[#This Row],[200D EMA]]</f>
        <v>0.12742994623302559</v>
      </c>
      <c r="V492">
        <v>1.2801183965334799</v>
      </c>
      <c r="W492">
        <v>1585</v>
      </c>
      <c r="X492">
        <v>1656.9</v>
      </c>
      <c r="Y492">
        <v>1508.1</v>
      </c>
      <c r="Z492">
        <v>1656.9</v>
      </c>
      <c r="AA492">
        <v>1313.25</v>
      </c>
      <c r="AB492">
        <v>1656.9</v>
      </c>
      <c r="AC492" s="5">
        <f>(Table2[[#This Row],[Close Price]]/Table2[[#This Row],[Day Low]])-1</f>
        <v>9.0851735015773372E-3</v>
      </c>
      <c r="AD492" s="5">
        <f>(Table2[[#This Row],[Day High]]/Table2[[#This Row],[Close Price]])-1</f>
        <v>3.5950981618106725E-2</v>
      </c>
      <c r="AE492" s="5">
        <f>(Table2[[#This Row],[Close Price]]/Table2[[#This Row],[Current Week Low]])-1</f>
        <v>6.0539752005835279E-2</v>
      </c>
      <c r="AF492" s="5">
        <f>(Table2[[#This Row],[Current Week High]]/Table2[[#This Row],[Close Price]])-1</f>
        <v>3.5950981618106725E-2</v>
      </c>
      <c r="AG492" s="5">
        <f>(Table2[[#This Row],[Close Price]]/Table2[[#This Row],[Current Month Low]])-1</f>
        <v>0.21789453645535883</v>
      </c>
      <c r="AH492" s="5">
        <f>(Table2[[#This Row],[Current Month High]]/Table2[[#This Row],[Close Price]])-1</f>
        <v>3.5950981618106725E-2</v>
      </c>
      <c r="AI492">
        <v>12.667250218832001</v>
      </c>
      <c r="AJ492">
        <v>50.808542737258897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-0.03</v>
      </c>
      <c r="AM492" t="s">
        <v>10117</v>
      </c>
      <c r="AN492">
        <v>4.6399999999999997</v>
      </c>
      <c r="AO492" t="s">
        <v>10116</v>
      </c>
      <c r="AP492">
        <v>4.6687048749019999E-3</v>
      </c>
      <c r="AQ492">
        <f>(Table2[[#This Row],[Sharpe Ratio]]-AVERAGE(Table2[Sharpe Ratio]))/_xlfn.STDEV.P(Table2[Sharpe Ratio])</f>
        <v>-0.58162809649061731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-1.1659302579391053</v>
      </c>
      <c r="AS492">
        <f>_xlfn.RANK.AVG(Table2[[#This Row],[1Y Return vs Nifty Z-Score]],Table2[1Y Return vs Nifty Z-Score])</f>
        <v>485</v>
      </c>
      <c r="AT492">
        <f>_xlfn.RANK.AVG(Table2[[#This Row],[6M Return vs Nifty Z-Score]],Table2[6M Return vs Nifty Z-Score])</f>
        <v>419</v>
      </c>
      <c r="AU492">
        <f>_xlfn.RANK.AVG(Table2[[#This Row],[Sharpe Ratio Z-Score]],Table2[Sharpe Ratio Z-Score])</f>
        <v>492</v>
      </c>
      <c r="AV492">
        <f>(Table2[[#This Row],[Rank 1Y]]+Table2[[#This Row],[Rank 6M]]+Table2[[#This Row],[Rank Sharpe]])/3</f>
        <v>465.33333333333331</v>
      </c>
    </row>
    <row r="493" spans="1:48" x14ac:dyDescent="0.3">
      <c r="A493" t="s">
        <v>518</v>
      </c>
      <c r="B493" t="s">
        <v>519</v>
      </c>
      <c r="C493" t="s">
        <v>10070</v>
      </c>
      <c r="D493" t="s">
        <v>49</v>
      </c>
      <c r="E493">
        <v>38031.436110720002</v>
      </c>
      <c r="F493">
        <v>300.64999999999998</v>
      </c>
      <c r="G493">
        <v>-33.040342625006602</v>
      </c>
      <c r="H493">
        <f>(Table2[[#This Row],[1Y Return vs Nifty]]-AVERAGE(Table2[1Y Return vs Nifty]))/_xlfn.STDEV.P(Table2[1Y Return vs Nifty])</f>
        <v>-0.91895142078761027</v>
      </c>
      <c r="I493">
        <v>9.2407413234637392</v>
      </c>
      <c r="J493">
        <f>(Table2[[#This Row],[1M Return vs Nifty]]-AVERAGE(Table2[1M Return vs Nifty]))/_xlfn.STDEV.P(Table2[1M Return vs Nifty])</f>
        <v>0.66529102387182981</v>
      </c>
      <c r="K493">
        <v>-2.4193555316028599</v>
      </c>
      <c r="L493">
        <f>(Table2[[#This Row],[6M Return vs Nifty]]-AVERAGE(Table2[6M Return vs Nifty]))/_xlfn.STDEV.P(Table2[6M Return vs Nifty])</f>
        <v>-0.43449957144217921</v>
      </c>
      <c r="M493">
        <v>-1.0097448015320001</v>
      </c>
      <c r="N493">
        <f>(Table2[[#This Row],[1W Return vs Nifty]]-AVERAGE(Table2[1W Return vs Nifty]))/_xlfn.STDEV.P(Table2[1W Return vs Nifty])</f>
        <v>4.3666111979901792E-2</v>
      </c>
      <c r="O493">
        <v>293.45999999999998</v>
      </c>
      <c r="P493">
        <v>283.44595408414699</v>
      </c>
      <c r="Q493">
        <v>278.23927769950097</v>
      </c>
      <c r="R493">
        <v>78.7569822294316</v>
      </c>
      <c r="S493" s="5">
        <f>(Table2[[#This Row],[Close Price]]-Table2[[#This Row],[20D EMA]])/Table2[[#This Row],[20D EMA]]</f>
        <v>2.4500783752470518E-2</v>
      </c>
      <c r="T493" s="5">
        <f>(Table2[[#This Row],[Close Price]]-Table2[[#This Row],[50D EMA]])/Table2[[#This Row],[50D EMA]]</f>
        <v>6.0696036291791974E-2</v>
      </c>
      <c r="U493" s="5">
        <f>(Table2[[#This Row],[Close Price]]-Table2[[#This Row],[200D EMA]])/Table2[[#This Row],[200D EMA]]</f>
        <v>8.0544783201682374E-2</v>
      </c>
      <c r="V493">
        <v>1.1168773129956899</v>
      </c>
      <c r="W493">
        <v>299.2</v>
      </c>
      <c r="X493">
        <v>308.85000000000002</v>
      </c>
      <c r="Y493">
        <v>298.64999999999998</v>
      </c>
      <c r="Z493">
        <v>316.35000000000002</v>
      </c>
      <c r="AA493">
        <v>256.35000000000002</v>
      </c>
      <c r="AB493">
        <v>316.35000000000002</v>
      </c>
      <c r="AC493" s="5">
        <f>(Table2[[#This Row],[Close Price]]/Table2[[#This Row],[Day Low]])-1</f>
        <v>4.8462566844920119E-3</v>
      </c>
      <c r="AD493" s="5">
        <f>(Table2[[#This Row],[Day High]]/Table2[[#This Row],[Close Price]])-1</f>
        <v>2.7274239148511681E-2</v>
      </c>
      <c r="AE493" s="5">
        <f>(Table2[[#This Row],[Close Price]]/Table2[[#This Row],[Current Week Low]])-1</f>
        <v>6.6968022769127167E-3</v>
      </c>
      <c r="AF493" s="5">
        <f>(Table2[[#This Row],[Current Week High]]/Table2[[#This Row],[Close Price]])-1</f>
        <v>5.2220189589223587E-2</v>
      </c>
      <c r="AG493" s="5">
        <f>(Table2[[#This Row],[Close Price]]/Table2[[#This Row],[Current Month Low]])-1</f>
        <v>0.17281061049346569</v>
      </c>
      <c r="AH493" s="5">
        <f>(Table2[[#This Row],[Current Month High]]/Table2[[#This Row],[Close Price]])-1</f>
        <v>5.2220189589223587E-2</v>
      </c>
      <c r="AI493">
        <v>15.2669216697156</v>
      </c>
      <c r="AJ493">
        <v>26.669475458184099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-0.08</v>
      </c>
      <c r="AM493" t="s">
        <v>10117</v>
      </c>
      <c r="AN493">
        <v>5.84</v>
      </c>
      <c r="AO493" t="s">
        <v>10116</v>
      </c>
      <c r="AP493">
        <v>6.6320239336997003E-2</v>
      </c>
      <c r="AQ493">
        <f>(Table2[[#This Row],[Sharpe Ratio]]-AVERAGE(Table2[Sharpe Ratio]))/_xlfn.STDEV.P(Table2[Sharpe Ratio])</f>
        <v>0.11530604782510055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-0.52918780855295733</v>
      </c>
      <c r="AS493">
        <f>_xlfn.RANK.AVG(Table2[[#This Row],[1Y Return vs Nifty Z-Score]],Table2[1Y Return vs Nifty Z-Score])</f>
        <v>662</v>
      </c>
      <c r="AT493">
        <f>_xlfn.RANK.AVG(Table2[[#This Row],[6M Return vs Nifty Z-Score]],Table2[6M Return vs Nifty Z-Score])</f>
        <v>447</v>
      </c>
      <c r="AU493">
        <f>_xlfn.RANK.AVG(Table2[[#This Row],[Sharpe Ratio Z-Score]],Table2[Sharpe Ratio Z-Score])</f>
        <v>297</v>
      </c>
      <c r="AV493">
        <f>(Table2[[#This Row],[Rank 1Y]]+Table2[[#This Row],[Rank 6M]]+Table2[[#This Row],[Rank Sharpe]])/3</f>
        <v>468.66666666666669</v>
      </c>
    </row>
    <row r="494" spans="1:48" x14ac:dyDescent="0.3">
      <c r="A494" t="s">
        <v>396</v>
      </c>
      <c r="B494" t="s">
        <v>397</v>
      </c>
      <c r="C494" t="s">
        <v>10075</v>
      </c>
      <c r="D494" t="s">
        <v>59</v>
      </c>
      <c r="E494">
        <v>59466.848400000003</v>
      </c>
      <c r="F494">
        <v>4923.6000000000004</v>
      </c>
      <c r="G494">
        <v>17.227802641721201</v>
      </c>
      <c r="H494">
        <f>(Table2[[#This Row],[1Y Return vs Nifty]]-AVERAGE(Table2[1Y Return vs Nifty]))/_xlfn.STDEV.P(Table2[1Y Return vs Nifty])</f>
        <v>-0.31149646608102949</v>
      </c>
      <c r="I494">
        <v>-13.1336312178938</v>
      </c>
      <c r="J494">
        <f>(Table2[[#This Row],[1M Return vs Nifty]]-AVERAGE(Table2[1M Return vs Nifty]))/_xlfn.STDEV.P(Table2[1M Return vs Nifty])</f>
        <v>-1.4071719038404418</v>
      </c>
      <c r="K494">
        <v>-14.0246708841279</v>
      </c>
      <c r="L494">
        <f>(Table2[[#This Row],[6M Return vs Nifty]]-AVERAGE(Table2[6M Return vs Nifty]))/_xlfn.STDEV.P(Table2[6M Return vs Nifty])</f>
        <v>-0.78741634321046439</v>
      </c>
      <c r="M494">
        <v>-5.4541937376842604</v>
      </c>
      <c r="N494">
        <f>(Table2[[#This Row],[1W Return vs Nifty]]-AVERAGE(Table2[1W Return vs Nifty]))/_xlfn.STDEV.P(Table2[1W Return vs Nifty])</f>
        <v>-0.92701322793078511</v>
      </c>
      <c r="O494">
        <v>5059.71</v>
      </c>
      <c r="P494">
        <v>5053.4079719634001</v>
      </c>
      <c r="Q494">
        <v>4703.5971389883498</v>
      </c>
      <c r="R494">
        <v>39.578425900492</v>
      </c>
      <c r="S494" s="5">
        <f>(Table2[[#This Row],[Close Price]]-Table2[[#This Row],[20D EMA]])/Table2[[#This Row],[20D EMA]]</f>
        <v>-2.6900751228825303E-2</v>
      </c>
      <c r="T494" s="5">
        <f>(Table2[[#This Row],[Close Price]]-Table2[[#This Row],[50D EMA]])/Table2[[#This Row],[50D EMA]]</f>
        <v>-2.5687213991742178E-2</v>
      </c>
      <c r="U494" s="5">
        <f>(Table2[[#This Row],[Close Price]]-Table2[[#This Row],[200D EMA]])/Table2[[#This Row],[200D EMA]]</f>
        <v>4.6773321462426264E-2</v>
      </c>
      <c r="V494">
        <v>1.23150301888004</v>
      </c>
      <c r="W494">
        <v>4896.8999999999996</v>
      </c>
      <c r="X494">
        <v>5034.3</v>
      </c>
      <c r="Y494">
        <v>4896.8999999999996</v>
      </c>
      <c r="Z494">
        <v>5259</v>
      </c>
      <c r="AA494">
        <v>4407.05</v>
      </c>
      <c r="AB494">
        <v>5259</v>
      </c>
      <c r="AC494" s="5">
        <f>(Table2[[#This Row],[Close Price]]/Table2[[#This Row],[Day Low]])-1</f>
        <v>5.4524290877904225E-3</v>
      </c>
      <c r="AD494" s="5">
        <f>(Table2[[#This Row],[Day High]]/Table2[[#This Row],[Close Price]])-1</f>
        <v>2.2483548622958871E-2</v>
      </c>
      <c r="AE494" s="5">
        <f>(Table2[[#This Row],[Close Price]]/Table2[[#This Row],[Current Week Low]])-1</f>
        <v>5.4524290877904225E-3</v>
      </c>
      <c r="AF494" s="5">
        <f>(Table2[[#This Row],[Current Week High]]/Table2[[#This Row],[Close Price]])-1</f>
        <v>6.8120887155739718E-2</v>
      </c>
      <c r="AG494" s="5">
        <f>(Table2[[#This Row],[Close Price]]/Table2[[#This Row],[Current Month Low]])-1</f>
        <v>0.11720992500652372</v>
      </c>
      <c r="AH494" s="5">
        <f>(Table2[[#This Row],[Current Month High]]/Table2[[#This Row],[Close Price]])-1</f>
        <v>6.8120887155739718E-2</v>
      </c>
      <c r="AI494">
        <v>13.307336095539799</v>
      </c>
      <c r="AJ494">
        <v>45.367581930912301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-0.02</v>
      </c>
      <c r="AM494" t="s">
        <v>10117</v>
      </c>
      <c r="AN494">
        <v>-2.14</v>
      </c>
      <c r="AO494" t="s">
        <v>10117</v>
      </c>
      <c r="AP494">
        <v>2.1760558558511001E-2</v>
      </c>
      <c r="AQ494">
        <f>(Table2[[#This Row],[Sharpe Ratio]]-AVERAGE(Table2[Sharpe Ratio]))/_xlfn.STDEV.P(Table2[Sharpe Ratio])</f>
        <v>-0.38841479651867195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-3.8215127375813926</v>
      </c>
      <c r="AS494">
        <f>_xlfn.RANK.AVG(Table2[[#This Row],[1Y Return vs Nifty Z-Score]],Table2[1Y Return vs Nifty Z-Score])</f>
        <v>391</v>
      </c>
      <c r="AT494">
        <f>_xlfn.RANK.AVG(Table2[[#This Row],[6M Return vs Nifty Z-Score]],Table2[6M Return vs Nifty Z-Score])</f>
        <v>579</v>
      </c>
      <c r="AU494">
        <f>_xlfn.RANK.AVG(Table2[[#This Row],[Sharpe Ratio Z-Score]],Table2[Sharpe Ratio Z-Score])</f>
        <v>440</v>
      </c>
      <c r="AV494">
        <f>(Table2[[#This Row],[Rank 1Y]]+Table2[[#This Row],[Rank 6M]]+Table2[[#This Row],[Rank Sharpe]])/3</f>
        <v>470</v>
      </c>
    </row>
    <row r="495" spans="1:48" x14ac:dyDescent="0.3">
      <c r="A495" t="s">
        <v>1527</v>
      </c>
      <c r="B495" t="s">
        <v>1528</v>
      </c>
      <c r="C495" t="s">
        <v>10070</v>
      </c>
      <c r="D495" t="s">
        <v>584</v>
      </c>
      <c r="E495">
        <v>5991.5054104399997</v>
      </c>
      <c r="F495">
        <v>305.8</v>
      </c>
      <c r="G495">
        <v>-8.8683433199213297</v>
      </c>
      <c r="H495">
        <f>(Table2[[#This Row],[1Y Return vs Nifty]]-AVERAGE(Table2[1Y Return vs Nifty]))/_xlfn.STDEV.P(Table2[1Y Return vs Nifty])</f>
        <v>-0.62684991863099637</v>
      </c>
      <c r="I495">
        <v>-7.8264359440601199</v>
      </c>
      <c r="J495">
        <f>(Table2[[#This Row],[1M Return vs Nifty]]-AVERAGE(Table2[1M Return vs Nifty]))/_xlfn.STDEV.P(Table2[1M Return vs Nifty])</f>
        <v>-0.91558424323368182</v>
      </c>
      <c r="K495">
        <v>-28.043853926072899</v>
      </c>
      <c r="L495">
        <f>(Table2[[#This Row],[6M Return vs Nifty]]-AVERAGE(Table2[6M Return vs Nifty]))/_xlfn.STDEV.P(Table2[6M Return vs Nifty])</f>
        <v>-1.2137386508516295</v>
      </c>
      <c r="M495">
        <v>-1.22309792690446</v>
      </c>
      <c r="N495">
        <f>(Table2[[#This Row],[1W Return vs Nifty]]-AVERAGE(Table2[1W Return vs Nifty]))/_xlfn.STDEV.P(Table2[1W Return vs Nifty])</f>
        <v>-2.93077188118584E-3</v>
      </c>
      <c r="O495">
        <v>306.20999999999998</v>
      </c>
      <c r="P495">
        <v>316.83470743858101</v>
      </c>
      <c r="Q495">
        <v>321.40538610961801</v>
      </c>
      <c r="R495">
        <v>51.672082889220597</v>
      </c>
      <c r="S495" s="5">
        <f>(Table2[[#This Row],[Close Price]]-Table2[[#This Row],[20D EMA]])/Table2[[#This Row],[20D EMA]]</f>
        <v>-1.3389503935206826E-3</v>
      </c>
      <c r="T495" s="5">
        <f>(Table2[[#This Row],[Close Price]]-Table2[[#This Row],[50D EMA]])/Table2[[#This Row],[50D EMA]]</f>
        <v>-3.4827962907820295E-2</v>
      </c>
      <c r="U495" s="5">
        <f>(Table2[[#This Row],[Close Price]]-Table2[[#This Row],[200D EMA]])/Table2[[#This Row],[200D EMA]]</f>
        <v>-4.8553592391558889E-2</v>
      </c>
      <c r="V495">
        <v>1.5256235028459499</v>
      </c>
      <c r="W495">
        <v>300.05</v>
      </c>
      <c r="X495">
        <v>310.75</v>
      </c>
      <c r="Y495">
        <v>291.77999999999997</v>
      </c>
      <c r="Z495">
        <v>310.75</v>
      </c>
      <c r="AA495">
        <v>269.55</v>
      </c>
      <c r="AB495">
        <v>313.93</v>
      </c>
      <c r="AC495" s="5">
        <f>(Table2[[#This Row],[Close Price]]/Table2[[#This Row],[Day Low]])-1</f>
        <v>1.9163472754540889E-2</v>
      </c>
      <c r="AD495" s="5">
        <f>(Table2[[#This Row],[Day High]]/Table2[[#This Row],[Close Price]])-1</f>
        <v>1.618705035971213E-2</v>
      </c>
      <c r="AE495" s="5">
        <f>(Table2[[#This Row],[Close Price]]/Table2[[#This Row],[Current Week Low]])-1</f>
        <v>4.8049900610048768E-2</v>
      </c>
      <c r="AF495" s="5">
        <f>(Table2[[#This Row],[Current Week High]]/Table2[[#This Row],[Close Price]])-1</f>
        <v>1.618705035971213E-2</v>
      </c>
      <c r="AG495" s="5">
        <f>(Table2[[#This Row],[Close Price]]/Table2[[#This Row],[Current Month Low]])-1</f>
        <v>0.13448339825635314</v>
      </c>
      <c r="AH495" s="5">
        <f>(Table2[[#This Row],[Current Month High]]/Table2[[#This Row],[Close Price]])-1</f>
        <v>2.6586003924133461E-2</v>
      </c>
      <c r="AI495">
        <v>32.531066056245898</v>
      </c>
      <c r="AJ495">
        <v>30.6837606837606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-0.18</v>
      </c>
      <c r="AM495" t="s">
        <v>10117</v>
      </c>
      <c r="AN495">
        <v>0.79</v>
      </c>
      <c r="AO495" t="s">
        <v>10116</v>
      </c>
      <c r="AP495">
        <v>0.111547962936941</v>
      </c>
      <c r="AQ495">
        <f>(Table2[[#This Row],[Sharpe Ratio]]-AVERAGE(Table2[Sharpe Ratio]))/_xlfn.STDEV.P(Table2[Sharpe Ratio])</f>
        <v>0.62657872127095871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544</v>
      </c>
      <c r="AT495">
        <f>_xlfn.RANK.AVG(Table2[[#This Row],[6M Return vs Nifty Z-Score]],Table2[6M Return vs Nifty Z-Score])</f>
        <v>686</v>
      </c>
      <c r="AU495">
        <f>_xlfn.RANK.AVG(Table2[[#This Row],[Sharpe Ratio Z-Score]],Table2[Sharpe Ratio Z-Score])</f>
        <v>181</v>
      </c>
      <c r="AV495">
        <f>(Table2[[#This Row],[Rank 1Y]]+Table2[[#This Row],[Rank 6M]]+Table2[[#This Row],[Rank Sharpe]])/3</f>
        <v>470.33333333333331</v>
      </c>
    </row>
    <row r="496" spans="1:48" x14ac:dyDescent="0.3">
      <c r="A496" t="s">
        <v>843</v>
      </c>
      <c r="B496" t="s">
        <v>844</v>
      </c>
      <c r="C496" t="s">
        <v>10070</v>
      </c>
      <c r="D496" t="s">
        <v>49</v>
      </c>
      <c r="E496">
        <v>17564.621883823998</v>
      </c>
      <c r="F496">
        <v>214.21</v>
      </c>
      <c r="G496">
        <v>-15.29491583649</v>
      </c>
      <c r="H496">
        <f>(Table2[[#This Row],[1Y Return vs Nifty]]-AVERAGE(Table2[1Y Return vs Nifty]))/_xlfn.STDEV.P(Table2[1Y Return vs Nifty])</f>
        <v>-0.70451049863164172</v>
      </c>
      <c r="I496">
        <v>-7.6254977207180001</v>
      </c>
      <c r="J496">
        <f>(Table2[[#This Row],[1M Return vs Nifty]]-AVERAGE(Table2[1M Return vs Nifty]))/_xlfn.STDEV.P(Table2[1M Return vs Nifty])</f>
        <v>-0.8969720109636079</v>
      </c>
      <c r="K496">
        <v>-0.78864435259654997</v>
      </c>
      <c r="L496">
        <f>(Table2[[#This Row],[6M Return vs Nifty]]-AVERAGE(Table2[6M Return vs Nifty]))/_xlfn.STDEV.P(Table2[6M Return vs Nifty])</f>
        <v>-0.38490976646922392</v>
      </c>
      <c r="M496">
        <v>-4.9088238854612998</v>
      </c>
      <c r="N496">
        <f>(Table2[[#This Row],[1W Return vs Nifty]]-AVERAGE(Table2[1W Return vs Nifty]))/_xlfn.STDEV.P(Table2[1W Return vs Nifty])</f>
        <v>-0.80790301747097548</v>
      </c>
      <c r="O496">
        <v>217.25</v>
      </c>
      <c r="P496">
        <v>219.37405613997399</v>
      </c>
      <c r="Q496">
        <v>212.20880146477199</v>
      </c>
      <c r="R496">
        <v>38.7772295497805</v>
      </c>
      <c r="S496" s="5">
        <f>(Table2[[#This Row],[Close Price]]-Table2[[#This Row],[20D EMA]])/Table2[[#This Row],[20D EMA]]</f>
        <v>-1.3993095512082818E-2</v>
      </c>
      <c r="T496" s="5">
        <f>(Table2[[#This Row],[Close Price]]-Table2[[#This Row],[50D EMA]])/Table2[[#This Row],[50D EMA]]</f>
        <v>-2.3539958328887341E-2</v>
      </c>
      <c r="U496" s="5">
        <f>(Table2[[#This Row],[Close Price]]-Table2[[#This Row],[200D EMA]])/Table2[[#This Row],[200D EMA]]</f>
        <v>9.4303276839355094E-3</v>
      </c>
      <c r="V496">
        <v>0.77797343885579695</v>
      </c>
      <c r="W496">
        <v>212.1</v>
      </c>
      <c r="X496">
        <v>223.49</v>
      </c>
      <c r="Y496">
        <v>212.1</v>
      </c>
      <c r="Z496">
        <v>236.25</v>
      </c>
      <c r="AA496">
        <v>197.7</v>
      </c>
      <c r="AB496">
        <v>236.25</v>
      </c>
      <c r="AC496" s="5">
        <f>(Table2[[#This Row],[Close Price]]/Table2[[#This Row],[Day Low]])-1</f>
        <v>9.9481376709100733E-3</v>
      </c>
      <c r="AD496" s="5">
        <f>(Table2[[#This Row],[Day High]]/Table2[[#This Row],[Close Price]])-1</f>
        <v>4.3321973764063326E-2</v>
      </c>
      <c r="AE496" s="5">
        <f>(Table2[[#This Row],[Close Price]]/Table2[[#This Row],[Current Week Low]])-1</f>
        <v>9.9481376709100733E-3</v>
      </c>
      <c r="AF496" s="5">
        <f>(Table2[[#This Row],[Current Week High]]/Table2[[#This Row],[Close Price]])-1</f>
        <v>0.10288968768965034</v>
      </c>
      <c r="AG496" s="5">
        <f>(Table2[[#This Row],[Close Price]]/Table2[[#This Row],[Current Month Low]])-1</f>
        <v>8.3510369246333038E-2</v>
      </c>
      <c r="AH496" s="5">
        <f>(Table2[[#This Row],[Current Month High]]/Table2[[#This Row],[Close Price]])-1</f>
        <v>0.10288968768965034</v>
      </c>
      <c r="AI496">
        <v>35.031044302320097</v>
      </c>
      <c r="AJ496">
        <v>17.038655921322199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-0.12</v>
      </c>
      <c r="AM496" t="s">
        <v>10117</v>
      </c>
      <c r="AN496">
        <v>-0.16</v>
      </c>
      <c r="AO496" t="s">
        <v>10117</v>
      </c>
      <c r="AP496">
        <v>3.5802553056296003E-2</v>
      </c>
      <c r="AQ496">
        <f>(Table2[[#This Row],[Sharpe Ratio]]-AVERAGE(Table2[Sharpe Ratio]))/_xlfn.STDEV.P(Table2[Sharpe Ratio])</f>
        <v>-0.22967835134849188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586</v>
      </c>
      <c r="AT496">
        <f>_xlfn.RANK.AVG(Table2[[#This Row],[6M Return vs Nifty Z-Score]],Table2[6M Return vs Nifty Z-Score])</f>
        <v>431</v>
      </c>
      <c r="AU496">
        <f>_xlfn.RANK.AVG(Table2[[#This Row],[Sharpe Ratio Z-Score]],Table2[Sharpe Ratio Z-Score])</f>
        <v>401</v>
      </c>
      <c r="AV496">
        <f>(Table2[[#This Row],[Rank 1Y]]+Table2[[#This Row],[Rank 6M]]+Table2[[#This Row],[Rank Sharpe]])/3</f>
        <v>472.66666666666669</v>
      </c>
    </row>
    <row r="497" spans="1:48" x14ac:dyDescent="0.3">
      <c r="A497" t="s">
        <v>1062</v>
      </c>
      <c r="B497" t="s">
        <v>1063</v>
      </c>
      <c r="C497" t="s">
        <v>10080</v>
      </c>
      <c r="D497" t="s">
        <v>935</v>
      </c>
      <c r="E497">
        <v>11612.641619669999</v>
      </c>
      <c r="F497">
        <v>2395.8000000000002</v>
      </c>
      <c r="G497">
        <v>13.7257365510059</v>
      </c>
      <c r="H497">
        <f>(Table2[[#This Row],[1Y Return vs Nifty]]-AVERAGE(Table2[1Y Return vs Nifty]))/_xlfn.STDEV.P(Table2[1Y Return vs Nifty])</f>
        <v>-0.35381645595189098</v>
      </c>
      <c r="I497">
        <v>1.5397511629903</v>
      </c>
      <c r="J497">
        <f>(Table2[[#This Row],[1M Return vs Nifty]]-AVERAGE(Table2[1M Return vs Nifty]))/_xlfn.STDEV.P(Table2[1M Return vs Nifty])</f>
        <v>-4.8025811483313703E-2</v>
      </c>
      <c r="K497">
        <v>-18.7297709293065</v>
      </c>
      <c r="L497">
        <f>(Table2[[#This Row],[6M Return vs Nifty]]-AVERAGE(Table2[6M Return vs Nifty]))/_xlfn.STDEV.P(Table2[6M Return vs Nifty])</f>
        <v>-0.93049808363296471</v>
      </c>
      <c r="M497">
        <v>-1.1571920769404</v>
      </c>
      <c r="N497">
        <f>(Table2[[#This Row],[1W Return vs Nifty]]-AVERAGE(Table2[1W Return vs Nifty]))/_xlfn.STDEV.P(Table2[1W Return vs Nifty])</f>
        <v>1.1463239133090957E-2</v>
      </c>
      <c r="O497">
        <v>2351.23</v>
      </c>
      <c r="P497">
        <v>2350.0213077860299</v>
      </c>
      <c r="Q497">
        <v>2265.7403132700401</v>
      </c>
      <c r="R497">
        <v>62.939561175997802</v>
      </c>
      <c r="S497" s="5">
        <f>(Table2[[#This Row],[Close Price]]-Table2[[#This Row],[20D EMA]])/Table2[[#This Row],[20D EMA]]</f>
        <v>1.8956035777018907E-2</v>
      </c>
      <c r="T497" s="5">
        <f>(Table2[[#This Row],[Close Price]]-Table2[[#This Row],[50D EMA]])/Table2[[#This Row],[50D EMA]]</f>
        <v>1.9480117930121544E-2</v>
      </c>
      <c r="U497" s="5">
        <f>(Table2[[#This Row],[Close Price]]-Table2[[#This Row],[200D EMA]])/Table2[[#This Row],[200D EMA]]</f>
        <v>5.740273321184404E-2</v>
      </c>
      <c r="V497">
        <v>1.20764442764276</v>
      </c>
      <c r="W497">
        <v>2385.1</v>
      </c>
      <c r="X497">
        <v>2429</v>
      </c>
      <c r="Y497">
        <v>2349.5</v>
      </c>
      <c r="Z497">
        <v>2433.6999999999998</v>
      </c>
      <c r="AA497">
        <v>2114</v>
      </c>
      <c r="AB497">
        <v>2512</v>
      </c>
      <c r="AC497" s="5">
        <f>(Table2[[#This Row],[Close Price]]/Table2[[#This Row],[Day Low]])-1</f>
        <v>4.486185065615711E-3</v>
      </c>
      <c r="AD497" s="5">
        <f>(Table2[[#This Row],[Day High]]/Table2[[#This Row],[Close Price]])-1</f>
        <v>1.3857584105517962E-2</v>
      </c>
      <c r="AE497" s="5">
        <f>(Table2[[#This Row],[Close Price]]/Table2[[#This Row],[Current Week Low]])-1</f>
        <v>1.9706320493722229E-2</v>
      </c>
      <c r="AF497" s="5">
        <f>(Table2[[#This Row],[Current Week High]]/Table2[[#This Row],[Close Price]])-1</f>
        <v>1.581935053009409E-2</v>
      </c>
      <c r="AG497" s="5">
        <f>(Table2[[#This Row],[Close Price]]/Table2[[#This Row],[Current Month Low]])-1</f>
        <v>0.13330179754020821</v>
      </c>
      <c r="AH497" s="5">
        <f>(Table2[[#This Row],[Current Month High]]/Table2[[#This Row],[Close Price]])-1</f>
        <v>4.8501544369312866E-2</v>
      </c>
      <c r="AI497">
        <v>18.039903163870001</v>
      </c>
      <c r="AJ497">
        <v>51.441213653603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-0.06</v>
      </c>
      <c r="AM497" t="s">
        <v>10117</v>
      </c>
      <c r="AN497">
        <v>-0.45</v>
      </c>
      <c r="AO497" t="s">
        <v>10117</v>
      </c>
      <c r="AP497">
        <v>4.3679639787666001E-2</v>
      </c>
      <c r="AQ497">
        <f>(Table2[[#This Row],[Sharpe Ratio]]-AVERAGE(Table2[Sharpe Ratio]))/_xlfn.STDEV.P(Table2[Sharpe Ratio])</f>
        <v>-0.14063254334507025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-1.4615096552801488</v>
      </c>
      <c r="AS497">
        <f>_xlfn.RANK.AVG(Table2[[#This Row],[1Y Return vs Nifty Z-Score]],Table2[1Y Return vs Nifty Z-Score])</f>
        <v>410</v>
      </c>
      <c r="AT497">
        <f>_xlfn.RANK.AVG(Table2[[#This Row],[6M Return vs Nifty Z-Score]],Table2[6M Return vs Nifty Z-Score])</f>
        <v>628</v>
      </c>
      <c r="AU497">
        <f>_xlfn.RANK.AVG(Table2[[#This Row],[Sharpe Ratio Z-Score]],Table2[Sharpe Ratio Z-Score])</f>
        <v>381</v>
      </c>
      <c r="AV497">
        <f>(Table2[[#This Row],[Rank 1Y]]+Table2[[#This Row],[Rank 6M]]+Table2[[#This Row],[Rank Sharpe]])/3</f>
        <v>473</v>
      </c>
    </row>
    <row r="498" spans="1:48" x14ac:dyDescent="0.3">
      <c r="A498" t="s">
        <v>1902</v>
      </c>
      <c r="B498" t="s">
        <v>1903</v>
      </c>
      <c r="C498" t="s">
        <v>10083</v>
      </c>
      <c r="D498" t="s">
        <v>140</v>
      </c>
      <c r="E498">
        <v>3376.11584778</v>
      </c>
      <c r="F498">
        <v>437.05</v>
      </c>
      <c r="G498">
        <v>3.0165393785088499</v>
      </c>
      <c r="H498">
        <f>(Table2[[#This Row],[1Y Return vs Nifty]]-AVERAGE(Table2[1Y Return vs Nifty]))/_xlfn.STDEV.P(Table2[1Y Return vs Nifty])</f>
        <v>-0.48322952358836285</v>
      </c>
      <c r="I498">
        <v>-14.674658172110901</v>
      </c>
      <c r="J498">
        <f>(Table2[[#This Row],[1M Return vs Nifty]]-AVERAGE(Table2[1M Return vs Nifty]))/_xlfn.STDEV.P(Table2[1M Return vs Nifty])</f>
        <v>-1.5499120511816429</v>
      </c>
      <c r="K498">
        <v>-22.005332597437999</v>
      </c>
      <c r="L498">
        <f>(Table2[[#This Row],[6M Return vs Nifty]]-AVERAGE(Table2[6M Return vs Nifty]))/_xlfn.STDEV.P(Table2[6M Return vs Nifty])</f>
        <v>-1.0301076689419402</v>
      </c>
      <c r="M498">
        <v>-0.28541446953289001</v>
      </c>
      <c r="N498">
        <f>(Table2[[#This Row],[1W Return vs Nifty]]-AVERAGE(Table2[1W Return vs Nifty]))/_xlfn.STDEV.P(Table2[1W Return vs Nifty])</f>
        <v>0.20186176202394987</v>
      </c>
      <c r="O498">
        <v>454.14</v>
      </c>
      <c r="P498">
        <v>473.00755619838299</v>
      </c>
      <c r="Q498">
        <v>469.04939964250701</v>
      </c>
      <c r="R498">
        <v>43.212917222854699</v>
      </c>
      <c r="S498" s="5">
        <f>(Table2[[#This Row],[Close Price]]-Table2[[#This Row],[20D EMA]])/Table2[[#This Row],[20D EMA]]</f>
        <v>-3.7631567358083359E-2</v>
      </c>
      <c r="T498" s="5">
        <f>(Table2[[#This Row],[Close Price]]-Table2[[#This Row],[50D EMA]])/Table2[[#This Row],[50D EMA]]</f>
        <v>-7.6018988972138324E-2</v>
      </c>
      <c r="U498" s="5">
        <f>(Table2[[#This Row],[Close Price]]-Table2[[#This Row],[200D EMA]])/Table2[[#This Row],[200D EMA]]</f>
        <v>-6.8221811320717654E-2</v>
      </c>
      <c r="V498">
        <v>1.0010287918296601</v>
      </c>
      <c r="W498">
        <v>434.2</v>
      </c>
      <c r="X498">
        <v>447</v>
      </c>
      <c r="Y498">
        <v>433.15</v>
      </c>
      <c r="Z498">
        <v>450</v>
      </c>
      <c r="AA498">
        <v>366.75</v>
      </c>
      <c r="AB498">
        <v>513.95000000000005</v>
      </c>
      <c r="AC498" s="5">
        <f>(Table2[[#This Row],[Close Price]]/Table2[[#This Row],[Day Low]])-1</f>
        <v>6.5637954859512071E-3</v>
      </c>
      <c r="AD498" s="5">
        <f>(Table2[[#This Row],[Day High]]/Table2[[#This Row],[Close Price]])-1</f>
        <v>2.2766273881706933E-2</v>
      </c>
      <c r="AE498" s="5">
        <f>(Table2[[#This Row],[Close Price]]/Table2[[#This Row],[Current Week Low]])-1</f>
        <v>9.0038093039364053E-3</v>
      </c>
      <c r="AF498" s="5">
        <f>(Table2[[#This Row],[Current Week High]]/Table2[[#This Row],[Close Price]])-1</f>
        <v>2.9630477062120963E-2</v>
      </c>
      <c r="AG498" s="5">
        <f>(Table2[[#This Row],[Close Price]]/Table2[[#This Row],[Current Month Low]])-1</f>
        <v>0.19168370824812553</v>
      </c>
      <c r="AH498" s="5">
        <f>(Table2[[#This Row],[Current Month High]]/Table2[[#This Row],[Close Price]])-1</f>
        <v>0.17595240819128244</v>
      </c>
      <c r="AI498">
        <v>33.851962018075703</v>
      </c>
      <c r="AJ498">
        <v>32.640364188163801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-0.23</v>
      </c>
      <c r="AM498" t="s">
        <v>10117</v>
      </c>
      <c r="AN498">
        <v>-2.96</v>
      </c>
      <c r="AO498" t="s">
        <v>10117</v>
      </c>
      <c r="AP498">
        <v>6.5012363287206998E-2</v>
      </c>
      <c r="AQ498">
        <f>(Table2[[#This Row],[Sharpe Ratio]]-AVERAGE(Table2[Sharpe Ratio]))/_xlfn.STDEV.P(Table2[Sharpe Ratio])</f>
        <v>0.10052128239169784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470</v>
      </c>
      <c r="AT498">
        <f>_xlfn.RANK.AVG(Table2[[#This Row],[6M Return vs Nifty Z-Score]],Table2[6M Return vs Nifty Z-Score])</f>
        <v>650</v>
      </c>
      <c r="AU498">
        <f>_xlfn.RANK.AVG(Table2[[#This Row],[Sharpe Ratio Z-Score]],Table2[Sharpe Ratio Z-Score])</f>
        <v>301</v>
      </c>
      <c r="AV498">
        <f>(Table2[[#This Row],[Rank 1Y]]+Table2[[#This Row],[Rank 6M]]+Table2[[#This Row],[Rank Sharpe]])/3</f>
        <v>473.66666666666669</v>
      </c>
    </row>
    <row r="499" spans="1:48" x14ac:dyDescent="0.3">
      <c r="A499" t="s">
        <v>1217</v>
      </c>
      <c r="B499" t="s">
        <v>1218</v>
      </c>
      <c r="C499" t="s">
        <v>10080</v>
      </c>
      <c r="D499" t="s">
        <v>1219</v>
      </c>
      <c r="E499">
        <v>8946.2052921600007</v>
      </c>
      <c r="F499">
        <v>603.54999999999995</v>
      </c>
      <c r="G499">
        <v>14.5183434549261</v>
      </c>
      <c r="H499">
        <f>(Table2[[#This Row],[1Y Return vs Nifty]]-AVERAGE(Table2[1Y Return vs Nifty]))/_xlfn.STDEV.P(Table2[1Y Return vs Nifty])</f>
        <v>-0.34423836254171591</v>
      </c>
      <c r="I499">
        <v>-6.8103454387834201</v>
      </c>
      <c r="J499">
        <f>(Table2[[#This Row],[1M Return vs Nifty]]-AVERAGE(Table2[1M Return vs Nifty]))/_xlfn.STDEV.P(Table2[1M Return vs Nifty])</f>
        <v>-0.82146719483404784</v>
      </c>
      <c r="K499">
        <v>8.8114158623376309</v>
      </c>
      <c r="L499">
        <f>(Table2[[#This Row],[6M Return vs Nifty]]-AVERAGE(Table2[6M Return vs Nifty]))/_xlfn.STDEV.P(Table2[6M Return vs Nifty])</f>
        <v>-9.2972653437774236E-2</v>
      </c>
      <c r="M499">
        <v>-3.6108466251384601</v>
      </c>
      <c r="N499">
        <f>(Table2[[#This Row],[1W Return vs Nifty]]-AVERAGE(Table2[1W Return vs Nifty]))/_xlfn.STDEV.P(Table2[1W Return vs Nifty])</f>
        <v>-0.52442136915665838</v>
      </c>
      <c r="O499">
        <v>603.23</v>
      </c>
      <c r="P499">
        <v>595.80144330723499</v>
      </c>
      <c r="Q499">
        <v>535.04756547804095</v>
      </c>
      <c r="R499">
        <v>48.137250379350299</v>
      </c>
      <c r="S499" s="5">
        <f>(Table2[[#This Row],[Close Price]]-Table2[[#This Row],[20D EMA]])/Table2[[#This Row],[20D EMA]]</f>
        <v>5.3047759561019236E-4</v>
      </c>
      <c r="T499" s="5">
        <f>(Table2[[#This Row],[Close Price]]-Table2[[#This Row],[50D EMA]])/Table2[[#This Row],[50D EMA]]</f>
        <v>1.3005266737444426E-2</v>
      </c>
      <c r="U499" s="5">
        <f>(Table2[[#This Row],[Close Price]]-Table2[[#This Row],[200D EMA]])/Table2[[#This Row],[200D EMA]]</f>
        <v>0.1280305508179542</v>
      </c>
      <c r="V499">
        <v>0.34960193535502199</v>
      </c>
      <c r="W499">
        <v>591.15</v>
      </c>
      <c r="X499">
        <v>605.45000000000005</v>
      </c>
      <c r="Y499">
        <v>591.15</v>
      </c>
      <c r="Z499">
        <v>618.70000000000005</v>
      </c>
      <c r="AA499">
        <v>521.04999999999995</v>
      </c>
      <c r="AB499">
        <v>637</v>
      </c>
      <c r="AC499" s="5">
        <f>(Table2[[#This Row],[Close Price]]/Table2[[#This Row],[Day Low]])-1</f>
        <v>2.0976063604837947E-2</v>
      </c>
      <c r="AD499" s="5">
        <f>(Table2[[#This Row],[Day High]]/Table2[[#This Row],[Close Price]])-1</f>
        <v>3.1480407588435622E-3</v>
      </c>
      <c r="AE499" s="5">
        <f>(Table2[[#This Row],[Close Price]]/Table2[[#This Row],[Current Week Low]])-1</f>
        <v>2.0976063604837947E-2</v>
      </c>
      <c r="AF499" s="5">
        <f>(Table2[[#This Row],[Current Week High]]/Table2[[#This Row],[Close Price]])-1</f>
        <v>2.5101482892883942E-2</v>
      </c>
      <c r="AG499" s="5">
        <f>(Table2[[#This Row],[Close Price]]/Table2[[#This Row],[Current Month Low]])-1</f>
        <v>0.15833413300067178</v>
      </c>
      <c r="AH499" s="5">
        <f>(Table2[[#This Row],[Current Month High]]/Table2[[#This Row],[Close Price]])-1</f>
        <v>5.5422085991218673E-2</v>
      </c>
      <c r="AI499">
        <v>11.076132880457299</v>
      </c>
      <c r="AJ499">
        <v>51.760120693990402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</v>
      </c>
      <c r="AM499" t="s">
        <v>10115</v>
      </c>
      <c r="AN499">
        <v>-0.67</v>
      </c>
      <c r="AO499" t="s">
        <v>10117</v>
      </c>
      <c r="AP499">
        <v>-8.4879157421561005E-2</v>
      </c>
      <c r="AQ499">
        <f>(Table2[[#This Row],[Sharpe Ratio]]-AVERAGE(Table2[Sharpe Ratio]))/_xlfn.STDEV.P(Table2[Sharpe Ratio])</f>
        <v>-1.5939137326779511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-3.3770133126481472</v>
      </c>
      <c r="AS499">
        <f>_xlfn.RANK.AVG(Table2[[#This Row],[1Y Return vs Nifty Z-Score]],Table2[1Y Return vs Nifty Z-Score])</f>
        <v>405</v>
      </c>
      <c r="AT499">
        <f>_xlfn.RANK.AVG(Table2[[#This Row],[6M Return vs Nifty Z-Score]],Table2[6M Return vs Nifty Z-Score])</f>
        <v>334</v>
      </c>
      <c r="AU499">
        <f>_xlfn.RANK.AVG(Table2[[#This Row],[Sharpe Ratio Z-Score]],Table2[Sharpe Ratio Z-Score])</f>
        <v>683</v>
      </c>
      <c r="AV499">
        <f>(Table2[[#This Row],[Rank 1Y]]+Table2[[#This Row],[Rank 6M]]+Table2[[#This Row],[Rank Sharpe]])/3</f>
        <v>474</v>
      </c>
    </row>
    <row r="500" spans="1:48" x14ac:dyDescent="0.3">
      <c r="A500" t="s">
        <v>1264</v>
      </c>
      <c r="B500" t="s">
        <v>1265</v>
      </c>
      <c r="C500" t="s">
        <v>10078</v>
      </c>
      <c r="D500" t="s">
        <v>214</v>
      </c>
      <c r="E500">
        <v>8514.5545786599996</v>
      </c>
      <c r="F500">
        <v>2146.5500000000002</v>
      </c>
      <c r="G500">
        <v>5.4487735217892901</v>
      </c>
      <c r="H500">
        <f>(Table2[[#This Row],[1Y Return vs Nifty]]-AVERAGE(Table2[1Y Return vs Nifty]))/_xlfn.STDEV.P(Table2[1Y Return vs Nifty])</f>
        <v>-0.45383769555288234</v>
      </c>
      <c r="I500">
        <v>-8.3950622298144708</v>
      </c>
      <c r="J500">
        <f>(Table2[[#This Row],[1M Return vs Nifty]]-AVERAGE(Table2[1M Return vs Nifty]))/_xlfn.STDEV.P(Table2[1M Return vs Nifty])</f>
        <v>-0.9682541849167533</v>
      </c>
      <c r="K500">
        <v>2.8034112974955798</v>
      </c>
      <c r="L500">
        <f>(Table2[[#This Row],[6M Return vs Nifty]]-AVERAGE(Table2[6M Return vs Nifty]))/_xlfn.STDEV.P(Table2[6M Return vs Nifty])</f>
        <v>-0.2756756228432411</v>
      </c>
      <c r="M500">
        <v>-7.1401167387786204</v>
      </c>
      <c r="N500">
        <f>(Table2[[#This Row],[1W Return vs Nifty]]-AVERAGE(Table2[1W Return vs Nifty]))/_xlfn.STDEV.P(Table2[1W Return vs Nifty])</f>
        <v>-1.295223246619692</v>
      </c>
      <c r="O500">
        <v>2235.46</v>
      </c>
      <c r="P500">
        <v>2226.4389507880301</v>
      </c>
      <c r="Q500">
        <v>1943.7776643249499</v>
      </c>
      <c r="R500">
        <v>43.834211063224103</v>
      </c>
      <c r="S500" s="5">
        <f>(Table2[[#This Row],[Close Price]]-Table2[[#This Row],[20D EMA]])/Table2[[#This Row],[20D EMA]]</f>
        <v>-3.9772574772082639E-2</v>
      </c>
      <c r="T500" s="5">
        <f>(Table2[[#This Row],[Close Price]]-Table2[[#This Row],[50D EMA]])/Table2[[#This Row],[50D EMA]]</f>
        <v>-3.5881940872330605E-2</v>
      </c>
      <c r="U500" s="5">
        <f>(Table2[[#This Row],[Close Price]]-Table2[[#This Row],[200D EMA]])/Table2[[#This Row],[200D EMA]]</f>
        <v>0.10431868798403475</v>
      </c>
      <c r="V500">
        <v>0.37951338752114999</v>
      </c>
      <c r="W500">
        <v>2137.0500000000002</v>
      </c>
      <c r="X500">
        <v>2208.9499999999998</v>
      </c>
      <c r="Y500">
        <v>2137.0500000000002</v>
      </c>
      <c r="Z500">
        <v>2300</v>
      </c>
      <c r="AA500">
        <v>1927.45</v>
      </c>
      <c r="AB500">
        <v>2408</v>
      </c>
      <c r="AC500" s="5">
        <f>(Table2[[#This Row],[Close Price]]/Table2[[#This Row],[Day Low]])-1</f>
        <v>4.4453803139843373E-3</v>
      </c>
      <c r="AD500" s="5">
        <f>(Table2[[#This Row],[Day High]]/Table2[[#This Row],[Close Price]])-1</f>
        <v>2.906990286739175E-2</v>
      </c>
      <c r="AE500" s="5">
        <f>(Table2[[#This Row],[Close Price]]/Table2[[#This Row],[Current Week Low]])-1</f>
        <v>4.4453803139843373E-3</v>
      </c>
      <c r="AF500" s="5">
        <f>(Table2[[#This Row],[Current Week High]]/Table2[[#This Row],[Close Price]])-1</f>
        <v>7.148680440707178E-2</v>
      </c>
      <c r="AG500" s="5">
        <f>(Table2[[#This Row],[Close Price]]/Table2[[#This Row],[Current Month Low]])-1</f>
        <v>0.113673506446341</v>
      </c>
      <c r="AH500" s="5">
        <f>(Table2[[#This Row],[Current Month High]]/Table2[[#This Row],[Close Price]])-1</f>
        <v>0.12180009783140378</v>
      </c>
      <c r="AI500">
        <v>27.786448021243299</v>
      </c>
      <c r="AJ500">
        <v>46.832888706477803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-0.06</v>
      </c>
      <c r="AM500" t="s">
        <v>10117</v>
      </c>
      <c r="AN500">
        <v>-2.06</v>
      </c>
      <c r="AO500" t="s">
        <v>10117</v>
      </c>
      <c r="AP500">
        <v>-2.0415270048763999E-2</v>
      </c>
      <c r="AQ500">
        <f>(Table2[[#This Row],[Sharpe Ratio]]-AVERAGE(Table2[Sharpe Ratio]))/_xlfn.STDEV.P(Table2[Sharpe Ratio])</f>
        <v>-0.865187601570096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-3.8581783515026649</v>
      </c>
      <c r="AS500">
        <f>_xlfn.RANK.AVG(Table2[[#This Row],[1Y Return vs Nifty Z-Score]],Table2[1Y Return vs Nifty Z-Score])</f>
        <v>451</v>
      </c>
      <c r="AT500">
        <f>_xlfn.RANK.AVG(Table2[[#This Row],[6M Return vs Nifty Z-Score]],Table2[6M Return vs Nifty Z-Score])</f>
        <v>397</v>
      </c>
      <c r="AU500">
        <f>_xlfn.RANK.AVG(Table2[[#This Row],[Sharpe Ratio Z-Score]],Table2[Sharpe Ratio Z-Score])</f>
        <v>590</v>
      </c>
      <c r="AV500">
        <f>(Table2[[#This Row],[Rank 1Y]]+Table2[[#This Row],[Rank 6M]]+Table2[[#This Row],[Rank Sharpe]])/3</f>
        <v>479.33333333333331</v>
      </c>
    </row>
    <row r="501" spans="1:48" x14ac:dyDescent="0.3">
      <c r="A501" t="s">
        <v>2088</v>
      </c>
      <c r="B501" t="s">
        <v>2089</v>
      </c>
      <c r="C501" t="s">
        <v>10079</v>
      </c>
      <c r="D501" t="s">
        <v>80</v>
      </c>
      <c r="E501">
        <v>2658.9495179999999</v>
      </c>
      <c r="F501">
        <v>100.98</v>
      </c>
      <c r="G501">
        <v>13.1570872205247</v>
      </c>
      <c r="H501">
        <f>(Table2[[#This Row],[1Y Return vs Nifty]]-AVERAGE(Table2[1Y Return vs Nifty]))/_xlfn.STDEV.P(Table2[1Y Return vs Nifty])</f>
        <v>-0.36068818060889801</v>
      </c>
      <c r="I501">
        <v>3.7840033696303199</v>
      </c>
      <c r="J501">
        <f>(Table2[[#This Row],[1M Return vs Nifty]]-AVERAGE(Table2[1M Return vs Nifty]))/_xlfn.STDEV.P(Table2[1M Return vs Nifty])</f>
        <v>0.15985172743316756</v>
      </c>
      <c r="K501">
        <v>-32.114231318522798</v>
      </c>
      <c r="L501">
        <f>(Table2[[#This Row],[6M Return vs Nifty]]-AVERAGE(Table2[6M Return vs Nifty]))/_xlfn.STDEV.P(Table2[6M Return vs Nifty])</f>
        <v>-1.3375185228832396</v>
      </c>
      <c r="M501">
        <v>-5.4670045224895998E-2</v>
      </c>
      <c r="N501">
        <f>(Table2[[#This Row],[1W Return vs Nifty]]-AVERAGE(Table2[1W Return vs Nifty]))/_xlfn.STDEV.P(Table2[1W Return vs Nifty])</f>
        <v>0.25225695132479997</v>
      </c>
      <c r="O501">
        <v>98.16</v>
      </c>
      <c r="P501">
        <v>96.713013698352995</v>
      </c>
      <c r="Q501">
        <v>100.891525712675</v>
      </c>
      <c r="R501">
        <v>62.400838028612398</v>
      </c>
      <c r="S501" s="5">
        <f>(Table2[[#This Row],[Close Price]]-Table2[[#This Row],[20D EMA]])/Table2[[#This Row],[20D EMA]]</f>
        <v>2.8728606356968292E-2</v>
      </c>
      <c r="T501" s="5">
        <f>(Table2[[#This Row],[Close Price]]-Table2[[#This Row],[50D EMA]])/Table2[[#This Row],[50D EMA]]</f>
        <v>4.412008413837356E-2</v>
      </c>
      <c r="U501" s="5">
        <f>(Table2[[#This Row],[Close Price]]-Table2[[#This Row],[200D EMA]])/Table2[[#This Row],[200D EMA]]</f>
        <v>8.7692486261890324E-4</v>
      </c>
      <c r="V501">
        <v>2.82433105422249</v>
      </c>
      <c r="W501">
        <v>100.6</v>
      </c>
      <c r="X501">
        <v>103.7</v>
      </c>
      <c r="Y501">
        <v>96.5</v>
      </c>
      <c r="Z501">
        <v>105.59</v>
      </c>
      <c r="AA501">
        <v>84.1</v>
      </c>
      <c r="AB501">
        <v>112.62</v>
      </c>
      <c r="AC501" s="5">
        <f>(Table2[[#This Row],[Close Price]]/Table2[[#This Row],[Day Low]])-1</f>
        <v>3.7773359840955756E-3</v>
      </c>
      <c r="AD501" s="5">
        <f>(Table2[[#This Row],[Day High]]/Table2[[#This Row],[Close Price]])-1</f>
        <v>2.6936026936026813E-2</v>
      </c>
      <c r="AE501" s="5">
        <f>(Table2[[#This Row],[Close Price]]/Table2[[#This Row],[Current Week Low]])-1</f>
        <v>4.6424870466321266E-2</v>
      </c>
      <c r="AF501" s="5">
        <f>(Table2[[#This Row],[Current Week High]]/Table2[[#This Row],[Close Price]])-1</f>
        <v>4.565260447613384E-2</v>
      </c>
      <c r="AG501" s="5">
        <f>(Table2[[#This Row],[Close Price]]/Table2[[#This Row],[Current Month Low]])-1</f>
        <v>0.20071343638525585</v>
      </c>
      <c r="AH501" s="5">
        <f>(Table2[[#This Row],[Current Month High]]/Table2[[#This Row],[Close Price]])-1</f>
        <v>0.1152703505644681</v>
      </c>
      <c r="AI501">
        <v>54.486036838978002</v>
      </c>
      <c r="AJ501">
        <v>47.201166180758001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-0.08</v>
      </c>
      <c r="AM501" t="s">
        <v>10117</v>
      </c>
      <c r="AN501">
        <v>11.37</v>
      </c>
      <c r="AO501" t="s">
        <v>10116</v>
      </c>
      <c r="AP501">
        <v>5.7432162695768001E-2</v>
      </c>
      <c r="AQ501">
        <f>(Table2[[#This Row],[Sharpe Ratio]]-AVERAGE(Table2[Sharpe Ratio]))/_xlfn.STDEV.P(Table2[Sharpe Ratio])</f>
        <v>1.483159665996471E-2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414</v>
      </c>
      <c r="AT501">
        <f>_xlfn.RANK.AVG(Table2[[#This Row],[6M Return vs Nifty Z-Score]],Table2[6M Return vs Nifty Z-Score])</f>
        <v>701</v>
      </c>
      <c r="AU501">
        <f>_xlfn.RANK.AVG(Table2[[#This Row],[Sharpe Ratio Z-Score]],Table2[Sharpe Ratio Z-Score])</f>
        <v>331</v>
      </c>
      <c r="AV501">
        <f>(Table2[[#This Row],[Rank 1Y]]+Table2[[#This Row],[Rank 6M]]+Table2[[#This Row],[Rank Sharpe]])/3</f>
        <v>482</v>
      </c>
    </row>
    <row r="502" spans="1:48" x14ac:dyDescent="0.3">
      <c r="A502" t="s">
        <v>427</v>
      </c>
      <c r="B502" t="s">
        <v>428</v>
      </c>
      <c r="C502" t="s">
        <v>10074</v>
      </c>
      <c r="D502" t="s">
        <v>387</v>
      </c>
      <c r="E502">
        <v>53407.632307535001</v>
      </c>
      <c r="F502">
        <v>125211</v>
      </c>
      <c r="G502">
        <v>-2.0531134348774698</v>
      </c>
      <c r="H502">
        <f>(Table2[[#This Row],[1Y Return vs Nifty]]-AVERAGE(Table2[1Y Return vs Nifty]))/_xlfn.STDEV.P(Table2[1Y Return vs Nifty])</f>
        <v>-0.54449268943212115</v>
      </c>
      <c r="I502">
        <v>-8.3473068390771594</v>
      </c>
      <c r="J502">
        <f>(Table2[[#This Row],[1M Return vs Nifty]]-AVERAGE(Table2[1M Return vs Nifty]))/_xlfn.STDEV.P(Table2[1M Return vs Nifty])</f>
        <v>-0.9638307635797505</v>
      </c>
      <c r="K502">
        <v>-7.5884774894705602</v>
      </c>
      <c r="L502">
        <f>(Table2[[#This Row],[6M Return vs Nifty]]-AVERAGE(Table2[6M Return vs Nifty]))/_xlfn.STDEV.P(Table2[6M Return vs Nifty])</f>
        <v>-0.59169218351973984</v>
      </c>
      <c r="M502">
        <v>-1.5253800637878401</v>
      </c>
      <c r="N502">
        <f>(Table2[[#This Row],[1W Return vs Nifty]]-AVERAGE(Table2[1W Return vs Nifty]))/_xlfn.STDEV.P(Table2[1W Return vs Nifty])</f>
        <v>-6.8949985806675565E-2</v>
      </c>
      <c r="O502">
        <v>126339.89</v>
      </c>
      <c r="P502">
        <v>128341.60457357101</v>
      </c>
      <c r="Q502">
        <v>124477.549052534</v>
      </c>
      <c r="R502">
        <v>48.301912577929599</v>
      </c>
      <c r="S502" s="5">
        <f>(Table2[[#This Row],[Close Price]]-Table2[[#This Row],[20D EMA]])/Table2[[#This Row],[20D EMA]]</f>
        <v>-8.9353410074996861E-3</v>
      </c>
      <c r="T502" s="5">
        <f>(Table2[[#This Row],[Close Price]]-Table2[[#This Row],[50D EMA]])/Table2[[#This Row],[50D EMA]]</f>
        <v>-2.4392749209991432E-2</v>
      </c>
      <c r="U502" s="5">
        <f>(Table2[[#This Row],[Close Price]]-Table2[[#This Row],[200D EMA]])/Table2[[#This Row],[200D EMA]]</f>
        <v>5.8922348089972282E-3</v>
      </c>
      <c r="V502">
        <v>0.70186707327118003</v>
      </c>
      <c r="W502">
        <v>124800.05</v>
      </c>
      <c r="X502">
        <v>126154.45</v>
      </c>
      <c r="Y502">
        <v>124500</v>
      </c>
      <c r="Z502">
        <v>127770</v>
      </c>
      <c r="AA502">
        <v>116347.85</v>
      </c>
      <c r="AB502">
        <v>128900</v>
      </c>
      <c r="AC502" s="5">
        <f>(Table2[[#This Row],[Close Price]]/Table2[[#This Row],[Day Low]])-1</f>
        <v>3.2928672704859441E-3</v>
      </c>
      <c r="AD502" s="5">
        <f>(Table2[[#This Row],[Day High]]/Table2[[#This Row],[Close Price]])-1</f>
        <v>7.5348811206683575E-3</v>
      </c>
      <c r="AE502" s="5">
        <f>(Table2[[#This Row],[Close Price]]/Table2[[#This Row],[Current Week Low]])-1</f>
        <v>5.7108433734940345E-3</v>
      </c>
      <c r="AF502" s="5">
        <f>(Table2[[#This Row],[Current Week High]]/Table2[[#This Row],[Close Price]])-1</f>
        <v>2.0437501497472255E-2</v>
      </c>
      <c r="AG502" s="5">
        <f>(Table2[[#This Row],[Close Price]]/Table2[[#This Row],[Current Month Low]])-1</f>
        <v>7.6178029933513969E-2</v>
      </c>
      <c r="AH502" s="5">
        <f>(Table2[[#This Row],[Current Month High]]/Table2[[#This Row],[Close Price]])-1</f>
        <v>2.9462267692135669E-2</v>
      </c>
      <c r="AI502">
        <v>20.9518333053805</v>
      </c>
      <c r="AJ502">
        <v>26.475757575757498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-0.21</v>
      </c>
      <c r="AM502" t="s">
        <v>10117</v>
      </c>
      <c r="AN502">
        <v>-1.38</v>
      </c>
      <c r="AO502" t="s">
        <v>10117</v>
      </c>
      <c r="AP502">
        <v>2.0677990890908E-2</v>
      </c>
      <c r="AQ502">
        <f>(Table2[[#This Row],[Sharpe Ratio]]-AVERAGE(Table2[Sharpe Ratio]))/_xlfn.STDEV.P(Table2[Sharpe Ratio])</f>
        <v>-0.40065258390981356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501</v>
      </c>
      <c r="AT502">
        <f>_xlfn.RANK.AVG(Table2[[#This Row],[6M Return vs Nifty Z-Score]],Table2[6M Return vs Nifty Z-Score])</f>
        <v>502</v>
      </c>
      <c r="AU502">
        <f>_xlfn.RANK.AVG(Table2[[#This Row],[Sharpe Ratio Z-Score]],Table2[Sharpe Ratio Z-Score])</f>
        <v>445</v>
      </c>
      <c r="AV502">
        <f>(Table2[[#This Row],[Rank 1Y]]+Table2[[#This Row],[Rank 6M]]+Table2[[#This Row],[Rank Sharpe]])/3</f>
        <v>482.66666666666669</v>
      </c>
    </row>
    <row r="503" spans="1:48" x14ac:dyDescent="0.3">
      <c r="A503" t="s">
        <v>2064</v>
      </c>
      <c r="B503" t="s">
        <v>2065</v>
      </c>
      <c r="C503" t="s">
        <v>10068</v>
      </c>
      <c r="D503" t="s">
        <v>77</v>
      </c>
      <c r="E503">
        <v>2726.5921326020002</v>
      </c>
      <c r="F503">
        <v>198.14</v>
      </c>
      <c r="G503">
        <v>-30.650562985405401</v>
      </c>
      <c r="H503">
        <f>(Table2[[#This Row],[1Y Return vs Nifty]]-AVERAGE(Table2[1Y Return vs Nifty]))/_xlfn.STDEV.P(Table2[1Y Return vs Nifty])</f>
        <v>-0.89007262537891019</v>
      </c>
      <c r="I503">
        <v>2.8728060539202098</v>
      </c>
      <c r="J503">
        <f>(Table2[[#This Row],[1M Return vs Nifty]]-AVERAGE(Table2[1M Return vs Nifty]))/_xlfn.STDEV.P(Table2[1M Return vs Nifty])</f>
        <v>7.5450582634603303E-2</v>
      </c>
      <c r="K503">
        <v>-1.5055578693042</v>
      </c>
      <c r="L503">
        <f>(Table2[[#This Row],[6M Return vs Nifty]]-AVERAGE(Table2[6M Return vs Nifty]))/_xlfn.STDEV.P(Table2[6M Return vs Nifty])</f>
        <v>-0.40671105288566439</v>
      </c>
      <c r="M503">
        <v>1.8952327235869699</v>
      </c>
      <c r="N503">
        <f>(Table2[[#This Row],[1W Return vs Nifty]]-AVERAGE(Table2[1W Return vs Nifty]))/_xlfn.STDEV.P(Table2[1W Return vs Nifty])</f>
        <v>0.67812084574923137</v>
      </c>
      <c r="O503">
        <v>194.07</v>
      </c>
      <c r="P503">
        <v>192.18411354410301</v>
      </c>
      <c r="Q503">
        <v>184.15568398073299</v>
      </c>
      <c r="R503">
        <v>72.040988938614902</v>
      </c>
      <c r="S503" s="5">
        <f>(Table2[[#This Row],[Close Price]]-Table2[[#This Row],[20D EMA]])/Table2[[#This Row],[20D EMA]]</f>
        <v>2.0971814293811477E-2</v>
      </c>
      <c r="T503" s="5">
        <f>(Table2[[#This Row],[Close Price]]-Table2[[#This Row],[50D EMA]])/Table2[[#This Row],[50D EMA]]</f>
        <v>3.0990524378229616E-2</v>
      </c>
      <c r="U503" s="5">
        <f>(Table2[[#This Row],[Close Price]]-Table2[[#This Row],[200D EMA]])/Table2[[#This Row],[200D EMA]]</f>
        <v>7.5937466153529573E-2</v>
      </c>
      <c r="V503">
        <v>1.6420564611483699</v>
      </c>
      <c r="W503">
        <v>195.7</v>
      </c>
      <c r="X503">
        <v>207.79</v>
      </c>
      <c r="Y503">
        <v>190.9</v>
      </c>
      <c r="Z503">
        <v>211.7</v>
      </c>
      <c r="AA503">
        <v>166</v>
      </c>
      <c r="AB503">
        <v>211.7</v>
      </c>
      <c r="AC503" s="5">
        <f>(Table2[[#This Row],[Close Price]]/Table2[[#This Row],[Day Low]])-1</f>
        <v>1.2468063362289117E-2</v>
      </c>
      <c r="AD503" s="5">
        <f>(Table2[[#This Row],[Day High]]/Table2[[#This Row],[Close Price]])-1</f>
        <v>4.8702937317048667E-2</v>
      </c>
      <c r="AE503" s="5">
        <f>(Table2[[#This Row],[Close Price]]/Table2[[#This Row],[Current Week Low]])-1</f>
        <v>3.792561550550011E-2</v>
      </c>
      <c r="AF503" s="5">
        <f>(Table2[[#This Row],[Current Week High]]/Table2[[#This Row],[Close Price]])-1</f>
        <v>6.8436459069344924E-2</v>
      </c>
      <c r="AG503" s="5">
        <f>(Table2[[#This Row],[Close Price]]/Table2[[#This Row],[Current Month Low]])-1</f>
        <v>0.19361445783132525</v>
      </c>
      <c r="AH503" s="5">
        <f>(Table2[[#This Row],[Current Month High]]/Table2[[#This Row],[Close Price]])-1</f>
        <v>6.8436459069344924E-2</v>
      </c>
      <c r="AI503">
        <v>30.185727263551001</v>
      </c>
      <c r="AJ503">
        <v>28.080155138978601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 t="s">
        <v>10115</v>
      </c>
      <c r="AN503">
        <v>8.14</v>
      </c>
      <c r="AO503" t="s">
        <v>10116</v>
      </c>
      <c r="AP503">
        <v>5.0914815610791003E-2</v>
      </c>
      <c r="AQ503">
        <f>(Table2[[#This Row],[Sharpe Ratio]]-AVERAGE(Table2[Sharpe Ratio]))/_xlfn.STDEV.P(Table2[Sharpe Ratio])</f>
        <v>-5.8843158615909615E-2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-0.6020554084966494</v>
      </c>
      <c r="AS503">
        <f>_xlfn.RANK.AVG(Table2[[#This Row],[1Y Return vs Nifty Z-Score]],Table2[1Y Return vs Nifty Z-Score])</f>
        <v>651</v>
      </c>
      <c r="AT503">
        <f>_xlfn.RANK.AVG(Table2[[#This Row],[6M Return vs Nifty Z-Score]],Table2[6M Return vs Nifty Z-Score])</f>
        <v>437</v>
      </c>
      <c r="AU503">
        <f>_xlfn.RANK.AVG(Table2[[#This Row],[Sharpe Ratio Z-Score]],Table2[Sharpe Ratio Z-Score])</f>
        <v>361</v>
      </c>
      <c r="AV503">
        <f>(Table2[[#This Row],[Rank 1Y]]+Table2[[#This Row],[Rank 6M]]+Table2[[#This Row],[Rank Sharpe]])/3</f>
        <v>483</v>
      </c>
    </row>
    <row r="504" spans="1:48" x14ac:dyDescent="0.3">
      <c r="A504" t="s">
        <v>1680</v>
      </c>
      <c r="B504" t="s">
        <v>1681</v>
      </c>
      <c r="C504" t="s">
        <v>10078</v>
      </c>
      <c r="D504" t="s">
        <v>1510</v>
      </c>
      <c r="E504">
        <v>4599.013328385</v>
      </c>
      <c r="F504">
        <v>704.9</v>
      </c>
      <c r="G504">
        <v>-5.4526343562531299</v>
      </c>
      <c r="H504">
        <f>(Table2[[#This Row],[1Y Return vs Nifty]]-AVERAGE(Table2[1Y Return vs Nifty]))/_xlfn.STDEV.P(Table2[1Y Return vs Nifty])</f>
        <v>-0.585573493515123</v>
      </c>
      <c r="I504">
        <v>-1.46791566042489</v>
      </c>
      <c r="J504">
        <f>(Table2[[#This Row],[1M Return vs Nifty]]-AVERAGE(Table2[1M Return vs Nifty]))/_xlfn.STDEV.P(Table2[1M Return vs Nifty])</f>
        <v>-0.3266158804971514</v>
      </c>
      <c r="K504">
        <v>-27.516727665400001</v>
      </c>
      <c r="L504">
        <f>(Table2[[#This Row],[6M Return vs Nifty]]-AVERAGE(Table2[6M Return vs Nifty]))/_xlfn.STDEV.P(Table2[6M Return vs Nifty])</f>
        <v>-1.19770878069472</v>
      </c>
      <c r="M504">
        <v>-0.47613824415495898</v>
      </c>
      <c r="N504">
        <f>(Table2[[#This Row],[1W Return vs Nifty]]-AVERAGE(Table2[1W Return vs Nifty]))/_xlfn.STDEV.P(Table2[1W Return vs Nifty])</f>
        <v>0.160207187899019</v>
      </c>
      <c r="O504">
        <v>699.98</v>
      </c>
      <c r="P504">
        <v>718.82413563204</v>
      </c>
      <c r="Q504">
        <v>745.79541277190901</v>
      </c>
      <c r="R504">
        <v>61.100269257899903</v>
      </c>
      <c r="S504" s="5">
        <f>(Table2[[#This Row],[Close Price]]-Table2[[#This Row],[20D EMA]])/Table2[[#This Row],[20D EMA]]</f>
        <v>7.0287722506356736E-3</v>
      </c>
      <c r="T504" s="5">
        <f>(Table2[[#This Row],[Close Price]]-Table2[[#This Row],[50D EMA]])/Table2[[#This Row],[50D EMA]]</f>
        <v>-1.937071244804121E-2</v>
      </c>
      <c r="U504" s="5">
        <f>(Table2[[#This Row],[Close Price]]-Table2[[#This Row],[200D EMA]])/Table2[[#This Row],[200D EMA]]</f>
        <v>-5.4834626321865455E-2</v>
      </c>
      <c r="V504">
        <v>0.64327779676033803</v>
      </c>
      <c r="W504">
        <v>694</v>
      </c>
      <c r="X504">
        <v>714.1</v>
      </c>
      <c r="Y504">
        <v>691.25</v>
      </c>
      <c r="Z504">
        <v>719</v>
      </c>
      <c r="AA504">
        <v>610.4</v>
      </c>
      <c r="AB504">
        <v>723.35</v>
      </c>
      <c r="AC504" s="5">
        <f>(Table2[[#This Row],[Close Price]]/Table2[[#This Row],[Day Low]])-1</f>
        <v>1.5706051873198845E-2</v>
      </c>
      <c r="AD504" s="5">
        <f>(Table2[[#This Row],[Day High]]/Table2[[#This Row],[Close Price]])-1</f>
        <v>1.3051496666193874E-2</v>
      </c>
      <c r="AE504" s="5">
        <f>(Table2[[#This Row],[Close Price]]/Table2[[#This Row],[Current Week Low]])-1</f>
        <v>1.9746835443037902E-2</v>
      </c>
      <c r="AF504" s="5">
        <f>(Table2[[#This Row],[Current Week High]]/Table2[[#This Row],[Close Price]])-1</f>
        <v>2.0002837281883901E-2</v>
      </c>
      <c r="AG504" s="5">
        <f>(Table2[[#This Row],[Close Price]]/Table2[[#This Row],[Current Month Low]])-1</f>
        <v>0.15481651376146788</v>
      </c>
      <c r="AH504" s="5">
        <f>(Table2[[#This Row],[Current Month High]]/Table2[[#This Row],[Close Price]])-1</f>
        <v>2.6173925379486596E-2</v>
      </c>
      <c r="AI504">
        <v>54.489998581359004</v>
      </c>
      <c r="AJ504">
        <v>25.8637621640924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-0.21</v>
      </c>
      <c r="AM504" t="s">
        <v>10117</v>
      </c>
      <c r="AN504">
        <v>-1.51</v>
      </c>
      <c r="AO504" t="s">
        <v>10117</v>
      </c>
      <c r="AP504">
        <v>8.9706242606502007E-2</v>
      </c>
      <c r="AQ504">
        <f>(Table2[[#This Row],[Sharpe Ratio]]-AVERAGE(Table2[Sharpe Ratio]))/_xlfn.STDEV.P(Table2[Sharpe Ratio])</f>
        <v>0.37967098731606819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527</v>
      </c>
      <c r="AT504">
        <f>_xlfn.RANK.AVG(Table2[[#This Row],[6M Return vs Nifty Z-Score]],Table2[6M Return vs Nifty Z-Score])</f>
        <v>683</v>
      </c>
      <c r="AU504">
        <f>_xlfn.RANK.AVG(Table2[[#This Row],[Sharpe Ratio Z-Score]],Table2[Sharpe Ratio Z-Score])</f>
        <v>242</v>
      </c>
      <c r="AV504">
        <f>(Table2[[#This Row],[Rank 1Y]]+Table2[[#This Row],[Rank 6M]]+Table2[[#This Row],[Rank Sharpe]])/3</f>
        <v>484</v>
      </c>
    </row>
    <row r="505" spans="1:48" x14ac:dyDescent="0.3">
      <c r="A505" t="s">
        <v>693</v>
      </c>
      <c r="B505" t="s">
        <v>694</v>
      </c>
      <c r="C505" t="s">
        <v>10070</v>
      </c>
      <c r="D505" t="s">
        <v>49</v>
      </c>
      <c r="E505">
        <v>23540.185890000001</v>
      </c>
      <c r="F505">
        <v>792.9</v>
      </c>
      <c r="G505">
        <v>-4.90493167848937</v>
      </c>
      <c r="H505">
        <f>(Table2[[#This Row],[1Y Return vs Nifty]]-AVERAGE(Table2[1Y Return vs Nifty]))/_xlfn.STDEV.P(Table2[1Y Return vs Nifty])</f>
        <v>-0.57895489432972858</v>
      </c>
      <c r="I505">
        <v>8.8291705285317494</v>
      </c>
      <c r="J505">
        <f>(Table2[[#This Row],[1M Return vs Nifty]]-AVERAGE(Table2[1M Return vs Nifty]))/_xlfn.STDEV.P(Table2[1M Return vs Nifty])</f>
        <v>0.62716860443642575</v>
      </c>
      <c r="K505">
        <v>1.4722965423708201</v>
      </c>
      <c r="L505">
        <f>(Table2[[#This Row],[6M Return vs Nifty]]-AVERAGE(Table2[6M Return vs Nifty]))/_xlfn.STDEV.P(Table2[6M Return vs Nifty])</f>
        <v>-0.31615472297640124</v>
      </c>
      <c r="M505">
        <v>-2.2368994640905</v>
      </c>
      <c r="N505">
        <f>(Table2[[#This Row],[1W Return vs Nifty]]-AVERAGE(Table2[1W Return vs Nifty]))/_xlfn.STDEV.P(Table2[1W Return vs Nifty])</f>
        <v>-0.22434769466579985</v>
      </c>
      <c r="O505">
        <v>787.04</v>
      </c>
      <c r="P505">
        <v>761.12162050566997</v>
      </c>
      <c r="Q505">
        <v>721.19084257505199</v>
      </c>
      <c r="R505">
        <v>57.150424937036597</v>
      </c>
      <c r="S505" s="5">
        <f>(Table2[[#This Row],[Close Price]]-Table2[[#This Row],[20D EMA]])/Table2[[#This Row],[20D EMA]]</f>
        <v>7.4456190282577933E-3</v>
      </c>
      <c r="T505" s="5">
        <f>(Table2[[#This Row],[Close Price]]-Table2[[#This Row],[50D EMA]])/Table2[[#This Row],[50D EMA]]</f>
        <v>4.1752038883374851E-2</v>
      </c>
      <c r="U505" s="5">
        <f>(Table2[[#This Row],[Close Price]]-Table2[[#This Row],[200D EMA]])/Table2[[#This Row],[200D EMA]]</f>
        <v>9.9431597285548526E-2</v>
      </c>
      <c r="V505">
        <v>0.51670602486314299</v>
      </c>
      <c r="W505">
        <v>782.65</v>
      </c>
      <c r="X505">
        <v>824.5</v>
      </c>
      <c r="Y505">
        <v>779.55</v>
      </c>
      <c r="Z505">
        <v>824.5</v>
      </c>
      <c r="AA505">
        <v>714.7</v>
      </c>
      <c r="AB505">
        <v>862.75</v>
      </c>
      <c r="AC505" s="5">
        <f>(Table2[[#This Row],[Close Price]]/Table2[[#This Row],[Day Low]])-1</f>
        <v>1.3096531016418611E-2</v>
      </c>
      <c r="AD505" s="5">
        <f>(Table2[[#This Row],[Day High]]/Table2[[#This Row],[Close Price]])-1</f>
        <v>3.9853701601715308E-2</v>
      </c>
      <c r="AE505" s="5">
        <f>(Table2[[#This Row],[Close Price]]/Table2[[#This Row],[Current Week Low]])-1</f>
        <v>1.7125264575716725E-2</v>
      </c>
      <c r="AF505" s="5">
        <f>(Table2[[#This Row],[Current Week High]]/Table2[[#This Row],[Close Price]])-1</f>
        <v>3.9853701601715308E-2</v>
      </c>
      <c r="AG505" s="5">
        <f>(Table2[[#This Row],[Close Price]]/Table2[[#This Row],[Current Month Low]])-1</f>
        <v>0.10941653840772347</v>
      </c>
      <c r="AH505" s="5">
        <f>(Table2[[#This Row],[Current Month High]]/Table2[[#This Row],[Close Price]])-1</f>
        <v>8.8094337243031839E-2</v>
      </c>
      <c r="AI505">
        <v>10.5498801866565</v>
      </c>
      <c r="AJ505">
        <v>32.138988417631801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-0.05</v>
      </c>
      <c r="AM505" t="s">
        <v>10117</v>
      </c>
      <c r="AN505">
        <v>-2.37</v>
      </c>
      <c r="AO505" t="s">
        <v>10117</v>
      </c>
      <c r="AQ505">
        <f>(Table2[[#This Row],[Sharpe Ratio]]-AVERAGE(Table2[Sharpe Ratio]))/_xlfn.STDEV.P(Table2[Sharpe Ratio])</f>
        <v>-0.63440504463053671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-1.1266937521660405</v>
      </c>
      <c r="AS505">
        <f>_xlfn.RANK.AVG(Table2[[#This Row],[1Y Return vs Nifty Z-Score]],Table2[1Y Return vs Nifty Z-Score])</f>
        <v>523</v>
      </c>
      <c r="AT505">
        <f>_xlfn.RANK.AVG(Table2[[#This Row],[6M Return vs Nifty Z-Score]],Table2[6M Return vs Nifty Z-Score])</f>
        <v>409</v>
      </c>
      <c r="AU505">
        <f>_xlfn.RANK.AVG(Table2[[#This Row],[Sharpe Ratio Z-Score]],Table2[Sharpe Ratio Z-Score])</f>
        <v>521.5</v>
      </c>
      <c r="AV505">
        <f>(Table2[[#This Row],[Rank 1Y]]+Table2[[#This Row],[Rank 6M]]+Table2[[#This Row],[Rank Sharpe]])/3</f>
        <v>484.5</v>
      </c>
    </row>
    <row r="506" spans="1:48" x14ac:dyDescent="0.3">
      <c r="A506" t="s">
        <v>1742</v>
      </c>
      <c r="B506" t="s">
        <v>1743</v>
      </c>
      <c r="C506" t="s">
        <v>10078</v>
      </c>
      <c r="D506" t="s">
        <v>507</v>
      </c>
      <c r="E506">
        <v>4111.8299527050003</v>
      </c>
      <c r="F506">
        <v>357.35</v>
      </c>
      <c r="G506">
        <v>8.9020395817258304</v>
      </c>
      <c r="H506">
        <f>(Table2[[#This Row],[1Y Return vs Nifty]]-AVERAGE(Table2[1Y Return vs Nifty]))/_xlfn.STDEV.P(Table2[1Y Return vs Nifty])</f>
        <v>-0.4121074195123024</v>
      </c>
      <c r="I506">
        <v>5.7740723412549197</v>
      </c>
      <c r="J506">
        <f>(Table2[[#This Row],[1M Return vs Nifty]]-AVERAGE(Table2[1M Return vs Nifty]))/_xlfn.STDEV.P(Table2[1M Return vs Nifty])</f>
        <v>0.34418512760601677</v>
      </c>
      <c r="K506">
        <v>-7.6657110455052697</v>
      </c>
      <c r="L506">
        <f>(Table2[[#This Row],[6M Return vs Nifty]]-AVERAGE(Table2[6M Return vs Nifty]))/_xlfn.STDEV.P(Table2[6M Return vs Nifty])</f>
        <v>-0.59404085018152286</v>
      </c>
      <c r="M506">
        <v>1.95977724880277</v>
      </c>
      <c r="N506">
        <f>(Table2[[#This Row],[1W Return vs Nifty]]-AVERAGE(Table2[1W Return vs Nifty]))/_xlfn.STDEV.P(Table2[1W Return vs Nifty])</f>
        <v>0.6922175398571766</v>
      </c>
      <c r="O506">
        <v>340.9</v>
      </c>
      <c r="P506">
        <v>327.23602001127801</v>
      </c>
      <c r="Q506">
        <v>310.19395490841299</v>
      </c>
      <c r="R506">
        <v>71.445497758125995</v>
      </c>
      <c r="S506" s="5">
        <f>(Table2[[#This Row],[Close Price]]-Table2[[#This Row],[20D EMA]])/Table2[[#This Row],[20D EMA]]</f>
        <v>4.8254620123203425E-2</v>
      </c>
      <c r="T506" s="5">
        <f>(Table2[[#This Row],[Close Price]]-Table2[[#This Row],[50D EMA]])/Table2[[#This Row],[50D EMA]]</f>
        <v>9.2025260506725839E-2</v>
      </c>
      <c r="U506" s="5">
        <f>(Table2[[#This Row],[Close Price]]-Table2[[#This Row],[200D EMA]])/Table2[[#This Row],[200D EMA]]</f>
        <v>0.15202116077829497</v>
      </c>
      <c r="V506">
        <v>2.69025467576017</v>
      </c>
      <c r="W506">
        <v>352.75</v>
      </c>
      <c r="X506">
        <v>369.9</v>
      </c>
      <c r="Y506">
        <v>352.75</v>
      </c>
      <c r="Z506">
        <v>388.4</v>
      </c>
      <c r="AA506">
        <v>251.95</v>
      </c>
      <c r="AB506">
        <v>388.4</v>
      </c>
      <c r="AC506" s="5">
        <f>(Table2[[#This Row],[Close Price]]/Table2[[#This Row],[Day Low]])-1</f>
        <v>1.3040396881644378E-2</v>
      </c>
      <c r="AD506" s="5">
        <f>(Table2[[#This Row],[Day High]]/Table2[[#This Row],[Close Price]])-1</f>
        <v>3.5119630614243613E-2</v>
      </c>
      <c r="AE506" s="5">
        <f>(Table2[[#This Row],[Close Price]]/Table2[[#This Row],[Current Week Low]])-1</f>
        <v>1.3040396881644378E-2</v>
      </c>
      <c r="AF506" s="5">
        <f>(Table2[[#This Row],[Current Week High]]/Table2[[#This Row],[Close Price]])-1</f>
        <v>8.6889604029662726E-2</v>
      </c>
      <c r="AG506" s="5">
        <f>(Table2[[#This Row],[Close Price]]/Table2[[#This Row],[Current Month Low]])-1</f>
        <v>0.41833697162135364</v>
      </c>
      <c r="AH506" s="5">
        <f>(Table2[[#This Row],[Current Month High]]/Table2[[#This Row],[Close Price]])-1</f>
        <v>8.6889604029662726E-2</v>
      </c>
      <c r="AI506">
        <v>9.9762137959983104</v>
      </c>
      <c r="AJ506">
        <v>51.869953251168702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0.02</v>
      </c>
      <c r="AM506" t="s">
        <v>10116</v>
      </c>
      <c r="AN506">
        <v>21.82</v>
      </c>
      <c r="AO506" t="s">
        <v>10116</v>
      </c>
      <c r="AQ506">
        <f>(Table2[[#This Row],[Sharpe Ratio]]-AVERAGE(Table2[Sharpe Ratio]))/_xlfn.STDEV.P(Table2[Sharpe Ratio])</f>
        <v>-0.63440504463053671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-0.60415064686116859</v>
      </c>
      <c r="AS506">
        <f>_xlfn.RANK.AVG(Table2[[#This Row],[1Y Return vs Nifty Z-Score]],Table2[1Y Return vs Nifty Z-Score])</f>
        <v>432</v>
      </c>
      <c r="AT506">
        <f>_xlfn.RANK.AVG(Table2[[#This Row],[6M Return vs Nifty Z-Score]],Table2[6M Return vs Nifty Z-Score])</f>
        <v>503</v>
      </c>
      <c r="AU506">
        <f>_xlfn.RANK.AVG(Table2[[#This Row],[Sharpe Ratio Z-Score]],Table2[Sharpe Ratio Z-Score])</f>
        <v>521.5</v>
      </c>
      <c r="AV506">
        <f>(Table2[[#This Row],[Rank 1Y]]+Table2[[#This Row],[Rank 6M]]+Table2[[#This Row],[Rank Sharpe]])/3</f>
        <v>485.5</v>
      </c>
    </row>
    <row r="507" spans="1:48" x14ac:dyDescent="0.3">
      <c r="A507" t="s">
        <v>471</v>
      </c>
      <c r="B507" t="s">
        <v>472</v>
      </c>
      <c r="C507" t="s">
        <v>10078</v>
      </c>
      <c r="D507" t="s">
        <v>376</v>
      </c>
      <c r="E507">
        <v>44255.454598259901</v>
      </c>
      <c r="F507">
        <v>1539.1</v>
      </c>
      <c r="G507">
        <v>-12.730921724804899</v>
      </c>
      <c r="H507">
        <f>(Table2[[#This Row],[1Y Return vs Nifty]]-AVERAGE(Table2[1Y Return vs Nifty]))/_xlfn.STDEV.P(Table2[1Y Return vs Nifty])</f>
        <v>-0.67352644464044509</v>
      </c>
      <c r="I507">
        <v>-10.8832421897327</v>
      </c>
      <c r="J507">
        <f>(Table2[[#This Row],[1M Return vs Nifty]]-AVERAGE(Table2[1M Return vs Nifty]))/_xlfn.STDEV.P(Table2[1M Return vs Nifty])</f>
        <v>-1.1987259317724648</v>
      </c>
      <c r="K507">
        <v>-13.7873989089485</v>
      </c>
      <c r="L507">
        <f>(Table2[[#This Row],[6M Return vs Nifty]]-AVERAGE(Table2[6M Return vs Nifty]))/_xlfn.STDEV.P(Table2[6M Return vs Nifty])</f>
        <v>-0.7802009201937018</v>
      </c>
      <c r="M507">
        <v>-6.9679051673894904E-2</v>
      </c>
      <c r="N507">
        <f>(Table2[[#This Row],[1W Return vs Nifty]]-AVERAGE(Table2[1W Return vs Nifty]))/_xlfn.STDEV.P(Table2[1W Return vs Nifty])</f>
        <v>0.24897894483132399</v>
      </c>
      <c r="O507">
        <v>1587.76</v>
      </c>
      <c r="P507">
        <v>1579.9534537823699</v>
      </c>
      <c r="Q507">
        <v>1528.88178633246</v>
      </c>
      <c r="R507">
        <v>49.836581480236497</v>
      </c>
      <c r="S507" s="5">
        <f>(Table2[[#This Row],[Close Price]]-Table2[[#This Row],[20D EMA]])/Table2[[#This Row],[20D EMA]]</f>
        <v>-3.0646949161082331E-2</v>
      </c>
      <c r="T507" s="5">
        <f>(Table2[[#This Row],[Close Price]]-Table2[[#This Row],[50D EMA]])/Table2[[#This Row],[50D EMA]]</f>
        <v>-2.5857378066782826E-2</v>
      </c>
      <c r="U507" s="5">
        <f>(Table2[[#This Row],[Close Price]]-Table2[[#This Row],[200D EMA]])/Table2[[#This Row],[200D EMA]]</f>
        <v>6.6834556856431174E-3</v>
      </c>
      <c r="V507">
        <v>1.09226969375924</v>
      </c>
      <c r="W507">
        <v>1525</v>
      </c>
      <c r="X507">
        <v>1603</v>
      </c>
      <c r="Y507">
        <v>1525</v>
      </c>
      <c r="Z507">
        <v>1647.2</v>
      </c>
      <c r="AA507">
        <v>1403.25</v>
      </c>
      <c r="AB507">
        <v>1679</v>
      </c>
      <c r="AC507" s="5">
        <f>(Table2[[#This Row],[Close Price]]/Table2[[#This Row],[Day Low]])-1</f>
        <v>9.245901639344245E-3</v>
      </c>
      <c r="AD507" s="5">
        <f>(Table2[[#This Row],[Day High]]/Table2[[#This Row],[Close Price]])-1</f>
        <v>4.1517770125397924E-2</v>
      </c>
      <c r="AE507" s="5">
        <f>(Table2[[#This Row],[Close Price]]/Table2[[#This Row],[Current Week Low]])-1</f>
        <v>9.245901639344245E-3</v>
      </c>
      <c r="AF507" s="5">
        <f>(Table2[[#This Row],[Current Week High]]/Table2[[#This Row],[Close Price]])-1</f>
        <v>7.0235852121369735E-2</v>
      </c>
      <c r="AG507" s="5">
        <f>(Table2[[#This Row],[Close Price]]/Table2[[#This Row],[Current Month Low]])-1</f>
        <v>9.6810974523427795E-2</v>
      </c>
      <c r="AH507" s="5">
        <f>(Table2[[#This Row],[Current Month High]]/Table2[[#This Row],[Close Price]])-1</f>
        <v>9.0897277629783613E-2</v>
      </c>
      <c r="AI507">
        <v>16.951465141966001</v>
      </c>
      <c r="AJ507">
        <v>18.574730354391299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-0.12</v>
      </c>
      <c r="AM507" t="s">
        <v>10117</v>
      </c>
      <c r="AN507">
        <v>-5.57</v>
      </c>
      <c r="AO507" t="s">
        <v>10117</v>
      </c>
      <c r="AP507">
        <v>6.0987111698899997E-2</v>
      </c>
      <c r="AQ507">
        <f>(Table2[[#This Row],[Sharpe Ratio]]-AVERAGE(Table2[Sharpe Ratio]))/_xlfn.STDEV.P(Table2[Sharpe Ratio])</f>
        <v>5.501819320132225E-2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-2.3484561585739656</v>
      </c>
      <c r="AS507">
        <f>_xlfn.RANK.AVG(Table2[[#This Row],[1Y Return vs Nifty Z-Score]],Table2[1Y Return vs Nifty Z-Score])</f>
        <v>568</v>
      </c>
      <c r="AT507">
        <f>_xlfn.RANK.AVG(Table2[[#This Row],[6M Return vs Nifty Z-Score]],Table2[6M Return vs Nifty Z-Score])</f>
        <v>573</v>
      </c>
      <c r="AU507">
        <f>_xlfn.RANK.AVG(Table2[[#This Row],[Sharpe Ratio Z-Score]],Table2[Sharpe Ratio Z-Score])</f>
        <v>316</v>
      </c>
      <c r="AV507">
        <f>(Table2[[#This Row],[Rank 1Y]]+Table2[[#This Row],[Rank 6M]]+Table2[[#This Row],[Rank Sharpe]])/3</f>
        <v>485.66666666666669</v>
      </c>
    </row>
    <row r="508" spans="1:48" x14ac:dyDescent="0.3">
      <c r="A508" t="s">
        <v>752</v>
      </c>
      <c r="B508" t="s">
        <v>753</v>
      </c>
      <c r="C508" t="s">
        <v>10070</v>
      </c>
      <c r="D508" t="s">
        <v>488</v>
      </c>
      <c r="E508">
        <v>20566.583930985002</v>
      </c>
      <c r="F508">
        <v>785.4</v>
      </c>
      <c r="G508">
        <v>4.3997039742898902</v>
      </c>
      <c r="H508">
        <f>(Table2[[#This Row],[1Y Return vs Nifty]]-AVERAGE(Table2[1Y Return vs Nifty]))/_xlfn.STDEV.P(Table2[1Y Return vs Nifty])</f>
        <v>-0.46651495848110303</v>
      </c>
      <c r="I508">
        <v>-6.41552953859407</v>
      </c>
      <c r="J508">
        <f>(Table2[[#This Row],[1M Return vs Nifty]]-AVERAGE(Table2[1M Return vs Nifty]))/_xlfn.STDEV.P(Table2[1M Return vs Nifty])</f>
        <v>-0.78489672498505825</v>
      </c>
      <c r="K508">
        <v>-11.0929478477908</v>
      </c>
      <c r="L508">
        <f>(Table2[[#This Row],[6M Return vs Nifty]]-AVERAGE(Table2[6M Return vs Nifty]))/_xlfn.STDEV.P(Table2[6M Return vs Nifty])</f>
        <v>-0.69826286497450352</v>
      </c>
      <c r="M508">
        <v>-3.9338496099028601</v>
      </c>
      <c r="N508">
        <f>(Table2[[#This Row],[1W Return vs Nifty]]-AVERAGE(Table2[1W Return vs Nifty]))/_xlfn.STDEV.P(Table2[1W Return vs Nifty])</f>
        <v>-0.5949660707708313</v>
      </c>
      <c r="O508">
        <v>784.85</v>
      </c>
      <c r="P508">
        <v>768.70780565899702</v>
      </c>
      <c r="Q508">
        <v>724.08096769297094</v>
      </c>
      <c r="R508">
        <v>50.816656204562399</v>
      </c>
      <c r="S508" s="5">
        <f>(Table2[[#This Row],[Close Price]]-Table2[[#This Row],[20D EMA]])/Table2[[#This Row],[20D EMA]]</f>
        <v>7.0077084793266806E-4</v>
      </c>
      <c r="T508" s="5">
        <f>(Table2[[#This Row],[Close Price]]-Table2[[#This Row],[50D EMA]])/Table2[[#This Row],[50D EMA]]</f>
        <v>2.1714615381969608E-2</v>
      </c>
      <c r="U508" s="5">
        <f>(Table2[[#This Row],[Close Price]]-Table2[[#This Row],[200D EMA]])/Table2[[#This Row],[200D EMA]]</f>
        <v>8.4685325319902471E-2</v>
      </c>
      <c r="V508">
        <v>2.50812500367757</v>
      </c>
      <c r="W508">
        <v>781</v>
      </c>
      <c r="X508">
        <v>808.05</v>
      </c>
      <c r="Y508">
        <v>762.45</v>
      </c>
      <c r="Z508">
        <v>808.05</v>
      </c>
      <c r="AA508">
        <v>616.6</v>
      </c>
      <c r="AB508">
        <v>903.25</v>
      </c>
      <c r="AC508" s="5">
        <f>(Table2[[#This Row],[Close Price]]/Table2[[#This Row],[Day Low]])-1</f>
        <v>5.6338028169014009E-3</v>
      </c>
      <c r="AD508" s="5">
        <f>(Table2[[#This Row],[Day High]]/Table2[[#This Row],[Close Price]])-1</f>
        <v>2.8838808250572834E-2</v>
      </c>
      <c r="AE508" s="5">
        <f>(Table2[[#This Row],[Close Price]]/Table2[[#This Row],[Current Week Low]])-1</f>
        <v>3.0100334448160515E-2</v>
      </c>
      <c r="AF508" s="5">
        <f>(Table2[[#This Row],[Current Week High]]/Table2[[#This Row],[Close Price]])-1</f>
        <v>2.8838808250572834E-2</v>
      </c>
      <c r="AG508" s="5">
        <f>(Table2[[#This Row],[Close Price]]/Table2[[#This Row],[Current Month Low]])-1</f>
        <v>0.27375932533246838</v>
      </c>
      <c r="AH508" s="5">
        <f>(Table2[[#This Row],[Current Month High]]/Table2[[#This Row],[Close Price]])-1</f>
        <v>0.15005092946269416</v>
      </c>
      <c r="AI508">
        <v>16.3356251591545</v>
      </c>
      <c r="AJ508">
        <v>40.500894454382802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-7.0000000000000007E-2</v>
      </c>
      <c r="AM508" t="s">
        <v>10117</v>
      </c>
      <c r="AN508">
        <v>2.79</v>
      </c>
      <c r="AO508" t="s">
        <v>10116</v>
      </c>
      <c r="AP508">
        <v>1.9527178718606E-2</v>
      </c>
      <c r="AQ508">
        <f>(Table2[[#This Row],[Sharpe Ratio]]-AVERAGE(Table2[Sharpe Ratio]))/_xlfn.STDEV.P(Table2[Sharpe Ratio])</f>
        <v>-0.41366183507556553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-2.958302454287062</v>
      </c>
      <c r="AS508">
        <f>_xlfn.RANK.AVG(Table2[[#This Row],[1Y Return vs Nifty Z-Score]],Table2[1Y Return vs Nifty Z-Score])</f>
        <v>459</v>
      </c>
      <c r="AT508">
        <f>_xlfn.RANK.AVG(Table2[[#This Row],[6M Return vs Nifty Z-Score]],Table2[6M Return vs Nifty Z-Score])</f>
        <v>547</v>
      </c>
      <c r="AU508">
        <f>_xlfn.RANK.AVG(Table2[[#This Row],[Sharpe Ratio Z-Score]],Table2[Sharpe Ratio Z-Score])</f>
        <v>451</v>
      </c>
      <c r="AV508">
        <f>(Table2[[#This Row],[Rank 1Y]]+Table2[[#This Row],[Rank 6M]]+Table2[[#This Row],[Rank Sharpe]])/3</f>
        <v>485.66666666666669</v>
      </c>
    </row>
    <row r="509" spans="1:48" x14ac:dyDescent="0.3">
      <c r="A509" t="s">
        <v>529</v>
      </c>
      <c r="B509" t="s">
        <v>530</v>
      </c>
      <c r="C509" t="s">
        <v>10084</v>
      </c>
      <c r="D509" t="s">
        <v>531</v>
      </c>
      <c r="E509">
        <v>36471.298499999997</v>
      </c>
      <c r="F509">
        <v>3223.5</v>
      </c>
      <c r="G509">
        <v>-20.651179915183601</v>
      </c>
      <c r="H509">
        <f>(Table2[[#This Row],[1Y Return vs Nifty]]-AVERAGE(Table2[1Y Return vs Nifty]))/_xlfn.STDEV.P(Table2[1Y Return vs Nifty])</f>
        <v>-0.76923715874720611</v>
      </c>
      <c r="I509">
        <v>-2.2646199733750301</v>
      </c>
      <c r="J509">
        <f>(Table2[[#This Row],[1M Return vs Nifty]]-AVERAGE(Table2[1M Return vs Nifty]))/_xlfn.STDEV.P(Table2[1M Return vs Nifty])</f>
        <v>-0.40041192326374159</v>
      </c>
      <c r="K509">
        <v>-21.262103258509999</v>
      </c>
      <c r="L509">
        <f>(Table2[[#This Row],[6M Return vs Nifty]]-AVERAGE(Table2[6M Return vs Nifty]))/_xlfn.STDEV.P(Table2[6M Return vs Nifty])</f>
        <v>-1.0075061203402578</v>
      </c>
      <c r="M509">
        <v>-0.338542532056956</v>
      </c>
      <c r="N509">
        <f>(Table2[[#This Row],[1W Return vs Nifty]]-AVERAGE(Table2[1W Return vs Nifty]))/_xlfn.STDEV.P(Table2[1W Return vs Nifty])</f>
        <v>0.19025845340179243</v>
      </c>
      <c r="O509">
        <v>3234.03</v>
      </c>
      <c r="P509">
        <v>3260.2632533420701</v>
      </c>
      <c r="Q509">
        <v>3255.47057188488</v>
      </c>
      <c r="R509">
        <v>59.035049814135199</v>
      </c>
      <c r="S509" s="5">
        <f>(Table2[[#This Row],[Close Price]]-Table2[[#This Row],[20D EMA]])/Table2[[#This Row],[20D EMA]]</f>
        <v>-3.2559994805243611E-3</v>
      </c>
      <c r="T509" s="5">
        <f>(Table2[[#This Row],[Close Price]]-Table2[[#This Row],[50D EMA]])/Table2[[#This Row],[50D EMA]]</f>
        <v>-1.1276160998466737E-2</v>
      </c>
      <c r="U509" s="5">
        <f>(Table2[[#This Row],[Close Price]]-Table2[[#This Row],[200D EMA]])/Table2[[#This Row],[200D EMA]]</f>
        <v>-9.8205685411462285E-3</v>
      </c>
      <c r="V509">
        <v>2.3013521820504499</v>
      </c>
      <c r="W509">
        <v>3189.05</v>
      </c>
      <c r="X509">
        <v>3336.7</v>
      </c>
      <c r="Y509">
        <v>3189.05</v>
      </c>
      <c r="Z509">
        <v>3405.6</v>
      </c>
      <c r="AA509">
        <v>2476</v>
      </c>
      <c r="AB509">
        <v>3499.95</v>
      </c>
      <c r="AC509" s="5">
        <f>(Table2[[#This Row],[Close Price]]/Table2[[#This Row],[Day Low]])-1</f>
        <v>1.0802590113043076E-2</v>
      </c>
      <c r="AD509" s="5">
        <f>(Table2[[#This Row],[Day High]]/Table2[[#This Row],[Close Price]])-1</f>
        <v>3.5117108732743763E-2</v>
      </c>
      <c r="AE509" s="5">
        <f>(Table2[[#This Row],[Close Price]]/Table2[[#This Row],[Current Week Low]])-1</f>
        <v>1.0802590113043076E-2</v>
      </c>
      <c r="AF509" s="5">
        <f>(Table2[[#This Row],[Current Week High]]/Table2[[#This Row],[Close Price]])-1</f>
        <v>5.6491391344811515E-2</v>
      </c>
      <c r="AG509" s="5">
        <f>(Table2[[#This Row],[Close Price]]/Table2[[#This Row],[Current Month Low]])-1</f>
        <v>0.30189822294022628</v>
      </c>
      <c r="AH509" s="5">
        <f>(Table2[[#This Row],[Current Month High]]/Table2[[#This Row],[Close Price]])-1</f>
        <v>8.5760818985574527E-2</v>
      </c>
      <c r="AI509">
        <v>21.606948968512398</v>
      </c>
      <c r="AJ509">
        <v>30.189822294022601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-0.06</v>
      </c>
      <c r="AM509" t="s">
        <v>10117</v>
      </c>
      <c r="AN509">
        <v>4.6399999999999997</v>
      </c>
      <c r="AO509" t="s">
        <v>10116</v>
      </c>
      <c r="AP509">
        <v>0.103511049613482</v>
      </c>
      <c r="AQ509">
        <f>(Table2[[#This Row],[Sharpe Ratio]]-AVERAGE(Table2[Sharpe Ratio]))/_xlfn.STDEV.P(Table2[Sharpe Ratio])</f>
        <v>0.53572616814483565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607</v>
      </c>
      <c r="AT509">
        <f>_xlfn.RANK.AVG(Table2[[#This Row],[6M Return vs Nifty Z-Score]],Table2[6M Return vs Nifty Z-Score])</f>
        <v>646</v>
      </c>
      <c r="AU509">
        <f>_xlfn.RANK.AVG(Table2[[#This Row],[Sharpe Ratio Z-Score]],Table2[Sharpe Ratio Z-Score])</f>
        <v>206</v>
      </c>
      <c r="AV509">
        <f>(Table2[[#This Row],[Rank 1Y]]+Table2[[#This Row],[Rank 6M]]+Table2[[#This Row],[Rank Sharpe]])/3</f>
        <v>486.33333333333331</v>
      </c>
    </row>
    <row r="510" spans="1:48" x14ac:dyDescent="0.3">
      <c r="A510" t="s">
        <v>1853</v>
      </c>
      <c r="B510" t="s">
        <v>1854</v>
      </c>
      <c r="C510" t="s">
        <v>10069</v>
      </c>
      <c r="D510" t="s">
        <v>21</v>
      </c>
      <c r="E510">
        <v>3564.6198448250002</v>
      </c>
      <c r="F510">
        <v>614.29999999999995</v>
      </c>
      <c r="G510">
        <v>-13.2552697450668</v>
      </c>
      <c r="H510">
        <f>(Table2[[#This Row],[1Y Return vs Nifty]]-AVERAGE(Table2[1Y Return vs Nifty]))/_xlfn.STDEV.P(Table2[1Y Return vs Nifty])</f>
        <v>-0.67986281932084336</v>
      </c>
      <c r="I510">
        <v>0.64516749088803604</v>
      </c>
      <c r="J510">
        <f>(Table2[[#This Row],[1M Return vs Nifty]]-AVERAGE(Table2[1M Return vs Nifty]))/_xlfn.STDEV.P(Table2[1M Return vs Nifty])</f>
        <v>-0.13088809031333107</v>
      </c>
      <c r="K510">
        <v>-27.080512126309401</v>
      </c>
      <c r="L510">
        <f>(Table2[[#This Row],[6M Return vs Nifty]]-AVERAGE(Table2[6M Return vs Nifty]))/_xlfn.STDEV.P(Table2[6M Return vs Nifty])</f>
        <v>-1.1844434987808146</v>
      </c>
      <c r="M510">
        <v>-3.1963510101124002</v>
      </c>
      <c r="N510">
        <f>(Table2[[#This Row],[1W Return vs Nifty]]-AVERAGE(Table2[1W Return vs Nifty]))/_xlfn.STDEV.P(Table2[1W Return vs Nifty])</f>
        <v>-0.4338944363986697</v>
      </c>
      <c r="O510">
        <v>591.6</v>
      </c>
      <c r="P510">
        <v>585.02848866540296</v>
      </c>
      <c r="Q510">
        <v>585.00389011278799</v>
      </c>
      <c r="R510">
        <v>55.522911015629703</v>
      </c>
      <c r="S510" s="5">
        <f>(Table2[[#This Row],[Close Price]]-Table2[[#This Row],[20D EMA]])/Table2[[#This Row],[20D EMA]]</f>
        <v>3.8370520622041805E-2</v>
      </c>
      <c r="T510" s="5">
        <f>(Table2[[#This Row],[Close Price]]-Table2[[#This Row],[50D EMA]])/Table2[[#This Row],[50D EMA]]</f>
        <v>5.0034334911403494E-2</v>
      </c>
      <c r="U510" s="5">
        <f>(Table2[[#This Row],[Close Price]]-Table2[[#This Row],[200D EMA]])/Table2[[#This Row],[200D EMA]]</f>
        <v>5.0078487309825781E-2</v>
      </c>
      <c r="V510">
        <v>1.77212184704302</v>
      </c>
      <c r="W510">
        <v>591.15</v>
      </c>
      <c r="X510">
        <v>648</v>
      </c>
      <c r="Y510">
        <v>591.15</v>
      </c>
      <c r="Z510">
        <v>648</v>
      </c>
      <c r="AA510">
        <v>450</v>
      </c>
      <c r="AB510">
        <v>648</v>
      </c>
      <c r="AC510" s="5">
        <f>(Table2[[#This Row],[Close Price]]/Table2[[#This Row],[Day Low]])-1</f>
        <v>3.91609574558065E-2</v>
      </c>
      <c r="AD510" s="5">
        <f>(Table2[[#This Row],[Day High]]/Table2[[#This Row],[Close Price]])-1</f>
        <v>5.4859189321178725E-2</v>
      </c>
      <c r="AE510" s="5">
        <f>(Table2[[#This Row],[Close Price]]/Table2[[#This Row],[Current Week Low]])-1</f>
        <v>3.91609574558065E-2</v>
      </c>
      <c r="AF510" s="5">
        <f>(Table2[[#This Row],[Current Week High]]/Table2[[#This Row],[Close Price]])-1</f>
        <v>5.4859189321178725E-2</v>
      </c>
      <c r="AG510" s="5">
        <f>(Table2[[#This Row],[Close Price]]/Table2[[#This Row],[Current Month Low]])-1</f>
        <v>0.36511111111111094</v>
      </c>
      <c r="AH510" s="5">
        <f>(Table2[[#This Row],[Current Month High]]/Table2[[#This Row],[Close Price]])-1</f>
        <v>5.4859189321178725E-2</v>
      </c>
      <c r="AI510">
        <v>28.8458407944001</v>
      </c>
      <c r="AJ510">
        <v>36.511111111110999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-0.03</v>
      </c>
      <c r="AM510" t="s">
        <v>10117</v>
      </c>
      <c r="AN510">
        <v>0.63</v>
      </c>
      <c r="AO510" t="s">
        <v>10116</v>
      </c>
      <c r="AP510">
        <v>0.103064722252316</v>
      </c>
      <c r="AQ510">
        <f>(Table2[[#This Row],[Sharpe Ratio]]-AVERAGE(Table2[Sharpe Ratio]))/_xlfn.STDEV.P(Table2[Sharpe Ratio])</f>
        <v>0.53068070122737931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-1.8984081435862792</v>
      </c>
      <c r="AS510">
        <f>_xlfn.RANK.AVG(Table2[[#This Row],[1Y Return vs Nifty Z-Score]],Table2[1Y Return vs Nifty Z-Score])</f>
        <v>573</v>
      </c>
      <c r="AT510">
        <f>_xlfn.RANK.AVG(Table2[[#This Row],[6M Return vs Nifty Z-Score]],Table2[6M Return vs Nifty Z-Score])</f>
        <v>680</v>
      </c>
      <c r="AU510">
        <f>_xlfn.RANK.AVG(Table2[[#This Row],[Sharpe Ratio Z-Score]],Table2[Sharpe Ratio Z-Score])</f>
        <v>207</v>
      </c>
      <c r="AV510">
        <f>(Table2[[#This Row],[Rank 1Y]]+Table2[[#This Row],[Rank 6M]]+Table2[[#This Row],[Rank Sharpe]])/3</f>
        <v>486.66666666666669</v>
      </c>
    </row>
    <row r="511" spans="1:48" x14ac:dyDescent="0.3">
      <c r="A511" t="s">
        <v>1601</v>
      </c>
      <c r="B511" t="s">
        <v>1602</v>
      </c>
      <c r="C511" t="s">
        <v>10084</v>
      </c>
      <c r="D511" t="s">
        <v>281</v>
      </c>
      <c r="E511">
        <v>5349.8198938199903</v>
      </c>
      <c r="F511">
        <v>550.1</v>
      </c>
      <c r="G511">
        <v>-19.298424141305301</v>
      </c>
      <c r="H511">
        <f>(Table2[[#This Row],[1Y Return vs Nifty]]-AVERAGE(Table2[1Y Return vs Nifty]))/_xlfn.STDEV.P(Table2[1Y Return vs Nifty])</f>
        <v>-0.75289006272864234</v>
      </c>
      <c r="I511">
        <v>4.3144938213548398</v>
      </c>
      <c r="J511">
        <f>(Table2[[#This Row],[1M Return vs Nifty]]-AVERAGE(Table2[1M Return vs Nifty]))/_xlfn.STDEV.P(Table2[1M Return vs Nifty])</f>
        <v>0.20898927498549316</v>
      </c>
      <c r="K511">
        <v>-13.222740487900699</v>
      </c>
      <c r="L511">
        <f>(Table2[[#This Row],[6M Return vs Nifty]]-AVERAGE(Table2[6M Return vs Nifty]))/_xlfn.STDEV.P(Table2[6M Return vs Nifty])</f>
        <v>-0.76302969984727587</v>
      </c>
      <c r="M511">
        <v>4.3929093748926604</v>
      </c>
      <c r="N511">
        <f>(Table2[[#This Row],[1W Return vs Nifty]]-AVERAGE(Table2[1W Return vs Nifty]))/_xlfn.STDEV.P(Table2[1W Return vs Nifty])</f>
        <v>1.2236199971690427</v>
      </c>
      <c r="O511">
        <v>530.99</v>
      </c>
      <c r="P511">
        <v>517.68613025871696</v>
      </c>
      <c r="Q511">
        <v>526.06934235339895</v>
      </c>
      <c r="R511">
        <v>71.058258441204401</v>
      </c>
      <c r="S511" s="5">
        <f>(Table2[[#This Row],[Close Price]]-Table2[[#This Row],[20D EMA]])/Table2[[#This Row],[20D EMA]]</f>
        <v>3.5989378331042043E-2</v>
      </c>
      <c r="T511" s="5">
        <f>(Table2[[#This Row],[Close Price]]-Table2[[#This Row],[50D EMA]])/Table2[[#This Row],[50D EMA]]</f>
        <v>6.2612976950114599E-2</v>
      </c>
      <c r="U511" s="5">
        <f>(Table2[[#This Row],[Close Price]]-Table2[[#This Row],[200D EMA]])/Table2[[#This Row],[200D EMA]]</f>
        <v>4.5679638997966801E-2</v>
      </c>
      <c r="V511">
        <v>1.5523425381515801</v>
      </c>
      <c r="W511">
        <v>540.04999999999995</v>
      </c>
      <c r="X511">
        <v>568.70000000000005</v>
      </c>
      <c r="Y511">
        <v>540.04999999999995</v>
      </c>
      <c r="Z511">
        <v>568.70000000000005</v>
      </c>
      <c r="AA511">
        <v>475</v>
      </c>
      <c r="AB511">
        <v>568.70000000000005</v>
      </c>
      <c r="AC511" s="5">
        <f>(Table2[[#This Row],[Close Price]]/Table2[[#This Row],[Day Low]])-1</f>
        <v>1.8609388019627859E-2</v>
      </c>
      <c r="AD511" s="5">
        <f>(Table2[[#This Row],[Day High]]/Table2[[#This Row],[Close Price]])-1</f>
        <v>3.3812034175604522E-2</v>
      </c>
      <c r="AE511" s="5">
        <f>(Table2[[#This Row],[Close Price]]/Table2[[#This Row],[Current Week Low]])-1</f>
        <v>1.8609388019627859E-2</v>
      </c>
      <c r="AF511" s="5">
        <f>(Table2[[#This Row],[Current Week High]]/Table2[[#This Row],[Close Price]])-1</f>
        <v>3.3812034175604522E-2</v>
      </c>
      <c r="AG511" s="5">
        <f>(Table2[[#This Row],[Close Price]]/Table2[[#This Row],[Current Month Low]])-1</f>
        <v>0.15810526315789475</v>
      </c>
      <c r="AH511" s="5">
        <f>(Table2[[#This Row],[Current Month High]]/Table2[[#This Row],[Close Price]])-1</f>
        <v>3.3812034175604522E-2</v>
      </c>
      <c r="AI511">
        <v>19.9600072714051</v>
      </c>
      <c r="AJ511">
        <v>26.4743073916542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0.02</v>
      </c>
      <c r="AM511" t="s">
        <v>10116</v>
      </c>
      <c r="AN511">
        <v>6.78</v>
      </c>
      <c r="AO511" t="s">
        <v>10116</v>
      </c>
      <c r="AP511">
        <v>6.9400190696486994E-2</v>
      </c>
      <c r="AQ511">
        <f>(Table2[[#This Row],[Sharpe Ratio]]-AVERAGE(Table2[Sharpe Ratio]))/_xlfn.STDEV.P(Table2[Sharpe Ratio])</f>
        <v>0.15012307685752355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602</v>
      </c>
      <c r="AT511">
        <f>_xlfn.RANK.AVG(Table2[[#This Row],[6M Return vs Nifty Z-Score]],Table2[6M Return vs Nifty Z-Score])</f>
        <v>567</v>
      </c>
      <c r="AU511">
        <f>_xlfn.RANK.AVG(Table2[[#This Row],[Sharpe Ratio Z-Score]],Table2[Sharpe Ratio Z-Score])</f>
        <v>293</v>
      </c>
      <c r="AV511">
        <f>(Table2[[#This Row],[Rank 1Y]]+Table2[[#This Row],[Rank 6M]]+Table2[[#This Row],[Rank Sharpe]])/3</f>
        <v>487.33333333333331</v>
      </c>
    </row>
    <row r="512" spans="1:48" x14ac:dyDescent="0.3">
      <c r="A512" t="s">
        <v>1020</v>
      </c>
      <c r="B512" t="s">
        <v>1021</v>
      </c>
      <c r="C512" t="s">
        <v>10070</v>
      </c>
      <c r="D512" t="s">
        <v>24</v>
      </c>
      <c r="E512">
        <v>12409.95775152</v>
      </c>
      <c r="F512">
        <v>167.22</v>
      </c>
      <c r="G512">
        <v>6.3198208377308598</v>
      </c>
      <c r="H512">
        <f>(Table2[[#This Row],[1Y Return vs Nifty]]-AVERAGE(Table2[1Y Return vs Nifty]))/_xlfn.STDEV.P(Table2[1Y Return vs Nifty])</f>
        <v>-0.44331170528518893</v>
      </c>
      <c r="I512">
        <v>10.5830693890424</v>
      </c>
      <c r="J512">
        <f>(Table2[[#This Row],[1M Return vs Nifty]]-AVERAGE(Table2[1M Return vs Nifty]))/_xlfn.STDEV.P(Table2[1M Return vs Nifty])</f>
        <v>0.78962636099010197</v>
      </c>
      <c r="K512">
        <v>1.9889854854178199</v>
      </c>
      <c r="L512">
        <f>(Table2[[#This Row],[6M Return vs Nifty]]-AVERAGE(Table2[6M Return vs Nifty]))/_xlfn.STDEV.P(Table2[6M Return vs Nifty])</f>
        <v>-0.30044225086776183</v>
      </c>
      <c r="M512">
        <v>2.1845844825523399</v>
      </c>
      <c r="N512">
        <f>(Table2[[#This Row],[1W Return vs Nifty]]-AVERAGE(Table2[1W Return vs Nifty]))/_xlfn.STDEV.P(Table2[1W Return vs Nifty])</f>
        <v>0.74131603112077482</v>
      </c>
      <c r="O512">
        <v>156.78</v>
      </c>
      <c r="P512">
        <v>152.03945023302299</v>
      </c>
      <c r="Q512">
        <v>145.618002938703</v>
      </c>
      <c r="R512">
        <v>74.335611241366195</v>
      </c>
      <c r="S512" s="5">
        <f>(Table2[[#This Row],[Close Price]]-Table2[[#This Row],[20D EMA]])/Table2[[#This Row],[20D EMA]]</f>
        <v>6.6590126291618812E-2</v>
      </c>
      <c r="T512" s="5">
        <f>(Table2[[#This Row],[Close Price]]-Table2[[#This Row],[50D EMA]])/Table2[[#This Row],[50D EMA]]</f>
        <v>9.9846123777154988E-2</v>
      </c>
      <c r="U512" s="5">
        <f>(Table2[[#This Row],[Close Price]]-Table2[[#This Row],[200D EMA]])/Table2[[#This Row],[200D EMA]]</f>
        <v>0.14834702183349011</v>
      </c>
      <c r="V512">
        <v>1.9442180192449701</v>
      </c>
      <c r="W512">
        <v>166.03</v>
      </c>
      <c r="X512">
        <v>168.8</v>
      </c>
      <c r="Y512">
        <v>158.80000000000001</v>
      </c>
      <c r="Z512">
        <v>170</v>
      </c>
      <c r="AA512">
        <v>130.4</v>
      </c>
      <c r="AB512">
        <v>170</v>
      </c>
      <c r="AC512" s="5">
        <f>(Table2[[#This Row],[Close Price]]/Table2[[#This Row],[Day Low]])-1</f>
        <v>7.1673793892670368E-3</v>
      </c>
      <c r="AD512" s="5">
        <f>(Table2[[#This Row],[Day High]]/Table2[[#This Row],[Close Price]])-1</f>
        <v>9.4486305465855125E-3</v>
      </c>
      <c r="AE512" s="5">
        <f>(Table2[[#This Row],[Close Price]]/Table2[[#This Row],[Current Week Low]])-1</f>
        <v>5.3022670025188789E-2</v>
      </c>
      <c r="AF512" s="5">
        <f>(Table2[[#This Row],[Current Week High]]/Table2[[#This Row],[Close Price]])-1</f>
        <v>1.6624805645257812E-2</v>
      </c>
      <c r="AG512" s="5">
        <f>(Table2[[#This Row],[Close Price]]/Table2[[#This Row],[Current Month Low]])-1</f>
        <v>0.28236196319018392</v>
      </c>
      <c r="AH512" s="5">
        <f>(Table2[[#This Row],[Current Month High]]/Table2[[#This Row],[Close Price]])-1</f>
        <v>1.6624805645257812E-2</v>
      </c>
      <c r="AI512">
        <v>1.6624805645257801</v>
      </c>
      <c r="AJ512">
        <v>39.291961682632198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-0.03</v>
      </c>
      <c r="AM512" t="s">
        <v>10117</v>
      </c>
      <c r="AN512">
        <v>13.25</v>
      </c>
      <c r="AO512" t="s">
        <v>10116</v>
      </c>
      <c r="AP512">
        <v>-3.9511389569525997E-2</v>
      </c>
      <c r="AQ512">
        <f>(Table2[[#This Row],[Sharpe Ratio]]-AVERAGE(Table2[Sharpe Ratio]))/_xlfn.STDEV.P(Table2[Sharpe Ratio])</f>
        <v>-1.0810579417663406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-0.29386950580841453</v>
      </c>
      <c r="AS512">
        <f>_xlfn.RANK.AVG(Table2[[#This Row],[1Y Return vs Nifty Z-Score]],Table2[1Y Return vs Nifty Z-Score])</f>
        <v>444</v>
      </c>
      <c r="AT512">
        <f>_xlfn.RANK.AVG(Table2[[#This Row],[6M Return vs Nifty Z-Score]],Table2[6M Return vs Nifty Z-Score])</f>
        <v>403</v>
      </c>
      <c r="AU512">
        <f>_xlfn.RANK.AVG(Table2[[#This Row],[Sharpe Ratio Z-Score]],Table2[Sharpe Ratio Z-Score])</f>
        <v>618</v>
      </c>
      <c r="AV512">
        <f>(Table2[[#This Row],[Rank 1Y]]+Table2[[#This Row],[Rank 6M]]+Table2[[#This Row],[Rank Sharpe]])/3</f>
        <v>488.33333333333331</v>
      </c>
    </row>
    <row r="513" spans="1:48" x14ac:dyDescent="0.3">
      <c r="A513" t="s">
        <v>636</v>
      </c>
      <c r="B513" t="s">
        <v>637</v>
      </c>
      <c r="C513" t="s">
        <v>10074</v>
      </c>
      <c r="D513" t="s">
        <v>193</v>
      </c>
      <c r="E513">
        <v>28174.0118496</v>
      </c>
      <c r="F513">
        <v>1333.1</v>
      </c>
      <c r="G513">
        <v>-15.8656566790279</v>
      </c>
      <c r="H513">
        <f>(Table2[[#This Row],[1Y Return vs Nifty]]-AVERAGE(Table2[1Y Return vs Nifty]))/_xlfn.STDEV.P(Table2[1Y Return vs Nifty])</f>
        <v>-0.71140749773143808</v>
      </c>
      <c r="I513">
        <v>9.8176527103833102</v>
      </c>
      <c r="J513">
        <f>(Table2[[#This Row],[1M Return vs Nifty]]-AVERAGE(Table2[1M Return vs Nifty]))/_xlfn.STDEV.P(Table2[1M Return vs Nifty])</f>
        <v>0.71872838662941518</v>
      </c>
      <c r="K513">
        <v>-3.9722789960321299</v>
      </c>
      <c r="L513">
        <f>(Table2[[#This Row],[6M Return vs Nifty]]-AVERAGE(Table2[6M Return vs Nifty]))/_xlfn.STDEV.P(Table2[6M Return vs Nifty])</f>
        <v>-0.48172385783353144</v>
      </c>
      <c r="M513">
        <v>2.3162742072069</v>
      </c>
      <c r="N513">
        <f>(Table2[[#This Row],[1W Return vs Nifty]]-AVERAGE(Table2[1W Return vs Nifty]))/_xlfn.STDEV.P(Table2[1W Return vs Nifty])</f>
        <v>0.77007741342869596</v>
      </c>
      <c r="O513">
        <v>1275.71</v>
      </c>
      <c r="P513">
        <v>1214.4606442801901</v>
      </c>
      <c r="Q513">
        <v>1171.4912385728101</v>
      </c>
      <c r="R513">
        <v>76.540618733513796</v>
      </c>
      <c r="S513" s="5">
        <f>(Table2[[#This Row],[Close Price]]-Table2[[#This Row],[20D EMA]])/Table2[[#This Row],[20D EMA]]</f>
        <v>4.4986713281231529E-2</v>
      </c>
      <c r="T513" s="5">
        <f>(Table2[[#This Row],[Close Price]]-Table2[[#This Row],[50D EMA]])/Table2[[#This Row],[50D EMA]]</f>
        <v>9.7688925761877848E-2</v>
      </c>
      <c r="U513" s="5">
        <f>(Table2[[#This Row],[Close Price]]-Table2[[#This Row],[200D EMA]])/Table2[[#This Row],[200D EMA]]</f>
        <v>0.13795131888828513</v>
      </c>
      <c r="V513">
        <v>1.2005607926967501</v>
      </c>
      <c r="W513">
        <v>1326.7</v>
      </c>
      <c r="X513">
        <v>1380</v>
      </c>
      <c r="Y513">
        <v>1293.7</v>
      </c>
      <c r="Z513">
        <v>1396</v>
      </c>
      <c r="AA513">
        <v>1184.95</v>
      </c>
      <c r="AB513">
        <v>1396</v>
      </c>
      <c r="AC513" s="5">
        <f>(Table2[[#This Row],[Close Price]]/Table2[[#This Row],[Day Low]])-1</f>
        <v>4.8239993970000672E-3</v>
      </c>
      <c r="AD513" s="5">
        <f>(Table2[[#This Row],[Day High]]/Table2[[#This Row],[Close Price]])-1</f>
        <v>3.5181156702422944E-2</v>
      </c>
      <c r="AE513" s="5">
        <f>(Table2[[#This Row],[Close Price]]/Table2[[#This Row],[Current Week Low]])-1</f>
        <v>3.0455283295972579E-2</v>
      </c>
      <c r="AF513" s="5">
        <f>(Table2[[#This Row],[Current Week High]]/Table2[[#This Row],[Close Price]])-1</f>
        <v>4.7183257069987272E-2</v>
      </c>
      <c r="AG513" s="5">
        <f>(Table2[[#This Row],[Close Price]]/Table2[[#This Row],[Current Month Low]])-1</f>
        <v>0.12502637242077719</v>
      </c>
      <c r="AH513" s="5">
        <f>(Table2[[#This Row],[Current Month High]]/Table2[[#This Row],[Close Price]])-1</f>
        <v>4.7183257069987272E-2</v>
      </c>
      <c r="AI513">
        <v>4.7183257069987201</v>
      </c>
      <c r="AJ513">
        <v>32.904640845421397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0.05</v>
      </c>
      <c r="AM513" t="s">
        <v>10116</v>
      </c>
      <c r="AN513">
        <v>6.22</v>
      </c>
      <c r="AO513" t="s">
        <v>10116</v>
      </c>
      <c r="AP513">
        <v>3.0671294337388001E-2</v>
      </c>
      <c r="AQ513">
        <f>(Table2[[#This Row],[Sharpe Ratio]]-AVERAGE(Table2[Sharpe Ratio]))/_xlfn.STDEV.P(Table2[Sharpe Ratio])</f>
        <v>-0.28768419720012151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7.990247293020114E-3</v>
      </c>
      <c r="AS513">
        <f>_xlfn.RANK.AVG(Table2[[#This Row],[1Y Return vs Nifty Z-Score]],Table2[1Y Return vs Nifty Z-Score])</f>
        <v>591</v>
      </c>
      <c r="AT513">
        <f>_xlfn.RANK.AVG(Table2[[#This Row],[6M Return vs Nifty Z-Score]],Table2[6M Return vs Nifty Z-Score])</f>
        <v>463</v>
      </c>
      <c r="AU513">
        <f>_xlfn.RANK.AVG(Table2[[#This Row],[Sharpe Ratio Z-Score]],Table2[Sharpe Ratio Z-Score])</f>
        <v>413</v>
      </c>
      <c r="AV513">
        <f>(Table2[[#This Row],[Rank 1Y]]+Table2[[#This Row],[Rank 6M]]+Table2[[#This Row],[Rank Sharpe]])/3</f>
        <v>489</v>
      </c>
    </row>
    <row r="514" spans="1:48" x14ac:dyDescent="0.3">
      <c r="A514" t="s">
        <v>1882</v>
      </c>
      <c r="B514" t="s">
        <v>1883</v>
      </c>
      <c r="C514" t="s">
        <v>10086</v>
      </c>
      <c r="D514" t="s">
        <v>1566</v>
      </c>
      <c r="E514">
        <v>3448.61994434499</v>
      </c>
      <c r="F514">
        <v>149.94999999999999</v>
      </c>
      <c r="G514">
        <v>-8.4385790274768802</v>
      </c>
      <c r="H514">
        <f>(Table2[[#This Row],[1Y Return vs Nifty]]-AVERAGE(Table2[1Y Return vs Nifty]))/_xlfn.STDEV.P(Table2[1Y Return vs Nifty])</f>
        <v>-0.62165652135293636</v>
      </c>
      <c r="I514">
        <v>-7.1874867278817698</v>
      </c>
      <c r="J514">
        <f>(Table2[[#This Row],[1M Return vs Nifty]]-AVERAGE(Table2[1M Return vs Nifty]))/_xlfn.STDEV.P(Table2[1M Return vs Nifty])</f>
        <v>-0.85640052486246254</v>
      </c>
      <c r="K514">
        <v>-10.127205872744399</v>
      </c>
      <c r="L514">
        <f>(Table2[[#This Row],[6M Return vs Nifty]]-AVERAGE(Table2[6M Return vs Nifty]))/_xlfn.STDEV.P(Table2[6M Return vs Nifty])</f>
        <v>-0.66889472375287373</v>
      </c>
      <c r="M514">
        <v>-1.8947753541713901</v>
      </c>
      <c r="N514">
        <f>(Table2[[#This Row],[1W Return vs Nifty]]-AVERAGE(Table2[1W Return vs Nifty]))/_xlfn.STDEV.P(Table2[1W Return vs Nifty])</f>
        <v>-0.14962688901484797</v>
      </c>
      <c r="O514">
        <v>151.35</v>
      </c>
      <c r="P514">
        <v>150.44517243022099</v>
      </c>
      <c r="Q514">
        <v>146.53910481628199</v>
      </c>
      <c r="R514">
        <v>53.221940769844103</v>
      </c>
      <c r="S514" s="5">
        <f>(Table2[[#This Row],[Close Price]]-Table2[[#This Row],[20D EMA]])/Table2[[#This Row],[20D EMA]]</f>
        <v>-9.2500825900231638E-3</v>
      </c>
      <c r="T514" s="5">
        <f>(Table2[[#This Row],[Close Price]]-Table2[[#This Row],[50D EMA]])/Table2[[#This Row],[50D EMA]]</f>
        <v>-3.29138131999997E-3</v>
      </c>
      <c r="U514" s="5">
        <f>(Table2[[#This Row],[Close Price]]-Table2[[#This Row],[200D EMA]])/Table2[[#This Row],[200D EMA]]</f>
        <v>2.3276347893582957E-2</v>
      </c>
      <c r="V514">
        <v>1.1013210002092599</v>
      </c>
      <c r="W514">
        <v>149.25</v>
      </c>
      <c r="X514">
        <v>153.68</v>
      </c>
      <c r="Y514">
        <v>149.25</v>
      </c>
      <c r="Z514">
        <v>156</v>
      </c>
      <c r="AA514">
        <v>135.1</v>
      </c>
      <c r="AB514">
        <v>156</v>
      </c>
      <c r="AC514" s="5">
        <f>(Table2[[#This Row],[Close Price]]/Table2[[#This Row],[Day Low]])-1</f>
        <v>4.6901172529312252E-3</v>
      </c>
      <c r="AD514" s="5">
        <f>(Table2[[#This Row],[Day High]]/Table2[[#This Row],[Close Price]])-1</f>
        <v>2.4874958319439866E-2</v>
      </c>
      <c r="AE514" s="5">
        <f>(Table2[[#This Row],[Close Price]]/Table2[[#This Row],[Current Week Low]])-1</f>
        <v>4.6901172529312252E-3</v>
      </c>
      <c r="AF514" s="5">
        <f>(Table2[[#This Row],[Current Week High]]/Table2[[#This Row],[Close Price]])-1</f>
        <v>4.0346782260753722E-2</v>
      </c>
      <c r="AG514" s="5">
        <f>(Table2[[#This Row],[Close Price]]/Table2[[#This Row],[Current Month Low]])-1</f>
        <v>0.10991857883049594</v>
      </c>
      <c r="AH514" s="5">
        <f>(Table2[[#This Row],[Current Month High]]/Table2[[#This Row],[Close Price]])-1</f>
        <v>4.0346782260753722E-2</v>
      </c>
      <c r="AI514">
        <v>17.305768589529801</v>
      </c>
      <c r="AJ514">
        <v>24.9583333333333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</v>
      </c>
      <c r="AM514" t="s">
        <v>10115</v>
      </c>
      <c r="AN514">
        <v>0.37</v>
      </c>
      <c r="AO514" t="s">
        <v>10116</v>
      </c>
      <c r="AP514">
        <v>3.7141118594668003E-2</v>
      </c>
      <c r="AQ514">
        <f>(Table2[[#This Row],[Sharpe Ratio]]-AVERAGE(Table2[Sharpe Ratio]))/_xlfn.STDEV.P(Table2[Sharpe Ratio])</f>
        <v>-0.21454665939248121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-2.5111253183756022</v>
      </c>
      <c r="AS514">
        <f>_xlfn.RANK.AVG(Table2[[#This Row],[1Y Return vs Nifty Z-Score]],Table2[1Y Return vs Nifty Z-Score])</f>
        <v>541</v>
      </c>
      <c r="AT514">
        <f>_xlfn.RANK.AVG(Table2[[#This Row],[6M Return vs Nifty Z-Score]],Table2[6M Return vs Nifty Z-Score])</f>
        <v>531</v>
      </c>
      <c r="AU514">
        <f>_xlfn.RANK.AVG(Table2[[#This Row],[Sharpe Ratio Z-Score]],Table2[Sharpe Ratio Z-Score])</f>
        <v>398</v>
      </c>
      <c r="AV514">
        <f>(Table2[[#This Row],[Rank 1Y]]+Table2[[#This Row],[Rank 6M]]+Table2[[#This Row],[Rank Sharpe]])/3</f>
        <v>490</v>
      </c>
    </row>
    <row r="515" spans="1:48" x14ac:dyDescent="0.3">
      <c r="A515" t="s">
        <v>1546</v>
      </c>
      <c r="B515" t="s">
        <v>1547</v>
      </c>
      <c r="C515" t="s">
        <v>10084</v>
      </c>
      <c r="D515" t="s">
        <v>281</v>
      </c>
      <c r="E515">
        <v>5739.4631078399998</v>
      </c>
      <c r="F515">
        <v>770.1</v>
      </c>
      <c r="G515">
        <v>-13.443517640357699</v>
      </c>
      <c r="H515">
        <f>(Table2[[#This Row],[1Y Return vs Nifty]]-AVERAGE(Table2[1Y Return vs Nifty]))/_xlfn.STDEV.P(Table2[1Y Return vs Nifty])</f>
        <v>-0.68213766188964664</v>
      </c>
      <c r="I515">
        <v>-7.2423077751562897</v>
      </c>
      <c r="J515">
        <f>(Table2[[#This Row],[1M Return vs Nifty]]-AVERAGE(Table2[1M Return vs Nifty]))/_xlfn.STDEV.P(Table2[1M Return vs Nifty])</f>
        <v>-0.86147841421666893</v>
      </c>
      <c r="K515">
        <v>-11.936469981130999</v>
      </c>
      <c r="L515">
        <f>(Table2[[#This Row],[6M Return vs Nifty]]-AVERAGE(Table2[6M Return vs Nifty]))/_xlfn.STDEV.P(Table2[6M Return vs Nifty])</f>
        <v>-0.723914309952149</v>
      </c>
      <c r="M515">
        <v>-1.7745415729724501</v>
      </c>
      <c r="N515">
        <f>(Table2[[#This Row],[1W Return vs Nifty]]-AVERAGE(Table2[1W Return vs Nifty]))/_xlfn.STDEV.P(Table2[1W Return vs Nifty])</f>
        <v>-0.12336751489541165</v>
      </c>
      <c r="O515">
        <v>774.6</v>
      </c>
      <c r="P515">
        <v>773.70628611544896</v>
      </c>
      <c r="Q515">
        <v>757.188888371036</v>
      </c>
      <c r="R515">
        <v>52.944703892149498</v>
      </c>
      <c r="S515" s="5">
        <f>(Table2[[#This Row],[Close Price]]-Table2[[#This Row],[20D EMA]])/Table2[[#This Row],[20D EMA]]</f>
        <v>-5.8094500387296669E-3</v>
      </c>
      <c r="T515" s="5">
        <f>(Table2[[#This Row],[Close Price]]-Table2[[#This Row],[50D EMA]])/Table2[[#This Row],[50D EMA]]</f>
        <v>-4.6610531414382544E-3</v>
      </c>
      <c r="U515" s="5">
        <f>(Table2[[#This Row],[Close Price]]-Table2[[#This Row],[200D EMA]])/Table2[[#This Row],[200D EMA]]</f>
        <v>1.7051374930686182E-2</v>
      </c>
      <c r="V515">
        <v>0.88301641709594303</v>
      </c>
      <c r="W515">
        <v>765.1</v>
      </c>
      <c r="X515">
        <v>786.4</v>
      </c>
      <c r="Y515">
        <v>765.1</v>
      </c>
      <c r="Z515">
        <v>797.2</v>
      </c>
      <c r="AA515">
        <v>645</v>
      </c>
      <c r="AB515">
        <v>819</v>
      </c>
      <c r="AC515" s="5">
        <f>(Table2[[#This Row],[Close Price]]/Table2[[#This Row],[Day Low]])-1</f>
        <v>6.535093451836449E-3</v>
      </c>
      <c r="AD515" s="5">
        <f>(Table2[[#This Row],[Day High]]/Table2[[#This Row],[Close Price]])-1</f>
        <v>2.116608232697037E-2</v>
      </c>
      <c r="AE515" s="5">
        <f>(Table2[[#This Row],[Close Price]]/Table2[[#This Row],[Current Week Low]])-1</f>
        <v>6.535093451836449E-3</v>
      </c>
      <c r="AF515" s="5">
        <f>(Table2[[#This Row],[Current Week High]]/Table2[[#This Row],[Close Price]])-1</f>
        <v>3.5190235034411099E-2</v>
      </c>
      <c r="AG515" s="5">
        <f>(Table2[[#This Row],[Close Price]]/Table2[[#This Row],[Current Month Low]])-1</f>
        <v>0.19395348837209303</v>
      </c>
      <c r="AH515" s="5">
        <f>(Table2[[#This Row],[Current Month High]]/Table2[[#This Row],[Close Price]])-1</f>
        <v>6.3498246980911555E-2</v>
      </c>
      <c r="AI515">
        <v>12.8165173354109</v>
      </c>
      <c r="AJ515">
        <v>23.611556982343402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-0.08</v>
      </c>
      <c r="AM515" t="s">
        <v>10117</v>
      </c>
      <c r="AN515">
        <v>1.99</v>
      </c>
      <c r="AO515" t="s">
        <v>10116</v>
      </c>
      <c r="AP515">
        <v>5.5431493878384003E-2</v>
      </c>
      <c r="AQ515">
        <f>(Table2[[#This Row],[Sharpe Ratio]]-AVERAGE(Table2[Sharpe Ratio]))/_xlfn.STDEV.P(Table2[Sharpe Ratio])</f>
        <v>-7.7847813826601563E-3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-2.3986826823365366</v>
      </c>
      <c r="AS515">
        <f>_xlfn.RANK.AVG(Table2[[#This Row],[1Y Return vs Nifty Z-Score]],Table2[1Y Return vs Nifty Z-Score])</f>
        <v>575</v>
      </c>
      <c r="AT515">
        <f>_xlfn.RANK.AVG(Table2[[#This Row],[6M Return vs Nifty Z-Score]],Table2[6M Return vs Nifty Z-Score])</f>
        <v>557</v>
      </c>
      <c r="AU515">
        <f>_xlfn.RANK.AVG(Table2[[#This Row],[Sharpe Ratio Z-Score]],Table2[Sharpe Ratio Z-Score])</f>
        <v>339</v>
      </c>
      <c r="AV515">
        <f>(Table2[[#This Row],[Rank 1Y]]+Table2[[#This Row],[Rank 6M]]+Table2[[#This Row],[Rank Sharpe]])/3</f>
        <v>490.33333333333331</v>
      </c>
    </row>
    <row r="516" spans="1:48" x14ac:dyDescent="0.3">
      <c r="A516" t="s">
        <v>247</v>
      </c>
      <c r="B516" t="s">
        <v>248</v>
      </c>
      <c r="C516" t="s">
        <v>10072</v>
      </c>
      <c r="D516" t="s">
        <v>249</v>
      </c>
      <c r="E516">
        <v>103563.61615104</v>
      </c>
      <c r="F516">
        <v>1085.5999999999999</v>
      </c>
      <c r="G516">
        <v>-0.68833941651174102</v>
      </c>
      <c r="H516">
        <f>(Table2[[#This Row],[1Y Return vs Nifty]]-AVERAGE(Table2[1Y Return vs Nifty]))/_xlfn.STDEV.P(Table2[1Y Return vs Nifty])</f>
        <v>-0.52800036143569096</v>
      </c>
      <c r="I516">
        <v>-6.1074750358943302</v>
      </c>
      <c r="J516">
        <f>(Table2[[#This Row],[1M Return vs Nifty]]-AVERAGE(Table2[1M Return vs Nifty]))/_xlfn.STDEV.P(Table2[1M Return vs Nifty])</f>
        <v>-0.75636267177842853</v>
      </c>
      <c r="K516">
        <v>-5.3040073878021303</v>
      </c>
      <c r="L516">
        <f>(Table2[[#This Row],[6M Return vs Nifty]]-AVERAGE(Table2[6M Return vs Nifty]))/_xlfn.STDEV.P(Table2[6M Return vs Nifty])</f>
        <v>-0.522221618611172</v>
      </c>
      <c r="M516">
        <v>-3.9614474876249601</v>
      </c>
      <c r="N516">
        <f>(Table2[[#This Row],[1W Return vs Nifty]]-AVERAGE(Table2[1W Return vs Nifty]))/_xlfn.STDEV.P(Table2[1W Return vs Nifty])</f>
        <v>-0.60099351986858518</v>
      </c>
      <c r="O516">
        <v>1102.8</v>
      </c>
      <c r="P516">
        <v>1108.3060221609801</v>
      </c>
      <c r="Q516">
        <v>1049.06613055151</v>
      </c>
      <c r="R516">
        <v>38.528009055253698</v>
      </c>
      <c r="S516" s="5">
        <f>(Table2[[#This Row],[Close Price]]-Table2[[#This Row],[20D EMA]])/Table2[[#This Row],[20D EMA]]</f>
        <v>-1.5596663039535769E-2</v>
      </c>
      <c r="T516" s="5">
        <f>(Table2[[#This Row],[Close Price]]-Table2[[#This Row],[50D EMA]])/Table2[[#This Row],[50D EMA]]</f>
        <v>-2.0487141373379779E-2</v>
      </c>
      <c r="U516" s="5">
        <f>(Table2[[#This Row],[Close Price]]-Table2[[#This Row],[200D EMA]])/Table2[[#This Row],[200D EMA]]</f>
        <v>3.4825134836145633E-2</v>
      </c>
      <c r="V516">
        <v>0.61799298094210597</v>
      </c>
      <c r="W516">
        <v>1077.8499999999999</v>
      </c>
      <c r="X516">
        <v>1096.45</v>
      </c>
      <c r="Y516">
        <v>1077.1500000000001</v>
      </c>
      <c r="Z516">
        <v>1108.2</v>
      </c>
      <c r="AA516">
        <v>1028.9000000000001</v>
      </c>
      <c r="AB516">
        <v>1160</v>
      </c>
      <c r="AC516" s="5">
        <f>(Table2[[#This Row],[Close Price]]/Table2[[#This Row],[Day Low]])-1</f>
        <v>7.1902398292897907E-3</v>
      </c>
      <c r="AD516" s="5">
        <f>(Table2[[#This Row],[Day High]]/Table2[[#This Row],[Close Price]])-1</f>
        <v>9.9944731024319555E-3</v>
      </c>
      <c r="AE516" s="5">
        <f>(Table2[[#This Row],[Close Price]]/Table2[[#This Row],[Current Week Low]])-1</f>
        <v>7.8447755651485096E-3</v>
      </c>
      <c r="AF516" s="5">
        <f>(Table2[[#This Row],[Current Week High]]/Table2[[#This Row],[Close Price]])-1</f>
        <v>2.0817980840088568E-2</v>
      </c>
      <c r="AG516" s="5">
        <f>(Table2[[#This Row],[Close Price]]/Table2[[#This Row],[Current Month Low]])-1</f>
        <v>5.5107396248420537E-2</v>
      </c>
      <c r="AH516" s="5">
        <f>(Table2[[#This Row],[Current Month High]]/Table2[[#This Row],[Close Price]])-1</f>
        <v>6.8533529845246965E-2</v>
      </c>
      <c r="AI516">
        <v>16.893883566691201</v>
      </c>
      <c r="AJ516">
        <v>32.068126520681197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-7.0000000000000007E-2</v>
      </c>
      <c r="AM516" t="s">
        <v>10117</v>
      </c>
      <c r="AN516">
        <v>-4.1900000000000004</v>
      </c>
      <c r="AO516" t="s">
        <v>10117</v>
      </c>
      <c r="AP516">
        <v>1.0827390208999999E-3</v>
      </c>
      <c r="AQ516">
        <f>(Table2[[#This Row],[Sharpe Ratio]]-AVERAGE(Table2[Sharpe Ratio]))/_xlfn.STDEV.P(Table2[Sharpe Ratio])</f>
        <v>-0.6221653201916888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494</v>
      </c>
      <c r="AT516">
        <f>_xlfn.RANK.AVG(Table2[[#This Row],[6M Return vs Nifty Z-Score]],Table2[6M Return vs Nifty Z-Score])</f>
        <v>479</v>
      </c>
      <c r="AU516">
        <f>_xlfn.RANK.AVG(Table2[[#This Row],[Sharpe Ratio Z-Score]],Table2[Sharpe Ratio Z-Score])</f>
        <v>502</v>
      </c>
      <c r="AV516">
        <f>(Table2[[#This Row],[Rank 1Y]]+Table2[[#This Row],[Rank 6M]]+Table2[[#This Row],[Rank Sharpe]])/3</f>
        <v>491.66666666666669</v>
      </c>
    </row>
    <row r="517" spans="1:48" x14ac:dyDescent="0.3">
      <c r="A517" t="s">
        <v>1825</v>
      </c>
      <c r="B517" t="s">
        <v>1826</v>
      </c>
      <c r="C517" t="s">
        <v>10081</v>
      </c>
      <c r="D517" t="s">
        <v>151</v>
      </c>
      <c r="E517">
        <v>3711.3422172750002</v>
      </c>
      <c r="F517">
        <v>763.25</v>
      </c>
      <c r="G517">
        <v>31.050411796349898</v>
      </c>
      <c r="H517">
        <f>(Table2[[#This Row],[1Y Return vs Nifty]]-AVERAGE(Table2[1Y Return vs Nifty]))/_xlfn.STDEV.P(Table2[1Y Return vs Nifty])</f>
        <v>-0.14446001837844405</v>
      </c>
      <c r="I517">
        <v>-16.393545810423699</v>
      </c>
      <c r="J517">
        <f>(Table2[[#This Row],[1M Return vs Nifty]]-AVERAGE(Table2[1M Return vs Nifty]))/_xlfn.STDEV.P(Table2[1M Return vs Nifty])</f>
        <v>-1.7091268358966751</v>
      </c>
      <c r="K517">
        <v>-5.8903481881177404</v>
      </c>
      <c r="L517">
        <f>(Table2[[#This Row],[6M Return vs Nifty]]-AVERAGE(Table2[6M Return vs Nifty]))/_xlfn.STDEV.P(Table2[6M Return vs Nifty])</f>
        <v>-0.54005219848924446</v>
      </c>
      <c r="M517">
        <v>-7.1721324526491603</v>
      </c>
      <c r="N517">
        <f>(Table2[[#This Row],[1W Return vs Nifty]]-AVERAGE(Table2[1W Return vs Nifty]))/_xlfn.STDEV.P(Table2[1W Return vs Nifty])</f>
        <v>-1.3022155627545087</v>
      </c>
      <c r="O517">
        <v>820.56</v>
      </c>
      <c r="P517">
        <v>811.24890852582996</v>
      </c>
      <c r="Q517">
        <v>726.49498537395004</v>
      </c>
      <c r="R517">
        <v>35.364112826180303</v>
      </c>
      <c r="S517" s="5">
        <f>(Table2[[#This Row],[Close Price]]-Table2[[#This Row],[20D EMA]])/Table2[[#This Row],[20D EMA]]</f>
        <v>-6.9842546553573109E-2</v>
      </c>
      <c r="T517" s="5">
        <f>(Table2[[#This Row],[Close Price]]-Table2[[#This Row],[50D EMA]])/Table2[[#This Row],[50D EMA]]</f>
        <v>-5.9166684874869931E-2</v>
      </c>
      <c r="U517" s="5">
        <f>(Table2[[#This Row],[Close Price]]-Table2[[#This Row],[200D EMA]])/Table2[[#This Row],[200D EMA]]</f>
        <v>5.0592248213703749E-2</v>
      </c>
      <c r="V517">
        <v>1.51904721641688</v>
      </c>
      <c r="W517">
        <v>756.2</v>
      </c>
      <c r="X517">
        <v>797.2</v>
      </c>
      <c r="Y517">
        <v>756.2</v>
      </c>
      <c r="Z517">
        <v>850.1</v>
      </c>
      <c r="AA517">
        <v>756.2</v>
      </c>
      <c r="AB517">
        <v>918.35</v>
      </c>
      <c r="AC517" s="5">
        <f>(Table2[[#This Row],[Close Price]]/Table2[[#This Row],[Day Low]])-1</f>
        <v>9.3229304416819758E-3</v>
      </c>
      <c r="AD517" s="5">
        <f>(Table2[[#This Row],[Day High]]/Table2[[#This Row],[Close Price]])-1</f>
        <v>4.448083851948903E-2</v>
      </c>
      <c r="AE517" s="5">
        <f>(Table2[[#This Row],[Close Price]]/Table2[[#This Row],[Current Week Low]])-1</f>
        <v>9.3229304416819758E-3</v>
      </c>
      <c r="AF517" s="5">
        <f>(Table2[[#This Row],[Current Week High]]/Table2[[#This Row],[Close Price]])-1</f>
        <v>0.1137897150343925</v>
      </c>
      <c r="AG517" s="5">
        <f>(Table2[[#This Row],[Close Price]]/Table2[[#This Row],[Current Month Low]])-1</f>
        <v>9.3229304416819758E-3</v>
      </c>
      <c r="AH517" s="5">
        <f>(Table2[[#This Row],[Current Month High]]/Table2[[#This Row],[Close Price]])-1</f>
        <v>0.20320995741893233</v>
      </c>
      <c r="AI517">
        <v>27.559777268260699</v>
      </c>
      <c r="AJ517">
        <v>59.926663174436797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0.04</v>
      </c>
      <c r="AM517" t="s">
        <v>10116</v>
      </c>
      <c r="AN517">
        <v>-5.4</v>
      </c>
      <c r="AO517" t="s">
        <v>10117</v>
      </c>
      <c r="AP517">
        <v>-6.9472348176873006E-2</v>
      </c>
      <c r="AQ517">
        <f>(Table2[[#This Row],[Sharpe Ratio]]-AVERAGE(Table2[Sharpe Ratio]))/_xlfn.STDEV.P(Table2[Sharpe Ratio])</f>
        <v>-1.4197488637697191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-5.1156034792885912</v>
      </c>
      <c r="AS517">
        <f>_xlfn.RANK.AVG(Table2[[#This Row],[1Y Return vs Nifty Z-Score]],Table2[1Y Return vs Nifty Z-Score])</f>
        <v>322</v>
      </c>
      <c r="AT517">
        <f>_xlfn.RANK.AVG(Table2[[#This Row],[6M Return vs Nifty Z-Score]],Table2[6M Return vs Nifty Z-Score])</f>
        <v>488</v>
      </c>
      <c r="AU517">
        <f>_xlfn.RANK.AVG(Table2[[#This Row],[Sharpe Ratio Z-Score]],Table2[Sharpe Ratio Z-Score])</f>
        <v>666</v>
      </c>
      <c r="AV517">
        <f>(Table2[[#This Row],[Rank 1Y]]+Table2[[#This Row],[Rank 6M]]+Table2[[#This Row],[Rank Sharpe]])/3</f>
        <v>492</v>
      </c>
    </row>
    <row r="518" spans="1:48" x14ac:dyDescent="0.3">
      <c r="A518" t="s">
        <v>944</v>
      </c>
      <c r="B518" t="s">
        <v>945</v>
      </c>
      <c r="C518" t="s">
        <v>10070</v>
      </c>
      <c r="D518" t="s">
        <v>488</v>
      </c>
      <c r="E518">
        <v>14795.16784975</v>
      </c>
      <c r="F518">
        <v>1872.5</v>
      </c>
      <c r="G518">
        <v>-3.6686519111165699</v>
      </c>
      <c r="H518">
        <f>(Table2[[#This Row],[1Y Return vs Nifty]]-AVERAGE(Table2[1Y Return vs Nifty]))/_xlfn.STDEV.P(Table2[1Y Return vs Nifty])</f>
        <v>-0.56401532840563673</v>
      </c>
      <c r="I518">
        <v>8.80853833175685</v>
      </c>
      <c r="J518">
        <f>(Table2[[#This Row],[1M Return vs Nifty]]-AVERAGE(Table2[1M Return vs Nifty]))/_xlfn.STDEV.P(Table2[1M Return vs Nifty])</f>
        <v>0.62525751339446667</v>
      </c>
      <c r="K518">
        <v>14.749422300622401</v>
      </c>
      <c r="L518">
        <f>(Table2[[#This Row],[6M Return vs Nifty]]-AVERAGE(Table2[6M Return vs Nifty]))/_xlfn.STDEV.P(Table2[6M Return vs Nifty])</f>
        <v>8.7601678175092859E-2</v>
      </c>
      <c r="M518">
        <v>-5.3736889744121603</v>
      </c>
      <c r="N518">
        <f>(Table2[[#This Row],[1W Return vs Nifty]]-AVERAGE(Table2[1W Return vs Nifty]))/_xlfn.STDEV.P(Table2[1W Return vs Nifty])</f>
        <v>-0.909430775843872</v>
      </c>
      <c r="O518">
        <v>1798.49</v>
      </c>
      <c r="P518">
        <v>1687.70799019986</v>
      </c>
      <c r="Q518">
        <v>1590.1936224933499</v>
      </c>
      <c r="R518">
        <v>58.953556352741401</v>
      </c>
      <c r="S518" s="5">
        <f>(Table2[[#This Row],[Close Price]]-Table2[[#This Row],[20D EMA]])/Table2[[#This Row],[20D EMA]]</f>
        <v>4.115118794099494E-2</v>
      </c>
      <c r="T518" s="5">
        <f>(Table2[[#This Row],[Close Price]]-Table2[[#This Row],[50D EMA]])/Table2[[#This Row],[50D EMA]]</f>
        <v>0.10949288080235775</v>
      </c>
      <c r="U518" s="5">
        <f>(Table2[[#This Row],[Close Price]]-Table2[[#This Row],[200D EMA]])/Table2[[#This Row],[200D EMA]]</f>
        <v>0.1775295621321929</v>
      </c>
      <c r="V518">
        <v>0.71825993608818395</v>
      </c>
      <c r="W518">
        <v>1850</v>
      </c>
      <c r="X518">
        <v>1917</v>
      </c>
      <c r="Y518">
        <v>1840</v>
      </c>
      <c r="Z518">
        <v>1934.75</v>
      </c>
      <c r="AA518">
        <v>1460.95</v>
      </c>
      <c r="AB518">
        <v>1978.95</v>
      </c>
      <c r="AC518" s="5">
        <f>(Table2[[#This Row],[Close Price]]/Table2[[#This Row],[Day Low]])-1</f>
        <v>1.2162162162162149E-2</v>
      </c>
      <c r="AD518" s="5">
        <f>(Table2[[#This Row],[Day High]]/Table2[[#This Row],[Close Price]])-1</f>
        <v>2.3765020026702333E-2</v>
      </c>
      <c r="AE518" s="5">
        <f>(Table2[[#This Row],[Close Price]]/Table2[[#This Row],[Current Week Low]])-1</f>
        <v>1.7663043478260976E-2</v>
      </c>
      <c r="AF518" s="5">
        <f>(Table2[[#This Row],[Current Week High]]/Table2[[#This Row],[Close Price]])-1</f>
        <v>3.3244325767690208E-2</v>
      </c>
      <c r="AG518" s="5">
        <f>(Table2[[#This Row],[Close Price]]/Table2[[#This Row],[Current Month Low]])-1</f>
        <v>0.28170026352715705</v>
      </c>
      <c r="AH518" s="5">
        <f>(Table2[[#This Row],[Current Month High]]/Table2[[#This Row],[Close Price]])-1</f>
        <v>5.6849132176234995E-2</v>
      </c>
      <c r="AI518">
        <v>5.6849132176234898</v>
      </c>
      <c r="AJ518">
        <v>43.267023718439098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7.0000000000000007E-2</v>
      </c>
      <c r="AM518" t="s">
        <v>10116</v>
      </c>
      <c r="AN518">
        <v>7.91</v>
      </c>
      <c r="AO518" t="s">
        <v>10116</v>
      </c>
      <c r="AP518">
        <v>-8.7727484583910997E-2</v>
      </c>
      <c r="AQ518">
        <f>(Table2[[#This Row],[Sharpe Ratio]]-AVERAGE(Table2[Sharpe Ratio]))/_xlfn.STDEV.P(Table2[Sharpe Ratio])</f>
        <v>-1.6261123871144292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-2.3866992997943783</v>
      </c>
      <c r="AS518">
        <f>_xlfn.RANK.AVG(Table2[[#This Row],[1Y Return vs Nifty Z-Score]],Table2[1Y Return vs Nifty Z-Score])</f>
        <v>513</v>
      </c>
      <c r="AT518">
        <f>_xlfn.RANK.AVG(Table2[[#This Row],[6M Return vs Nifty Z-Score]],Table2[6M Return vs Nifty Z-Score])</f>
        <v>275</v>
      </c>
      <c r="AU518">
        <f>_xlfn.RANK.AVG(Table2[[#This Row],[Sharpe Ratio Z-Score]],Table2[Sharpe Ratio Z-Score])</f>
        <v>690</v>
      </c>
      <c r="AV518">
        <f>(Table2[[#This Row],[Rank 1Y]]+Table2[[#This Row],[Rank 6M]]+Table2[[#This Row],[Rank Sharpe]])/3</f>
        <v>492.66666666666669</v>
      </c>
    </row>
    <row r="519" spans="1:48" x14ac:dyDescent="0.3">
      <c r="A519" t="s">
        <v>1710</v>
      </c>
      <c r="B519" t="s">
        <v>1711</v>
      </c>
      <c r="C519" t="s">
        <v>10070</v>
      </c>
      <c r="D519" t="s">
        <v>24</v>
      </c>
      <c r="E519">
        <v>4389.3747597699903</v>
      </c>
      <c r="F519">
        <v>137.6</v>
      </c>
      <c r="G519">
        <v>-9.9697947877154096</v>
      </c>
      <c r="H519">
        <f>(Table2[[#This Row],[1Y Return vs Nifty]]-AVERAGE(Table2[1Y Return vs Nifty]))/_xlfn.STDEV.P(Table2[1Y Return vs Nifty])</f>
        <v>-0.64016017998896235</v>
      </c>
      <c r="I519">
        <v>3.7864169017732299</v>
      </c>
      <c r="J519">
        <f>(Table2[[#This Row],[1M Return vs Nifty]]-AVERAGE(Table2[1M Return vs Nifty]))/_xlfn.STDEV.P(Table2[1M Return vs Nifty])</f>
        <v>0.16007528480362687</v>
      </c>
      <c r="K519">
        <v>-2.77447336699713</v>
      </c>
      <c r="L519">
        <f>(Table2[[#This Row],[6M Return vs Nifty]]-AVERAGE(Table2[6M Return vs Nifty]))/_xlfn.STDEV.P(Table2[6M Return vs Nifty])</f>
        <v>-0.44529867825295788</v>
      </c>
      <c r="M519">
        <v>-2.70650677711031</v>
      </c>
      <c r="N519">
        <f>(Table2[[#This Row],[1W Return vs Nifty]]-AVERAGE(Table2[1W Return vs Nifty]))/_xlfn.STDEV.P(Table2[1W Return vs Nifty])</f>
        <v>-0.32691116725098335</v>
      </c>
      <c r="O519">
        <v>136.34</v>
      </c>
      <c r="P519">
        <v>133.13233942759899</v>
      </c>
      <c r="Q519">
        <v>128.03271796596499</v>
      </c>
      <c r="R519">
        <v>59.911477717054403</v>
      </c>
      <c r="S519" s="5">
        <f>(Table2[[#This Row],[Close Price]]-Table2[[#This Row],[20D EMA]])/Table2[[#This Row],[20D EMA]]</f>
        <v>9.2416018776587273E-3</v>
      </c>
      <c r="T519" s="5">
        <f>(Table2[[#This Row],[Close Price]]-Table2[[#This Row],[50D EMA]])/Table2[[#This Row],[50D EMA]]</f>
        <v>3.3558041506741777E-2</v>
      </c>
      <c r="U519" s="5">
        <f>(Table2[[#This Row],[Close Price]]-Table2[[#This Row],[200D EMA]])/Table2[[#This Row],[200D EMA]]</f>
        <v>7.472529042598533E-2</v>
      </c>
      <c r="V519">
        <v>1.4424438826095101</v>
      </c>
      <c r="W519">
        <v>136.4</v>
      </c>
      <c r="X519">
        <v>141.05000000000001</v>
      </c>
      <c r="Y519">
        <v>136.4</v>
      </c>
      <c r="Z519">
        <v>143.94999999999999</v>
      </c>
      <c r="AA519">
        <v>115</v>
      </c>
      <c r="AB519">
        <v>145.9</v>
      </c>
      <c r="AC519" s="5">
        <f>(Table2[[#This Row],[Close Price]]/Table2[[#This Row],[Day Low]])-1</f>
        <v>8.7976539589442737E-3</v>
      </c>
      <c r="AD519" s="5">
        <f>(Table2[[#This Row],[Day High]]/Table2[[#This Row],[Close Price]])-1</f>
        <v>2.5072674418604723E-2</v>
      </c>
      <c r="AE519" s="5">
        <f>(Table2[[#This Row],[Close Price]]/Table2[[#This Row],[Current Week Low]])-1</f>
        <v>8.7976539589442737E-3</v>
      </c>
      <c r="AF519" s="5">
        <f>(Table2[[#This Row],[Current Week High]]/Table2[[#This Row],[Close Price]])-1</f>
        <v>4.6148255813953432E-2</v>
      </c>
      <c r="AG519" s="5">
        <f>(Table2[[#This Row],[Close Price]]/Table2[[#This Row],[Current Month Low]])-1</f>
        <v>0.1965217391304348</v>
      </c>
      <c r="AH519" s="5">
        <f>(Table2[[#This Row],[Current Month High]]/Table2[[#This Row],[Close Price]])-1</f>
        <v>6.0319767441860517E-2</v>
      </c>
      <c r="AI519">
        <v>18.7863372093023</v>
      </c>
      <c r="AJ519">
        <v>25.204731574158298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-0.01</v>
      </c>
      <c r="AM519" t="s">
        <v>10117</v>
      </c>
      <c r="AN519">
        <v>3.39</v>
      </c>
      <c r="AO519" t="s">
        <v>10116</v>
      </c>
      <c r="AP519">
        <v>1.3175047141064E-2</v>
      </c>
      <c r="AQ519">
        <f>(Table2[[#This Row],[Sharpe Ratio]]-AVERAGE(Table2[Sharpe Ratio]))/_xlfn.STDEV.P(Table2[Sharpe Ratio])</f>
        <v>-0.48546892672706254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-1.7377636674163393</v>
      </c>
      <c r="AS519">
        <f>_xlfn.RANK.AVG(Table2[[#This Row],[1Y Return vs Nifty Z-Score]],Table2[1Y Return vs Nifty Z-Score])</f>
        <v>551</v>
      </c>
      <c r="AT519">
        <f>_xlfn.RANK.AVG(Table2[[#This Row],[6M Return vs Nifty Z-Score]],Table2[6M Return vs Nifty Z-Score])</f>
        <v>452</v>
      </c>
      <c r="AU519">
        <f>_xlfn.RANK.AVG(Table2[[#This Row],[Sharpe Ratio Z-Score]],Table2[Sharpe Ratio Z-Score])</f>
        <v>477</v>
      </c>
      <c r="AV519">
        <f>(Table2[[#This Row],[Rank 1Y]]+Table2[[#This Row],[Rank 6M]]+Table2[[#This Row],[Rank Sharpe]])/3</f>
        <v>493.33333333333331</v>
      </c>
    </row>
    <row r="520" spans="1:48" x14ac:dyDescent="0.3">
      <c r="A520" t="s">
        <v>293</v>
      </c>
      <c r="B520" t="s">
        <v>294</v>
      </c>
      <c r="C520" t="s">
        <v>10075</v>
      </c>
      <c r="D520" t="s">
        <v>59</v>
      </c>
      <c r="E520">
        <v>85715.887775099996</v>
      </c>
      <c r="F520">
        <v>2135.15</v>
      </c>
      <c r="G520">
        <v>-0.51151816797915794</v>
      </c>
      <c r="H520">
        <f>(Table2[[#This Row],[1Y Return vs Nifty]]-AVERAGE(Table2[1Y Return vs Nifty]))/_xlfn.STDEV.P(Table2[1Y Return vs Nifty])</f>
        <v>-0.52586360180494296</v>
      </c>
      <c r="I520">
        <v>-2.02574087154008</v>
      </c>
      <c r="J520">
        <f>(Table2[[#This Row],[1M Return vs Nifty]]-AVERAGE(Table2[1M Return vs Nifty]))/_xlfn.STDEV.P(Table2[1M Return vs Nifty])</f>
        <v>-0.37828535493906401</v>
      </c>
      <c r="K520">
        <v>-4.40081511175618</v>
      </c>
      <c r="L520">
        <f>(Table2[[#This Row],[6M Return vs Nifty]]-AVERAGE(Table2[6M Return vs Nifty]))/_xlfn.STDEV.P(Table2[6M Return vs Nifty])</f>
        <v>-0.49475560905729687</v>
      </c>
      <c r="M520">
        <v>-4.7761382441549598</v>
      </c>
      <c r="N520">
        <f>(Table2[[#This Row],[1W Return vs Nifty]]-AVERAGE(Table2[1W Return vs Nifty]))/_xlfn.STDEV.P(Table2[1W Return vs Nifty])</f>
        <v>-0.77892412434629321</v>
      </c>
      <c r="O520">
        <v>2168.4299999999998</v>
      </c>
      <c r="P520">
        <v>2182.8937298946998</v>
      </c>
      <c r="Q520">
        <v>2040.23440243705</v>
      </c>
      <c r="R520">
        <v>38.526335884359</v>
      </c>
      <c r="S520" s="5">
        <f>(Table2[[#This Row],[Close Price]]-Table2[[#This Row],[20D EMA]])/Table2[[#This Row],[20D EMA]]</f>
        <v>-1.5347509488431606E-2</v>
      </c>
      <c r="T520" s="5">
        <f>(Table2[[#This Row],[Close Price]]-Table2[[#This Row],[50D EMA]])/Table2[[#This Row],[50D EMA]]</f>
        <v>-2.1871760975282501E-2</v>
      </c>
      <c r="U520" s="5">
        <f>(Table2[[#This Row],[Close Price]]-Table2[[#This Row],[200D EMA]])/Table2[[#This Row],[200D EMA]]</f>
        <v>4.6521908193281065E-2</v>
      </c>
      <c r="V520">
        <v>0.56064392690833198</v>
      </c>
      <c r="W520">
        <v>2096</v>
      </c>
      <c r="X520">
        <v>2164</v>
      </c>
      <c r="Y520">
        <v>2096</v>
      </c>
      <c r="Z520">
        <v>2194.9499999999998</v>
      </c>
      <c r="AA520">
        <v>1931.35</v>
      </c>
      <c r="AB520">
        <v>2282.75</v>
      </c>
      <c r="AC520" s="5">
        <f>(Table2[[#This Row],[Close Price]]/Table2[[#This Row],[Day Low]])-1</f>
        <v>1.8678435114503955E-2</v>
      </c>
      <c r="AD520" s="5">
        <f>(Table2[[#This Row],[Day High]]/Table2[[#This Row],[Close Price]])-1</f>
        <v>1.3511931246048325E-2</v>
      </c>
      <c r="AE520" s="5">
        <f>(Table2[[#This Row],[Close Price]]/Table2[[#This Row],[Current Week Low]])-1</f>
        <v>1.8678435114503955E-2</v>
      </c>
      <c r="AF520" s="5">
        <f>(Table2[[#This Row],[Current Week High]]/Table2[[#This Row],[Close Price]])-1</f>
        <v>2.8007399948481337E-2</v>
      </c>
      <c r="AG520" s="5">
        <f>(Table2[[#This Row],[Close Price]]/Table2[[#This Row],[Current Month Low]])-1</f>
        <v>0.10552204416599809</v>
      </c>
      <c r="AH520" s="5">
        <f>(Table2[[#This Row],[Current Month High]]/Table2[[#This Row],[Close Price]])-1</f>
        <v>6.9128632648759902E-2</v>
      </c>
      <c r="AI520">
        <v>16.6194412570545</v>
      </c>
      <c r="AJ520">
        <v>28.542187170765398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-0.11</v>
      </c>
      <c r="AM520" t="s">
        <v>10117</v>
      </c>
      <c r="AN520">
        <v>-1.77</v>
      </c>
      <c r="AO520" t="s">
        <v>10117</v>
      </c>
      <c r="AQ520">
        <f>(Table2[[#This Row],[Sharpe Ratio]]-AVERAGE(Table2[Sharpe Ratio]))/_xlfn.STDEV.P(Table2[Sharpe Ratio])</f>
        <v>-0.63440504463053671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491</v>
      </c>
      <c r="AT520">
        <f>_xlfn.RANK.AVG(Table2[[#This Row],[6M Return vs Nifty Z-Score]],Table2[6M Return vs Nifty Z-Score])</f>
        <v>468</v>
      </c>
      <c r="AU520">
        <f>_xlfn.RANK.AVG(Table2[[#This Row],[Sharpe Ratio Z-Score]],Table2[Sharpe Ratio Z-Score])</f>
        <v>521.5</v>
      </c>
      <c r="AV520">
        <f>(Table2[[#This Row],[Rank 1Y]]+Table2[[#This Row],[Rank 6M]]+Table2[[#This Row],[Rank Sharpe]])/3</f>
        <v>493.5</v>
      </c>
    </row>
    <row r="521" spans="1:48" x14ac:dyDescent="0.3">
      <c r="A521" t="s">
        <v>439</v>
      </c>
      <c r="B521" t="s">
        <v>440</v>
      </c>
      <c r="C521" t="s">
        <v>10069</v>
      </c>
      <c r="D521" t="s">
        <v>306</v>
      </c>
      <c r="E521">
        <v>51280.1571535599</v>
      </c>
      <c r="F521">
        <v>4894.55</v>
      </c>
      <c r="G521">
        <v>-0.62372617321194201</v>
      </c>
      <c r="H521">
        <f>(Table2[[#This Row],[1Y Return vs Nifty]]-AVERAGE(Table2[1Y Return vs Nifty]))/_xlfn.STDEV.P(Table2[1Y Return vs Nifty])</f>
        <v>-0.52721955612501437</v>
      </c>
      <c r="I521">
        <v>0.23392325497333699</v>
      </c>
      <c r="J521">
        <f>(Table2[[#This Row],[1M Return vs Nifty]]-AVERAGE(Table2[1M Return vs Nifty]))/_xlfn.STDEV.P(Table2[1M Return vs Nifty])</f>
        <v>-0.168980261684536</v>
      </c>
      <c r="K521">
        <v>-17.029039599778599</v>
      </c>
      <c r="L521">
        <f>(Table2[[#This Row],[6M Return vs Nifty]]-AVERAGE(Table2[6M Return vs Nifty]))/_xlfn.STDEV.P(Table2[6M Return vs Nifty])</f>
        <v>-0.87877897112030223</v>
      </c>
      <c r="M521">
        <v>-2.9107862769636399</v>
      </c>
      <c r="N521">
        <f>(Table2[[#This Row],[1W Return vs Nifty]]-AVERAGE(Table2[1W Return vs Nifty]))/_xlfn.STDEV.P(Table2[1W Return vs Nifty])</f>
        <v>-0.37152634742820984</v>
      </c>
      <c r="O521">
        <v>4795.59</v>
      </c>
      <c r="P521">
        <v>4830.0561548810701</v>
      </c>
      <c r="Q521">
        <v>4826.1030561564003</v>
      </c>
      <c r="R521">
        <v>58.450743512783099</v>
      </c>
      <c r="S521" s="5">
        <f>(Table2[[#This Row],[Close Price]]-Table2[[#This Row],[20D EMA]])/Table2[[#This Row],[20D EMA]]</f>
        <v>2.0635625647730527E-2</v>
      </c>
      <c r="T521" s="5">
        <f>(Table2[[#This Row],[Close Price]]-Table2[[#This Row],[50D EMA]])/Table2[[#This Row],[50D EMA]]</f>
        <v>1.3352607723567566E-2</v>
      </c>
      <c r="U521" s="5">
        <f>(Table2[[#This Row],[Close Price]]-Table2[[#This Row],[200D EMA]])/Table2[[#This Row],[200D EMA]]</f>
        <v>1.4182652762933817E-2</v>
      </c>
      <c r="V521">
        <v>0.73923658710203299</v>
      </c>
      <c r="W521">
        <v>4824.55</v>
      </c>
      <c r="X521">
        <v>4937.95</v>
      </c>
      <c r="Y521">
        <v>4800.05</v>
      </c>
      <c r="Z521">
        <v>4937.95</v>
      </c>
      <c r="AA521">
        <v>4200</v>
      </c>
      <c r="AB521">
        <v>5020</v>
      </c>
      <c r="AC521" s="5">
        <f>(Table2[[#This Row],[Close Price]]/Table2[[#This Row],[Day Low]])-1</f>
        <v>1.4509125203386875E-2</v>
      </c>
      <c r="AD521" s="5">
        <f>(Table2[[#This Row],[Day High]]/Table2[[#This Row],[Close Price]])-1</f>
        <v>8.8670051383681336E-3</v>
      </c>
      <c r="AE521" s="5">
        <f>(Table2[[#This Row],[Close Price]]/Table2[[#This Row],[Current Week Low]])-1</f>
        <v>1.9687294924011223E-2</v>
      </c>
      <c r="AF521" s="5">
        <f>(Table2[[#This Row],[Current Week High]]/Table2[[#This Row],[Close Price]])-1</f>
        <v>8.8670051383681336E-3</v>
      </c>
      <c r="AG521" s="5">
        <f>(Table2[[#This Row],[Close Price]]/Table2[[#This Row],[Current Month Low]])-1</f>
        <v>0.16536904761904769</v>
      </c>
      <c r="AH521" s="5">
        <f>(Table2[[#This Row],[Current Month High]]/Table2[[#This Row],[Close Price]])-1</f>
        <v>2.5630548262863817E-2</v>
      </c>
      <c r="AI521">
        <v>19.9977526023842</v>
      </c>
      <c r="AJ521">
        <v>28.5958251776729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-0.18</v>
      </c>
      <c r="AM521" t="s">
        <v>10117</v>
      </c>
      <c r="AN521">
        <v>1.99</v>
      </c>
      <c r="AO521" t="s">
        <v>10116</v>
      </c>
      <c r="AP521">
        <v>4.2855462424179001E-2</v>
      </c>
      <c r="AQ521">
        <f>(Table2[[#This Row],[Sharpe Ratio]]-AVERAGE(Table2[Sharpe Ratio]))/_xlfn.STDEV.P(Table2[Sharpe Ratio])</f>
        <v>-0.14994938112693196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493</v>
      </c>
      <c r="AT521">
        <f>_xlfn.RANK.AVG(Table2[[#This Row],[6M Return vs Nifty Z-Score]],Table2[6M Return vs Nifty Z-Score])</f>
        <v>609</v>
      </c>
      <c r="AU521">
        <f>_xlfn.RANK.AVG(Table2[[#This Row],[Sharpe Ratio Z-Score]],Table2[Sharpe Ratio Z-Score])</f>
        <v>383</v>
      </c>
      <c r="AV521">
        <f>(Table2[[#This Row],[Rank 1Y]]+Table2[[#This Row],[Rank 6M]]+Table2[[#This Row],[Rank Sharpe]])/3</f>
        <v>495</v>
      </c>
    </row>
    <row r="522" spans="1:48" x14ac:dyDescent="0.3">
      <c r="A522" t="s">
        <v>770</v>
      </c>
      <c r="B522" t="s">
        <v>771</v>
      </c>
      <c r="C522" t="s">
        <v>10069</v>
      </c>
      <c r="D522" t="s">
        <v>306</v>
      </c>
      <c r="E522">
        <v>20149.54990704</v>
      </c>
      <c r="F522">
        <v>1845.45</v>
      </c>
      <c r="G522">
        <v>-2.0061881633032201</v>
      </c>
      <c r="H522">
        <f>(Table2[[#This Row],[1Y Return vs Nifty]]-AVERAGE(Table2[1Y Return vs Nifty]))/_xlfn.STDEV.P(Table2[1Y Return vs Nifty])</f>
        <v>-0.54392563073983247</v>
      </c>
      <c r="I522">
        <v>-0.86648926133850501</v>
      </c>
      <c r="J522">
        <f>(Table2[[#This Row],[1M Return vs Nifty]]-AVERAGE(Table2[1M Return vs Nifty]))/_xlfn.STDEV.P(Table2[1M Return vs Nifty])</f>
        <v>-0.27090777455808795</v>
      </c>
      <c r="K522">
        <v>-31.889568444060199</v>
      </c>
      <c r="L522">
        <f>(Table2[[#This Row],[6M Return vs Nifty]]-AVERAGE(Table2[6M Return vs Nifty]))/_xlfn.STDEV.P(Table2[6M Return vs Nifty])</f>
        <v>-1.3306865416760876</v>
      </c>
      <c r="M522">
        <v>-5.4002419978453799</v>
      </c>
      <c r="N522">
        <f>(Table2[[#This Row],[1W Return vs Nifty]]-AVERAGE(Table2[1W Return vs Nifty]))/_xlfn.STDEV.P(Table2[1W Return vs Nifty])</f>
        <v>-0.91523002601617898</v>
      </c>
      <c r="O522">
        <v>1848.93</v>
      </c>
      <c r="P522">
        <v>1859.4780443883001</v>
      </c>
      <c r="Q522">
        <v>1833.9572128616701</v>
      </c>
      <c r="R522">
        <v>41.382502153288897</v>
      </c>
      <c r="S522" s="5">
        <f>(Table2[[#This Row],[Close Price]]-Table2[[#This Row],[20D EMA]])/Table2[[#This Row],[20D EMA]]</f>
        <v>-1.8821696873326833E-3</v>
      </c>
      <c r="T522" s="5">
        <f>(Table2[[#This Row],[Close Price]]-Table2[[#This Row],[50D EMA]])/Table2[[#This Row],[50D EMA]]</f>
        <v>-7.5440763770430767E-3</v>
      </c>
      <c r="U522" s="5">
        <f>(Table2[[#This Row],[Close Price]]-Table2[[#This Row],[200D EMA]])/Table2[[#This Row],[200D EMA]]</f>
        <v>6.2666604529976163E-3</v>
      </c>
      <c r="V522">
        <v>0.72097652296806503</v>
      </c>
      <c r="W522">
        <v>1820</v>
      </c>
      <c r="X522">
        <v>1876</v>
      </c>
      <c r="Y522">
        <v>1820</v>
      </c>
      <c r="Z522">
        <v>1904.35</v>
      </c>
      <c r="AA522">
        <v>1671.05</v>
      </c>
      <c r="AB522">
        <v>1936</v>
      </c>
      <c r="AC522" s="5">
        <f>(Table2[[#This Row],[Close Price]]/Table2[[#This Row],[Day Low]])-1</f>
        <v>1.3983516483516478E-2</v>
      </c>
      <c r="AD522" s="5">
        <f>(Table2[[#This Row],[Day High]]/Table2[[#This Row],[Close Price]])-1</f>
        <v>1.6554227966078638E-2</v>
      </c>
      <c r="AE522" s="5">
        <f>(Table2[[#This Row],[Close Price]]/Table2[[#This Row],[Current Week Low]])-1</f>
        <v>1.3983516483516478E-2</v>
      </c>
      <c r="AF522" s="5">
        <f>(Table2[[#This Row],[Current Week High]]/Table2[[#This Row],[Close Price]])-1</f>
        <v>3.191633476929745E-2</v>
      </c>
      <c r="AG522" s="5">
        <f>(Table2[[#This Row],[Close Price]]/Table2[[#This Row],[Current Month Low]])-1</f>
        <v>0.10436551868585631</v>
      </c>
      <c r="AH522" s="5">
        <f>(Table2[[#This Row],[Current Month High]]/Table2[[#This Row],[Close Price]])-1</f>
        <v>4.9066623316806224E-2</v>
      </c>
      <c r="AI522">
        <v>33.243924246118802</v>
      </c>
      <c r="AJ522">
        <v>32.565907621578901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-0.17</v>
      </c>
      <c r="AM522" t="s">
        <v>10117</v>
      </c>
      <c r="AN522">
        <v>-2.2200000000000002</v>
      </c>
      <c r="AO522" t="s">
        <v>10117</v>
      </c>
      <c r="AP522">
        <v>7.0399273212066002E-2</v>
      </c>
      <c r="AQ522">
        <f>(Table2[[#This Row],[Sharpe Ratio]]-AVERAGE(Table2[Sharpe Ratio]))/_xlfn.STDEV.P(Table2[Sharpe Ratio])</f>
        <v>0.16141711396740199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499</v>
      </c>
      <c r="AT522">
        <f>_xlfn.RANK.AVG(Table2[[#This Row],[6M Return vs Nifty Z-Score]],Table2[6M Return vs Nifty Z-Score])</f>
        <v>700</v>
      </c>
      <c r="AU522">
        <f>_xlfn.RANK.AVG(Table2[[#This Row],[Sharpe Ratio Z-Score]],Table2[Sharpe Ratio Z-Score])</f>
        <v>288</v>
      </c>
      <c r="AV522">
        <f>(Table2[[#This Row],[Rank 1Y]]+Table2[[#This Row],[Rank 6M]]+Table2[[#This Row],[Rank Sharpe]])/3</f>
        <v>495.66666666666669</v>
      </c>
    </row>
    <row r="523" spans="1:48" x14ac:dyDescent="0.3">
      <c r="A523" t="s">
        <v>90</v>
      </c>
      <c r="B523" t="s">
        <v>91</v>
      </c>
      <c r="C523" t="s">
        <v>10082</v>
      </c>
      <c r="D523" t="s">
        <v>92</v>
      </c>
      <c r="E523">
        <v>299183.68764900003</v>
      </c>
      <c r="F523">
        <v>3380.6</v>
      </c>
      <c r="G523">
        <v>-14.434935026388301</v>
      </c>
      <c r="H523">
        <f>(Table2[[#This Row],[1Y Return vs Nifty]]-AVERAGE(Table2[1Y Return vs Nifty]))/_xlfn.STDEV.P(Table2[1Y Return vs Nifty])</f>
        <v>-0.69411823925391947</v>
      </c>
      <c r="I523">
        <v>-6.3546591785075197</v>
      </c>
      <c r="J523">
        <f>(Table2[[#This Row],[1M Return vs Nifty]]-AVERAGE(Table2[1M Return vs Nifty]))/_xlfn.STDEV.P(Table2[1M Return vs Nifty])</f>
        <v>-0.77925850811695663</v>
      </c>
      <c r="K523">
        <v>-19.401884103328001</v>
      </c>
      <c r="L523">
        <f>(Table2[[#This Row],[6M Return vs Nifty]]-AVERAGE(Table2[6M Return vs Nifty]))/_xlfn.STDEV.P(Table2[6M Return vs Nifty])</f>
        <v>-0.95093699497947914</v>
      </c>
      <c r="M523">
        <v>-4.9420433117273896</v>
      </c>
      <c r="N523">
        <f>(Table2[[#This Row],[1W Return vs Nifty]]-AVERAGE(Table2[1W Return vs Nifty]))/_xlfn.STDEV.P(Table2[1W Return vs Nifty])</f>
        <v>-0.81515822755965206</v>
      </c>
      <c r="O523">
        <v>3408.18</v>
      </c>
      <c r="P523">
        <v>3440.0882344442898</v>
      </c>
      <c r="Q523">
        <v>3404.66896056931</v>
      </c>
      <c r="R523">
        <v>41.938669543286103</v>
      </c>
      <c r="S523" s="5">
        <f>(Table2[[#This Row],[Close Price]]-Table2[[#This Row],[20D EMA]])/Table2[[#This Row],[20D EMA]]</f>
        <v>-8.0922955947162201E-3</v>
      </c>
      <c r="T523" s="5">
        <f>(Table2[[#This Row],[Close Price]]-Table2[[#This Row],[50D EMA]])/Table2[[#This Row],[50D EMA]]</f>
        <v>-1.7292647859626659E-2</v>
      </c>
      <c r="U523" s="5">
        <f>(Table2[[#This Row],[Close Price]]-Table2[[#This Row],[200D EMA]])/Table2[[#This Row],[200D EMA]]</f>
        <v>-7.0693981846873637E-3</v>
      </c>
      <c r="V523">
        <v>1.22738413181066</v>
      </c>
      <c r="W523">
        <v>3361.05</v>
      </c>
      <c r="X523">
        <v>3392.5</v>
      </c>
      <c r="Y523">
        <v>3361.05</v>
      </c>
      <c r="Z523">
        <v>3429</v>
      </c>
      <c r="AA523">
        <v>3055.65</v>
      </c>
      <c r="AB523">
        <v>3625</v>
      </c>
      <c r="AC523" s="5">
        <f>(Table2[[#This Row],[Close Price]]/Table2[[#This Row],[Day Low]])-1</f>
        <v>5.8166346826140636E-3</v>
      </c>
      <c r="AD523" s="5">
        <f>(Table2[[#This Row],[Day High]]/Table2[[#This Row],[Close Price]])-1</f>
        <v>3.5200851919778842E-3</v>
      </c>
      <c r="AE523" s="5">
        <f>(Table2[[#This Row],[Close Price]]/Table2[[#This Row],[Current Week Low]])-1</f>
        <v>5.8166346826140636E-3</v>
      </c>
      <c r="AF523" s="5">
        <f>(Table2[[#This Row],[Current Week High]]/Table2[[#This Row],[Close Price]])-1</f>
        <v>1.431698515056512E-2</v>
      </c>
      <c r="AG523" s="5">
        <f>(Table2[[#This Row],[Close Price]]/Table2[[#This Row],[Current Month Low]])-1</f>
        <v>0.10634398573134995</v>
      </c>
      <c r="AH523" s="5">
        <f>(Table2[[#This Row],[Current Month High]]/Table2[[#This Row],[Close Price]])-1</f>
        <v>7.2294858900786796E-2</v>
      </c>
      <c r="AI523">
        <v>14.978110394604499</v>
      </c>
      <c r="AJ523">
        <v>17.2821731513122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-0.18</v>
      </c>
      <c r="AM523" t="s">
        <v>10117</v>
      </c>
      <c r="AN523">
        <v>-1.22</v>
      </c>
      <c r="AO523" t="s">
        <v>10117</v>
      </c>
      <c r="AP523">
        <v>7.5411624068928998E-2</v>
      </c>
      <c r="AQ523">
        <f>(Table2[[#This Row],[Sharpe Ratio]]-AVERAGE(Table2[Sharpe Ratio]))/_xlfn.STDEV.P(Table2[Sharpe Ratio])</f>
        <v>0.21807877674541001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580</v>
      </c>
      <c r="AT523">
        <f>_xlfn.RANK.AVG(Table2[[#This Row],[6M Return vs Nifty Z-Score]],Table2[6M Return vs Nifty Z-Score])</f>
        <v>634</v>
      </c>
      <c r="AU523">
        <f>_xlfn.RANK.AVG(Table2[[#This Row],[Sharpe Ratio Z-Score]],Table2[Sharpe Ratio Z-Score])</f>
        <v>276</v>
      </c>
      <c r="AV523">
        <f>(Table2[[#This Row],[Rank 1Y]]+Table2[[#This Row],[Rank 6M]]+Table2[[#This Row],[Rank Sharpe]])/3</f>
        <v>496.66666666666669</v>
      </c>
    </row>
    <row r="524" spans="1:48" x14ac:dyDescent="0.3">
      <c r="A524" t="s">
        <v>1161</v>
      </c>
      <c r="B524" t="s">
        <v>1162</v>
      </c>
      <c r="C524" t="s">
        <v>10081</v>
      </c>
      <c r="D524" t="s">
        <v>528</v>
      </c>
      <c r="E524">
        <v>9903.3005622599994</v>
      </c>
      <c r="F524">
        <v>1553.5</v>
      </c>
      <c r="G524">
        <v>-17.628051190599901</v>
      </c>
      <c r="H524">
        <f>(Table2[[#This Row],[1Y Return vs Nifty]]-AVERAGE(Table2[1Y Return vs Nifty]))/_xlfn.STDEV.P(Table2[1Y Return vs Nifty])</f>
        <v>-0.73270478794418648</v>
      </c>
      <c r="I524">
        <v>7.2902374658013596</v>
      </c>
      <c r="J524">
        <f>(Table2[[#This Row],[1M Return vs Nifty]]-AVERAGE(Table2[1M Return vs Nifty]))/_xlfn.STDEV.P(Table2[1M Return vs Nifty])</f>
        <v>0.48462240722602012</v>
      </c>
      <c r="K524">
        <v>-0.803654925513408</v>
      </c>
      <c r="L524">
        <f>(Table2[[#This Row],[6M Return vs Nifty]]-AVERAGE(Table2[6M Return vs Nifty]))/_xlfn.STDEV.P(Table2[6M Return vs Nifty])</f>
        <v>-0.38536623686880311</v>
      </c>
      <c r="M524">
        <v>-5.5358910084735102</v>
      </c>
      <c r="N524">
        <f>(Table2[[#This Row],[1W Return vs Nifty]]-AVERAGE(Table2[1W Return vs Nifty]))/_xlfn.STDEV.P(Table2[1W Return vs Nifty])</f>
        <v>-0.94485612679663811</v>
      </c>
      <c r="O524">
        <v>1516.4</v>
      </c>
      <c r="P524">
        <v>1478.5454307974001</v>
      </c>
      <c r="Q524">
        <v>1432.9135281890301</v>
      </c>
      <c r="R524">
        <v>61.093615847335002</v>
      </c>
      <c r="S524" s="5">
        <f>(Table2[[#This Row],[Close Price]]-Table2[[#This Row],[20D EMA]])/Table2[[#This Row],[20D EMA]]</f>
        <v>2.4465840147718219E-2</v>
      </c>
      <c r="T524" s="5">
        <f>(Table2[[#This Row],[Close Price]]-Table2[[#This Row],[50D EMA]])/Table2[[#This Row],[50D EMA]]</f>
        <v>5.0694802906513264E-2</v>
      </c>
      <c r="U524" s="5">
        <f>(Table2[[#This Row],[Close Price]]-Table2[[#This Row],[200D EMA]])/Table2[[#This Row],[200D EMA]]</f>
        <v>8.4154744469034079E-2</v>
      </c>
      <c r="V524">
        <v>1.4476660143218101</v>
      </c>
      <c r="W524">
        <v>1521</v>
      </c>
      <c r="X524">
        <v>1576.15</v>
      </c>
      <c r="Y524">
        <v>1521</v>
      </c>
      <c r="Z524">
        <v>1610.95</v>
      </c>
      <c r="AA524">
        <v>1380</v>
      </c>
      <c r="AB524">
        <v>1671</v>
      </c>
      <c r="AC524" s="5">
        <f>(Table2[[#This Row],[Close Price]]/Table2[[#This Row],[Day Low]])-1</f>
        <v>2.1367521367521292E-2</v>
      </c>
      <c r="AD524" s="5">
        <f>(Table2[[#This Row],[Day High]]/Table2[[#This Row],[Close Price]])-1</f>
        <v>1.4579980688767424E-2</v>
      </c>
      <c r="AE524" s="5">
        <f>(Table2[[#This Row],[Close Price]]/Table2[[#This Row],[Current Week Low]])-1</f>
        <v>2.1367521367521292E-2</v>
      </c>
      <c r="AF524" s="5">
        <f>(Table2[[#This Row],[Current Week High]]/Table2[[#This Row],[Close Price]])-1</f>
        <v>3.698101062117809E-2</v>
      </c>
      <c r="AG524" s="5">
        <f>(Table2[[#This Row],[Close Price]]/Table2[[#This Row],[Current Month Low]])-1</f>
        <v>0.12572463768115938</v>
      </c>
      <c r="AH524" s="5">
        <f>(Table2[[#This Row],[Current Month High]]/Table2[[#This Row],[Close Price]])-1</f>
        <v>7.5635661409720001E-2</v>
      </c>
      <c r="AI524">
        <v>8.14290312198262</v>
      </c>
      <c r="AJ524">
        <v>28.070898598515999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-0.03</v>
      </c>
      <c r="AM524" t="s">
        <v>10117</v>
      </c>
      <c r="AN524">
        <v>3.55</v>
      </c>
      <c r="AO524" t="s">
        <v>10116</v>
      </c>
      <c r="AP524">
        <v>1.6691416561778E-2</v>
      </c>
      <c r="AQ524">
        <f>(Table2[[#This Row],[Sharpe Ratio]]-AVERAGE(Table2[Sharpe Ratio]))/_xlfn.STDEV.P(Table2[Sharpe Ratio])</f>
        <v>-0.44571844955394357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-2.024023193937551</v>
      </c>
      <c r="AS524">
        <f>_xlfn.RANK.AVG(Table2[[#This Row],[1Y Return vs Nifty Z-Score]],Table2[1Y Return vs Nifty Z-Score])</f>
        <v>595</v>
      </c>
      <c r="AT524">
        <f>_xlfn.RANK.AVG(Table2[[#This Row],[6M Return vs Nifty Z-Score]],Table2[6M Return vs Nifty Z-Score])</f>
        <v>432</v>
      </c>
      <c r="AU524">
        <f>_xlfn.RANK.AVG(Table2[[#This Row],[Sharpe Ratio Z-Score]],Table2[Sharpe Ratio Z-Score])</f>
        <v>463</v>
      </c>
      <c r="AV524">
        <f>(Table2[[#This Row],[Rank 1Y]]+Table2[[#This Row],[Rank 6M]]+Table2[[#This Row],[Rank Sharpe]])/3</f>
        <v>496.66666666666669</v>
      </c>
    </row>
    <row r="525" spans="1:48" x14ac:dyDescent="0.3">
      <c r="A525" t="s">
        <v>1861</v>
      </c>
      <c r="B525" t="s">
        <v>1862</v>
      </c>
      <c r="C525" t="s">
        <v>10075</v>
      </c>
      <c r="D525" t="s">
        <v>284</v>
      </c>
      <c r="E525">
        <v>3528.873827465</v>
      </c>
      <c r="F525">
        <v>412.45</v>
      </c>
      <c r="G525">
        <v>-4.6538564100090802</v>
      </c>
      <c r="H525">
        <f>(Table2[[#This Row],[1Y Return vs Nifty]]-AVERAGE(Table2[1Y Return vs Nifty]))/_xlfn.STDEV.P(Table2[1Y Return vs Nifty])</f>
        <v>-0.57592082742645678</v>
      </c>
      <c r="I525">
        <v>-8.6184097526253307</v>
      </c>
      <c r="J525">
        <f>(Table2[[#This Row],[1M Return vs Nifty]]-AVERAGE(Table2[1M Return vs Nifty]))/_xlfn.STDEV.P(Table2[1M Return vs Nifty])</f>
        <v>-0.98894211527843279</v>
      </c>
      <c r="K525">
        <v>-2.63883875644391</v>
      </c>
      <c r="L525">
        <f>(Table2[[#This Row],[6M Return vs Nifty]]-AVERAGE(Table2[6M Return vs Nifty]))/_xlfn.STDEV.P(Table2[6M Return vs Nifty])</f>
        <v>-0.44117403989178866</v>
      </c>
      <c r="M525">
        <v>-3.4411760184684201</v>
      </c>
      <c r="N525">
        <f>(Table2[[#This Row],[1W Return vs Nifty]]-AVERAGE(Table2[1W Return vs Nifty]))/_xlfn.STDEV.P(Table2[1W Return vs Nifty])</f>
        <v>-0.48736486229817172</v>
      </c>
      <c r="O525">
        <v>420.32</v>
      </c>
      <c r="P525">
        <v>426.10069848653097</v>
      </c>
      <c r="Q525">
        <v>403.833491278395</v>
      </c>
      <c r="R525">
        <v>38.569101086598799</v>
      </c>
      <c r="S525" s="5">
        <f>(Table2[[#This Row],[Close Price]]-Table2[[#This Row],[20D EMA]])/Table2[[#This Row],[20D EMA]]</f>
        <v>-1.8723829463266093E-2</v>
      </c>
      <c r="T525" s="5">
        <f>(Table2[[#This Row],[Close Price]]-Table2[[#This Row],[50D EMA]])/Table2[[#This Row],[50D EMA]]</f>
        <v>-3.203632036984911E-2</v>
      </c>
      <c r="U525" s="5">
        <f>(Table2[[#This Row],[Close Price]]-Table2[[#This Row],[200D EMA]])/Table2[[#This Row],[200D EMA]]</f>
        <v>2.1336785847870483E-2</v>
      </c>
      <c r="V525">
        <v>0.91462744088293002</v>
      </c>
      <c r="W525">
        <v>409</v>
      </c>
      <c r="X525">
        <v>417.95</v>
      </c>
      <c r="Y525">
        <v>409</v>
      </c>
      <c r="Z525">
        <v>429.85</v>
      </c>
      <c r="AA525">
        <v>382</v>
      </c>
      <c r="AB525">
        <v>439.45</v>
      </c>
      <c r="AC525" s="5">
        <f>(Table2[[#This Row],[Close Price]]/Table2[[#This Row],[Day Low]])-1</f>
        <v>8.4352078239608996E-3</v>
      </c>
      <c r="AD525" s="5">
        <f>(Table2[[#This Row],[Day High]]/Table2[[#This Row],[Close Price]])-1</f>
        <v>1.3334949690871678E-2</v>
      </c>
      <c r="AE525" s="5">
        <f>(Table2[[#This Row],[Close Price]]/Table2[[#This Row],[Current Week Low]])-1</f>
        <v>8.4352078239608996E-3</v>
      </c>
      <c r="AF525" s="5">
        <f>(Table2[[#This Row],[Current Week High]]/Table2[[#This Row],[Close Price]])-1</f>
        <v>4.2186931749303103E-2</v>
      </c>
      <c r="AG525" s="5">
        <f>(Table2[[#This Row],[Close Price]]/Table2[[#This Row],[Current Month Low]])-1</f>
        <v>7.9712041884816731E-2</v>
      </c>
      <c r="AH525" s="5">
        <f>(Table2[[#This Row],[Current Month High]]/Table2[[#This Row],[Close Price]])-1</f>
        <v>6.54624803006425E-2</v>
      </c>
      <c r="AI525">
        <v>22.414838162201399</v>
      </c>
      <c r="AJ525">
        <v>34.743547860176299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-0.12</v>
      </c>
      <c r="AM525" t="s">
        <v>10117</v>
      </c>
      <c r="AN525">
        <v>-0.35</v>
      </c>
      <c r="AO525" t="s">
        <v>10117</v>
      </c>
      <c r="AQ525">
        <f>(Table2[[#This Row],[Sharpe Ratio]]-AVERAGE(Table2[Sharpe Ratio]))/_xlfn.STDEV.P(Table2[Sharpe Ratio])</f>
        <v>-0.63440504463053671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520</v>
      </c>
      <c r="AT525">
        <f>_xlfn.RANK.AVG(Table2[[#This Row],[6M Return vs Nifty Z-Score]],Table2[6M Return vs Nifty Z-Score])</f>
        <v>450</v>
      </c>
      <c r="AU525">
        <f>_xlfn.RANK.AVG(Table2[[#This Row],[Sharpe Ratio Z-Score]],Table2[Sharpe Ratio Z-Score])</f>
        <v>521.5</v>
      </c>
      <c r="AV525">
        <f>(Table2[[#This Row],[Rank 1Y]]+Table2[[#This Row],[Rank 6M]]+Table2[[#This Row],[Rank Sharpe]])/3</f>
        <v>497.16666666666669</v>
      </c>
    </row>
    <row r="526" spans="1:48" x14ac:dyDescent="0.3">
      <c r="A526" t="s">
        <v>1232</v>
      </c>
      <c r="B526" t="s">
        <v>1233</v>
      </c>
      <c r="C526" t="s">
        <v>10084</v>
      </c>
      <c r="D526" t="s">
        <v>373</v>
      </c>
      <c r="E526">
        <v>8853.0586672499994</v>
      </c>
      <c r="F526">
        <v>659.05</v>
      </c>
      <c r="G526">
        <v>-11.819537674779699</v>
      </c>
      <c r="H526">
        <f>(Table2[[#This Row],[1Y Return vs Nifty]]-AVERAGE(Table2[1Y Return vs Nifty]))/_xlfn.STDEV.P(Table2[1Y Return vs Nifty])</f>
        <v>-0.66251301349253278</v>
      </c>
      <c r="I526">
        <v>20.349365502888499</v>
      </c>
      <c r="J526">
        <f>(Table2[[#This Row],[1M Return vs Nifty]]-AVERAGE(Table2[1M Return vs Nifty]))/_xlfn.STDEV.P(Table2[1M Return vs Nifty])</f>
        <v>1.6942455452641481</v>
      </c>
      <c r="K526">
        <v>-13.794814483891001</v>
      </c>
      <c r="L526">
        <f>(Table2[[#This Row],[6M Return vs Nifty]]-AVERAGE(Table2[6M Return vs Nifty]))/_xlfn.STDEV.P(Table2[6M Return vs Nifty])</f>
        <v>-0.7804264272730026</v>
      </c>
      <c r="M526">
        <v>5.6094998496214101</v>
      </c>
      <c r="N526">
        <f>(Table2[[#This Row],[1W Return vs Nifty]]-AVERAGE(Table2[1W Return vs Nifty]))/_xlfn.STDEV.P(Table2[1W Return vs Nifty])</f>
        <v>1.4893265574009402</v>
      </c>
      <c r="O526">
        <v>630.65</v>
      </c>
      <c r="P526">
        <v>593.97204430378395</v>
      </c>
      <c r="Q526">
        <v>588.01020961352003</v>
      </c>
      <c r="R526">
        <v>70.247260199622303</v>
      </c>
      <c r="S526" s="5">
        <f>(Table2[[#This Row],[Close Price]]-Table2[[#This Row],[20D EMA]])/Table2[[#This Row],[20D EMA]]</f>
        <v>4.503290256084988E-2</v>
      </c>
      <c r="T526" s="5">
        <f>(Table2[[#This Row],[Close Price]]-Table2[[#This Row],[50D EMA]])/Table2[[#This Row],[50D EMA]]</f>
        <v>0.10956400443474781</v>
      </c>
      <c r="U526" s="5">
        <f>(Table2[[#This Row],[Close Price]]-Table2[[#This Row],[200D EMA]])/Table2[[#This Row],[200D EMA]]</f>
        <v>0.12081387231893824</v>
      </c>
      <c r="V526">
        <v>3.1572031184461999</v>
      </c>
      <c r="W526">
        <v>648</v>
      </c>
      <c r="X526">
        <v>700</v>
      </c>
      <c r="Y526">
        <v>647.4</v>
      </c>
      <c r="Z526">
        <v>713.75</v>
      </c>
      <c r="AA526">
        <v>503.3</v>
      </c>
      <c r="AB526">
        <v>750</v>
      </c>
      <c r="AC526" s="5">
        <f>(Table2[[#This Row],[Close Price]]/Table2[[#This Row],[Day Low]])-1</f>
        <v>1.7052469135802495E-2</v>
      </c>
      <c r="AD526" s="5">
        <f>(Table2[[#This Row],[Day High]]/Table2[[#This Row],[Close Price]])-1</f>
        <v>6.2134891131173653E-2</v>
      </c>
      <c r="AE526" s="5">
        <f>(Table2[[#This Row],[Close Price]]/Table2[[#This Row],[Current Week Low]])-1</f>
        <v>1.7995057151683591E-2</v>
      </c>
      <c r="AF526" s="5">
        <f>(Table2[[#This Row],[Current Week High]]/Table2[[#This Row],[Close Price]])-1</f>
        <v>8.2998255064107518E-2</v>
      </c>
      <c r="AG526" s="5">
        <f>(Table2[[#This Row],[Close Price]]/Table2[[#This Row],[Current Month Low]])-1</f>
        <v>0.30945757997218348</v>
      </c>
      <c r="AH526" s="5">
        <f>(Table2[[#This Row],[Current Month High]]/Table2[[#This Row],[Close Price]])-1</f>
        <v>0.13800166906911482</v>
      </c>
      <c r="AI526">
        <v>13.8001669069114</v>
      </c>
      <c r="AJ526">
        <v>46.455555555555499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0.09</v>
      </c>
      <c r="AM526" t="s">
        <v>10116</v>
      </c>
      <c r="AN526">
        <v>9.66</v>
      </c>
      <c r="AO526" t="s">
        <v>10116</v>
      </c>
      <c r="AP526">
        <v>5.1360059941178003E-2</v>
      </c>
      <c r="AQ526">
        <f>(Table2[[#This Row],[Sharpe Ratio]]-AVERAGE(Table2[Sharpe Ratio]))/_xlfn.STDEV.P(Table2[Sharpe Ratio])</f>
        <v>-5.3809934721044957E-2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1.6868227271785079</v>
      </c>
      <c r="AS526">
        <f>_xlfn.RANK.AVG(Table2[[#This Row],[1Y Return vs Nifty Z-Score]],Table2[1Y Return vs Nifty Z-Score])</f>
        <v>560</v>
      </c>
      <c r="AT526">
        <f>_xlfn.RANK.AVG(Table2[[#This Row],[6M Return vs Nifty Z-Score]],Table2[6M Return vs Nifty Z-Score])</f>
        <v>574</v>
      </c>
      <c r="AU526">
        <f>_xlfn.RANK.AVG(Table2[[#This Row],[Sharpe Ratio Z-Score]],Table2[Sharpe Ratio Z-Score])</f>
        <v>358</v>
      </c>
      <c r="AV526">
        <f>(Table2[[#This Row],[Rank 1Y]]+Table2[[#This Row],[Rank 6M]]+Table2[[#This Row],[Rank Sharpe]])/3</f>
        <v>497.33333333333331</v>
      </c>
    </row>
    <row r="527" spans="1:48" x14ac:dyDescent="0.3">
      <c r="A527" t="s">
        <v>1380</v>
      </c>
      <c r="B527" t="s">
        <v>1381</v>
      </c>
      <c r="C527" t="s">
        <v>10081</v>
      </c>
      <c r="D527" t="s">
        <v>751</v>
      </c>
      <c r="E527">
        <v>7391.1814176779999</v>
      </c>
      <c r="F527">
        <v>41.2</v>
      </c>
      <c r="G527">
        <v>-29.5658566356426</v>
      </c>
      <c r="H527">
        <f>(Table2[[#This Row],[1Y Return vs Nifty]]-AVERAGE(Table2[1Y Return vs Nifty]))/_xlfn.STDEV.P(Table2[1Y Return vs Nifty])</f>
        <v>-0.87696471691980815</v>
      </c>
      <c r="I527">
        <v>-11.329062640758099</v>
      </c>
      <c r="J527">
        <f>(Table2[[#This Row],[1M Return vs Nifty]]-AVERAGE(Table2[1M Return vs Nifty]))/_xlfn.STDEV.P(Table2[1M Return vs Nifty])</f>
        <v>-1.2400207817378996</v>
      </c>
      <c r="K527">
        <v>-4.9867789624655803</v>
      </c>
      <c r="L527">
        <f>(Table2[[#This Row],[6M Return vs Nifty]]-AVERAGE(Table2[6M Return vs Nifty]))/_xlfn.STDEV.P(Table2[6M Return vs Nifty])</f>
        <v>-0.51257472592604114</v>
      </c>
      <c r="M527">
        <v>-5.0937654809664901</v>
      </c>
      <c r="N527">
        <f>(Table2[[#This Row],[1W Return vs Nifty]]-AVERAGE(Table2[1W Return vs Nifty]))/_xlfn.STDEV.P(Table2[1W Return vs Nifty])</f>
        <v>-0.84829474846528496</v>
      </c>
      <c r="O527">
        <v>42.49</v>
      </c>
      <c r="P527">
        <v>43.385657475499599</v>
      </c>
      <c r="Q527">
        <v>44.045157627998201</v>
      </c>
      <c r="R527">
        <v>35.6459515114718</v>
      </c>
      <c r="S527" s="5">
        <f>(Table2[[#This Row],[Close Price]]-Table2[[#This Row],[20D EMA]])/Table2[[#This Row],[20D EMA]]</f>
        <v>-3.0360084725817818E-2</v>
      </c>
      <c r="T527" s="5">
        <f>(Table2[[#This Row],[Close Price]]-Table2[[#This Row],[50D EMA]])/Table2[[#This Row],[50D EMA]]</f>
        <v>-5.0377419697600831E-2</v>
      </c>
      <c r="U527" s="5">
        <f>(Table2[[#This Row],[Close Price]]-Table2[[#This Row],[200D EMA]])/Table2[[#This Row],[200D EMA]]</f>
        <v>-6.4596377473050873E-2</v>
      </c>
      <c r="V527">
        <v>0.60782148451487905</v>
      </c>
      <c r="W527">
        <v>40.86</v>
      </c>
      <c r="X527">
        <v>41.92</v>
      </c>
      <c r="Y527">
        <v>40.86</v>
      </c>
      <c r="Z527">
        <v>43</v>
      </c>
      <c r="AA527">
        <v>38</v>
      </c>
      <c r="AB527">
        <v>44.2</v>
      </c>
      <c r="AC527" s="5">
        <f>(Table2[[#This Row],[Close Price]]/Table2[[#This Row],[Day Low]])-1</f>
        <v>8.3210964268234378E-3</v>
      </c>
      <c r="AD527" s="5">
        <f>(Table2[[#This Row],[Day High]]/Table2[[#This Row],[Close Price]])-1</f>
        <v>1.7475728155339709E-2</v>
      </c>
      <c r="AE527" s="5">
        <f>(Table2[[#This Row],[Close Price]]/Table2[[#This Row],[Current Week Low]])-1</f>
        <v>8.3210964268234378E-3</v>
      </c>
      <c r="AF527" s="5">
        <f>(Table2[[#This Row],[Current Week High]]/Table2[[#This Row],[Close Price]])-1</f>
        <v>4.3689320388349495E-2</v>
      </c>
      <c r="AG527" s="5">
        <f>(Table2[[#This Row],[Close Price]]/Table2[[#This Row],[Current Month Low]])-1</f>
        <v>8.4210526315789513E-2</v>
      </c>
      <c r="AH527" s="5">
        <f>(Table2[[#This Row],[Current Month High]]/Table2[[#This Row],[Close Price]])-1</f>
        <v>7.2815533980582492E-2</v>
      </c>
      <c r="AI527">
        <v>31.067961165048501</v>
      </c>
      <c r="AJ527">
        <v>11.351351351351299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-0.18</v>
      </c>
      <c r="AM527" t="s">
        <v>10117</v>
      </c>
      <c r="AN527">
        <v>-1.67</v>
      </c>
      <c r="AO527" t="s">
        <v>10117</v>
      </c>
      <c r="AP527">
        <v>4.7566824229067002E-2</v>
      </c>
      <c r="AQ527">
        <f>(Table2[[#This Row],[Sharpe Ratio]]-AVERAGE(Table2[Sharpe Ratio]))/_xlfn.STDEV.P(Table2[Sharpe Ratio])</f>
        <v>-9.6690221615335969E-2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649</v>
      </c>
      <c r="AT527">
        <f>_xlfn.RANK.AVG(Table2[[#This Row],[6M Return vs Nifty Z-Score]],Table2[6M Return vs Nifty Z-Score])</f>
        <v>476</v>
      </c>
      <c r="AU527">
        <f>_xlfn.RANK.AVG(Table2[[#This Row],[Sharpe Ratio Z-Score]],Table2[Sharpe Ratio Z-Score])</f>
        <v>370</v>
      </c>
      <c r="AV527">
        <f>(Table2[[#This Row],[Rank 1Y]]+Table2[[#This Row],[Rank 6M]]+Table2[[#This Row],[Rank Sharpe]])/3</f>
        <v>498.33333333333331</v>
      </c>
    </row>
    <row r="528" spans="1:48" x14ac:dyDescent="0.3">
      <c r="A528" t="s">
        <v>209</v>
      </c>
      <c r="B528" t="s">
        <v>210</v>
      </c>
      <c r="C528" t="s">
        <v>10075</v>
      </c>
      <c r="D528" t="s">
        <v>211</v>
      </c>
      <c r="E528">
        <v>120664.7610103</v>
      </c>
      <c r="F528">
        <v>4522.3500000000004</v>
      </c>
      <c r="G528">
        <v>-1.57172367472512</v>
      </c>
      <c r="H528">
        <f>(Table2[[#This Row],[1Y Return vs Nifty]]-AVERAGE(Table2[1Y Return vs Nifty]))/_xlfn.STDEV.P(Table2[1Y Return vs Nifty])</f>
        <v>-0.53867543491839409</v>
      </c>
      <c r="I528">
        <v>2.7826827807363199</v>
      </c>
      <c r="J528">
        <f>(Table2[[#This Row],[1M Return vs Nifty]]-AVERAGE(Table2[1M Return vs Nifty]))/_xlfn.STDEV.P(Table2[1M Return vs Nifty])</f>
        <v>6.7102766746025777E-2</v>
      </c>
      <c r="K528">
        <v>5.3921968190975704</v>
      </c>
      <c r="L528">
        <f>(Table2[[#This Row],[6M Return vs Nifty]]-AVERAGE(Table2[6M Return vs Nifty]))/_xlfn.STDEV.P(Table2[6M Return vs Nifty])</f>
        <v>-0.19695084877792737</v>
      </c>
      <c r="M528">
        <v>6.0353462658152703E-2</v>
      </c>
      <c r="N528">
        <f>(Table2[[#This Row],[1W Return vs Nifty]]-AVERAGE(Table2[1W Return vs Nifty]))/_xlfn.STDEV.P(Table2[1W Return vs Nifty])</f>
        <v>0.27737838804509451</v>
      </c>
      <c r="O528">
        <v>4448.3500000000004</v>
      </c>
      <c r="P528">
        <v>4222.4016074916899</v>
      </c>
      <c r="Q528">
        <v>3848.97994016236</v>
      </c>
      <c r="R528">
        <v>62.1916546260994</v>
      </c>
      <c r="S528" s="5">
        <f>(Table2[[#This Row],[Close Price]]-Table2[[#This Row],[20D EMA]])/Table2[[#This Row],[20D EMA]]</f>
        <v>1.6635381658367709E-2</v>
      </c>
      <c r="T528" s="5">
        <f>(Table2[[#This Row],[Close Price]]-Table2[[#This Row],[50D EMA]])/Table2[[#This Row],[50D EMA]]</f>
        <v>7.1037390658463262E-2</v>
      </c>
      <c r="U528" s="5">
        <f>(Table2[[#This Row],[Close Price]]-Table2[[#This Row],[200D EMA]])/Table2[[#This Row],[200D EMA]]</f>
        <v>0.17494766673406872</v>
      </c>
      <c r="V528">
        <v>0.70236717397482096</v>
      </c>
      <c r="W528">
        <v>4500.1000000000004</v>
      </c>
      <c r="X528">
        <v>4556.05</v>
      </c>
      <c r="Y528">
        <v>4488.05</v>
      </c>
      <c r="Z528">
        <v>4597.45</v>
      </c>
      <c r="AA528">
        <v>4180.5</v>
      </c>
      <c r="AB528">
        <v>4627.95</v>
      </c>
      <c r="AC528" s="5">
        <f>(Table2[[#This Row],[Close Price]]/Table2[[#This Row],[Day Low]])-1</f>
        <v>4.9443345703428232E-3</v>
      </c>
      <c r="AD528" s="5">
        <f>(Table2[[#This Row],[Day High]]/Table2[[#This Row],[Close Price]])-1</f>
        <v>7.4518778953420739E-3</v>
      </c>
      <c r="AE528" s="5">
        <f>(Table2[[#This Row],[Close Price]]/Table2[[#This Row],[Current Week Low]])-1</f>
        <v>7.642517351633904E-3</v>
      </c>
      <c r="AF528" s="5">
        <f>(Table2[[#This Row],[Current Week High]]/Table2[[#This Row],[Close Price]])-1</f>
        <v>1.6606410383981585E-2</v>
      </c>
      <c r="AG528" s="5">
        <f>(Table2[[#This Row],[Close Price]]/Table2[[#This Row],[Current Month Low]])-1</f>
        <v>8.1772515249372235E-2</v>
      </c>
      <c r="AH528" s="5">
        <f>(Table2[[#This Row],[Current Month High]]/Table2[[#This Row],[Close Price]])-1</f>
        <v>2.3350691565225956E-2</v>
      </c>
      <c r="AI528">
        <v>2.3350691565225898</v>
      </c>
      <c r="AJ528">
        <v>37.236366946863697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0.18</v>
      </c>
      <c r="AM528" t="s">
        <v>10116</v>
      </c>
      <c r="AN528">
        <v>-0.31</v>
      </c>
      <c r="AO528" t="s">
        <v>10117</v>
      </c>
      <c r="AP528">
        <v>-4.5232618788602998E-2</v>
      </c>
      <c r="AQ528">
        <f>(Table2[[#This Row],[Sharpe Ratio]]-AVERAGE(Table2[Sharpe Ratio]))/_xlfn.STDEV.P(Table2[Sharpe Ratio])</f>
        <v>-1.1457330552898009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-1.5368781841950021</v>
      </c>
      <c r="AS528">
        <f>_xlfn.RANK.AVG(Table2[[#This Row],[1Y Return vs Nifty Z-Score]],Table2[1Y Return vs Nifty Z-Score])</f>
        <v>497</v>
      </c>
      <c r="AT528">
        <f>_xlfn.RANK.AVG(Table2[[#This Row],[6M Return vs Nifty Z-Score]],Table2[6M Return vs Nifty Z-Score])</f>
        <v>370</v>
      </c>
      <c r="AU528">
        <f>_xlfn.RANK.AVG(Table2[[#This Row],[Sharpe Ratio Z-Score]],Table2[Sharpe Ratio Z-Score])</f>
        <v>629</v>
      </c>
      <c r="AV528">
        <f>(Table2[[#This Row],[Rank 1Y]]+Table2[[#This Row],[Rank 6M]]+Table2[[#This Row],[Rank Sharpe]])/3</f>
        <v>498.66666666666669</v>
      </c>
    </row>
    <row r="529" spans="1:48" x14ac:dyDescent="0.3">
      <c r="A529" t="s">
        <v>429</v>
      </c>
      <c r="B529" t="s">
        <v>430</v>
      </c>
      <c r="C529" t="s">
        <v>10071</v>
      </c>
      <c r="D529" t="s">
        <v>27</v>
      </c>
      <c r="E529">
        <v>52485.599999999999</v>
      </c>
      <c r="F529">
        <v>1858.4</v>
      </c>
      <c r="G529">
        <v>-9.0910807687098405</v>
      </c>
      <c r="H529">
        <f>(Table2[[#This Row],[1Y Return vs Nifty]]-AVERAGE(Table2[1Y Return vs Nifty]))/_xlfn.STDEV.P(Table2[1Y Return vs Nifty])</f>
        <v>-0.62954154304139287</v>
      </c>
      <c r="I529">
        <v>-4.5333034575572402</v>
      </c>
      <c r="J529">
        <f>(Table2[[#This Row],[1M Return vs Nifty]]-AVERAGE(Table2[1M Return vs Nifty]))/_xlfn.STDEV.P(Table2[1M Return vs Nifty])</f>
        <v>-0.61055244930485608</v>
      </c>
      <c r="K529">
        <v>-3.7346659288346098</v>
      </c>
      <c r="L529">
        <f>(Table2[[#This Row],[6M Return vs Nifty]]-AVERAGE(Table2[6M Return vs Nifty]))/_xlfn.STDEV.P(Table2[6M Return vs Nifty])</f>
        <v>-0.4744980622340122</v>
      </c>
      <c r="M529">
        <v>-1.69107054958415</v>
      </c>
      <c r="N529">
        <f>(Table2[[#This Row],[1W Return vs Nifty]]-AVERAGE(Table2[1W Return vs Nifty]))/_xlfn.STDEV.P(Table2[1W Return vs Nifty])</f>
        <v>-0.10513722379561784</v>
      </c>
      <c r="O529">
        <v>1835.85</v>
      </c>
      <c r="P529">
        <v>1827.50364680647</v>
      </c>
      <c r="Q529">
        <v>1764.63488497103</v>
      </c>
      <c r="R529">
        <v>50.613280660986099</v>
      </c>
      <c r="S529" s="5">
        <f>(Table2[[#This Row],[Close Price]]-Table2[[#This Row],[20D EMA]])/Table2[[#This Row],[20D EMA]]</f>
        <v>1.2283138600648301E-2</v>
      </c>
      <c r="T529" s="5">
        <f>(Table2[[#This Row],[Close Price]]-Table2[[#This Row],[50D EMA]])/Table2[[#This Row],[50D EMA]]</f>
        <v>1.6906315479873833E-2</v>
      </c>
      <c r="U529" s="5">
        <f>(Table2[[#This Row],[Close Price]]-Table2[[#This Row],[200D EMA]])/Table2[[#This Row],[200D EMA]]</f>
        <v>5.3135702930699684E-2</v>
      </c>
      <c r="V529">
        <v>0.71649767066500503</v>
      </c>
      <c r="W529">
        <v>1832.1</v>
      </c>
      <c r="X529">
        <v>1878.95</v>
      </c>
      <c r="Y529">
        <v>1820.15</v>
      </c>
      <c r="Z529">
        <v>1878.95</v>
      </c>
      <c r="AA529">
        <v>1585.55</v>
      </c>
      <c r="AB529">
        <v>1926</v>
      </c>
      <c r="AC529" s="5">
        <f>(Table2[[#This Row],[Close Price]]/Table2[[#This Row],[Day Low]])-1</f>
        <v>1.4355111620544925E-2</v>
      </c>
      <c r="AD529" s="5">
        <f>(Table2[[#This Row],[Day High]]/Table2[[#This Row],[Close Price]])-1</f>
        <v>1.1057899268187565E-2</v>
      </c>
      <c r="AE529" s="5">
        <f>(Table2[[#This Row],[Close Price]]/Table2[[#This Row],[Current Week Low]])-1</f>
        <v>2.1014751531467146E-2</v>
      </c>
      <c r="AF529" s="5">
        <f>(Table2[[#This Row],[Current Week High]]/Table2[[#This Row],[Close Price]])-1</f>
        <v>1.1057899268187565E-2</v>
      </c>
      <c r="AG529" s="5">
        <f>(Table2[[#This Row],[Close Price]]/Table2[[#This Row],[Current Month Low]])-1</f>
        <v>0.17208539623474506</v>
      </c>
      <c r="AH529" s="5">
        <f>(Table2[[#This Row],[Current Month High]]/Table2[[#This Row],[Close Price]])-1</f>
        <v>3.6375376668101644E-2</v>
      </c>
      <c r="AI529">
        <v>12.1744511407662</v>
      </c>
      <c r="AJ529">
        <v>22.8734834209395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-0.17</v>
      </c>
      <c r="AM529" t="s">
        <v>10117</v>
      </c>
      <c r="AN529">
        <v>-0.03</v>
      </c>
      <c r="AO529" t="s">
        <v>10117</v>
      </c>
      <c r="AP529">
        <v>6.290213173382E-3</v>
      </c>
      <c r="AQ529">
        <f>(Table2[[#This Row],[Sharpe Ratio]]-AVERAGE(Table2[Sharpe Ratio]))/_xlfn.STDEV.P(Table2[Sharpe Ratio])</f>
        <v>-0.5632979039274979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-2.3830271823033766</v>
      </c>
      <c r="AS529">
        <f>_xlfn.RANK.AVG(Table2[[#This Row],[1Y Return vs Nifty Z-Score]],Table2[1Y Return vs Nifty Z-Score])</f>
        <v>545</v>
      </c>
      <c r="AT529">
        <f>_xlfn.RANK.AVG(Table2[[#This Row],[6M Return vs Nifty Z-Score]],Table2[6M Return vs Nifty Z-Score])</f>
        <v>462</v>
      </c>
      <c r="AU529">
        <f>_xlfn.RANK.AVG(Table2[[#This Row],[Sharpe Ratio Z-Score]],Table2[Sharpe Ratio Z-Score])</f>
        <v>490</v>
      </c>
      <c r="AV529">
        <f>(Table2[[#This Row],[Rank 1Y]]+Table2[[#This Row],[Rank 6M]]+Table2[[#This Row],[Rank Sharpe]])/3</f>
        <v>499</v>
      </c>
    </row>
    <row r="530" spans="1:48" x14ac:dyDescent="0.3">
      <c r="A530" t="s">
        <v>898</v>
      </c>
      <c r="B530" t="s">
        <v>899</v>
      </c>
      <c r="C530" t="s">
        <v>10082</v>
      </c>
      <c r="D530" t="s">
        <v>900</v>
      </c>
      <c r="E530">
        <v>15902.03175925</v>
      </c>
      <c r="F530">
        <v>747.65</v>
      </c>
      <c r="G530">
        <v>-8.3927844248794408</v>
      </c>
      <c r="H530">
        <f>(Table2[[#This Row],[1Y Return vs Nifty]]-AVERAGE(Table2[1Y Return vs Nifty]))/_xlfn.STDEV.P(Table2[1Y Return vs Nifty])</f>
        <v>-0.62110312599492135</v>
      </c>
      <c r="I530">
        <v>4.4923406329351696</v>
      </c>
      <c r="J530">
        <f>(Table2[[#This Row],[1M Return vs Nifty]]-AVERAGE(Table2[1M Return vs Nifty]))/_xlfn.STDEV.P(Table2[1M Return vs Nifty])</f>
        <v>0.22546262739485193</v>
      </c>
      <c r="K530">
        <v>-16.264484605743501</v>
      </c>
      <c r="L530">
        <f>(Table2[[#This Row],[6M Return vs Nifty]]-AVERAGE(Table2[6M Return vs Nifty]))/_xlfn.STDEV.P(Table2[6M Return vs Nifty])</f>
        <v>-0.85552891094201688</v>
      </c>
      <c r="M530">
        <v>-2.9878097537716801</v>
      </c>
      <c r="N530">
        <f>(Table2[[#This Row],[1W Return vs Nifty]]-AVERAGE(Table2[1W Return vs Nifty]))/_xlfn.STDEV.P(Table2[1W Return vs Nifty])</f>
        <v>-0.38834847739296124</v>
      </c>
      <c r="O530">
        <v>697.6</v>
      </c>
      <c r="P530">
        <v>681.46308787581097</v>
      </c>
      <c r="Q530">
        <v>673.151717666477</v>
      </c>
      <c r="R530">
        <v>65.328349744943793</v>
      </c>
      <c r="S530" s="5">
        <f>(Table2[[#This Row],[Close Price]]-Table2[[#This Row],[20D EMA]])/Table2[[#This Row],[20D EMA]]</f>
        <v>7.1745986238532039E-2</v>
      </c>
      <c r="T530" s="5">
        <f>(Table2[[#This Row],[Close Price]]-Table2[[#This Row],[50D EMA]])/Table2[[#This Row],[50D EMA]]</f>
        <v>9.7124720768809764E-2</v>
      </c>
      <c r="U530" s="5">
        <f>(Table2[[#This Row],[Close Price]]-Table2[[#This Row],[200D EMA]])/Table2[[#This Row],[200D EMA]]</f>
        <v>0.11067086420246536</v>
      </c>
      <c r="V530">
        <v>0.99203780780358397</v>
      </c>
      <c r="W530">
        <v>720</v>
      </c>
      <c r="X530">
        <v>753</v>
      </c>
      <c r="Y530">
        <v>691.15</v>
      </c>
      <c r="Z530">
        <v>753</v>
      </c>
      <c r="AA530">
        <v>622.4</v>
      </c>
      <c r="AB530">
        <v>753</v>
      </c>
      <c r="AC530" s="5">
        <f>(Table2[[#This Row],[Close Price]]/Table2[[#This Row],[Day Low]])-1</f>
        <v>3.8402777777777786E-2</v>
      </c>
      <c r="AD530" s="5">
        <f>(Table2[[#This Row],[Day High]]/Table2[[#This Row],[Close Price]])-1</f>
        <v>7.1557546980538511E-3</v>
      </c>
      <c r="AE530" s="5">
        <f>(Table2[[#This Row],[Close Price]]/Table2[[#This Row],[Current Week Low]])-1</f>
        <v>8.1747811618317234E-2</v>
      </c>
      <c r="AF530" s="5">
        <f>(Table2[[#This Row],[Current Week High]]/Table2[[#This Row],[Close Price]])-1</f>
        <v>7.1557546980538511E-3</v>
      </c>
      <c r="AG530" s="5">
        <f>(Table2[[#This Row],[Close Price]]/Table2[[#This Row],[Current Month Low]])-1</f>
        <v>0.20123714652956304</v>
      </c>
      <c r="AH530" s="5">
        <f>(Table2[[#This Row],[Current Month High]]/Table2[[#This Row],[Close Price]])-1</f>
        <v>7.1557546980538511E-3</v>
      </c>
      <c r="AI530">
        <v>13.6226844111549</v>
      </c>
      <c r="AJ530">
        <v>25.867003367003299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0.04</v>
      </c>
      <c r="AM530" t="s">
        <v>10116</v>
      </c>
      <c r="AN530">
        <v>7.97</v>
      </c>
      <c r="AO530" t="s">
        <v>10116</v>
      </c>
      <c r="AP530">
        <v>4.9350536001208999E-2</v>
      </c>
      <c r="AQ530">
        <f>(Table2[[#This Row],[Sharpe Ratio]]-AVERAGE(Table2[Sharpe Ratio]))/_xlfn.STDEV.P(Table2[Sharpe Ratio])</f>
        <v>-7.6526414688714156E-2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-1.7160443016237616</v>
      </c>
      <c r="AS530">
        <f>_xlfn.RANK.AVG(Table2[[#This Row],[1Y Return vs Nifty Z-Score]],Table2[1Y Return vs Nifty Z-Score])</f>
        <v>540</v>
      </c>
      <c r="AT530">
        <f>_xlfn.RANK.AVG(Table2[[#This Row],[6M Return vs Nifty Z-Score]],Table2[6M Return vs Nifty Z-Score])</f>
        <v>597</v>
      </c>
      <c r="AU530">
        <f>_xlfn.RANK.AVG(Table2[[#This Row],[Sharpe Ratio Z-Score]],Table2[Sharpe Ratio Z-Score])</f>
        <v>366</v>
      </c>
      <c r="AV530">
        <f>(Table2[[#This Row],[Rank 1Y]]+Table2[[#This Row],[Rank 6M]]+Table2[[#This Row],[Rank Sharpe]])/3</f>
        <v>501</v>
      </c>
    </row>
    <row r="531" spans="1:48" x14ac:dyDescent="0.3">
      <c r="A531" t="s">
        <v>841</v>
      </c>
      <c r="B531" t="s">
        <v>842</v>
      </c>
      <c r="C531" t="s">
        <v>10075</v>
      </c>
      <c r="D531" t="s">
        <v>59</v>
      </c>
      <c r="E531">
        <v>17693.629606859999</v>
      </c>
      <c r="F531">
        <v>879</v>
      </c>
      <c r="G531">
        <v>6.0323072398653599</v>
      </c>
      <c r="H531">
        <f>(Table2[[#This Row],[1Y Return vs Nifty]]-AVERAGE(Table2[1Y Return vs Nifty]))/_xlfn.STDEV.P(Table2[1Y Return vs Nifty])</f>
        <v>-0.44678610360727133</v>
      </c>
      <c r="I531">
        <v>-10.5630788203294</v>
      </c>
      <c r="J531">
        <f>(Table2[[#This Row],[1M Return vs Nifty]]-AVERAGE(Table2[1M Return vs Nifty]))/_xlfn.STDEV.P(Table2[1M Return vs Nifty])</f>
        <v>-1.1690702749412707</v>
      </c>
      <c r="K531">
        <v>3.2017573175646001</v>
      </c>
      <c r="L531">
        <f>(Table2[[#This Row],[6M Return vs Nifty]]-AVERAGE(Table2[6M Return vs Nifty]))/_xlfn.STDEV.P(Table2[6M Return vs Nifty])</f>
        <v>-0.26356195017006245</v>
      </c>
      <c r="M531">
        <v>1.4334330448514101</v>
      </c>
      <c r="N531">
        <f>(Table2[[#This Row],[1W Return vs Nifty]]-AVERAGE(Table2[1W Return vs Nifty]))/_xlfn.STDEV.P(Table2[1W Return vs Nifty])</f>
        <v>0.57726258103169881</v>
      </c>
      <c r="O531">
        <v>898.23</v>
      </c>
      <c r="P531">
        <v>925.69621604975703</v>
      </c>
      <c r="Q531">
        <v>877.100048596482</v>
      </c>
      <c r="R531">
        <v>53.962010410746103</v>
      </c>
      <c r="S531" s="5">
        <f>(Table2[[#This Row],[Close Price]]-Table2[[#This Row],[20D EMA]])/Table2[[#This Row],[20D EMA]]</f>
        <v>-2.1408770582144906E-2</v>
      </c>
      <c r="T531" s="5">
        <f>(Table2[[#This Row],[Close Price]]-Table2[[#This Row],[50D EMA]])/Table2[[#This Row],[50D EMA]]</f>
        <v>-5.0444427923692692E-2</v>
      </c>
      <c r="U531" s="5">
        <f>(Table2[[#This Row],[Close Price]]-Table2[[#This Row],[200D EMA]])/Table2[[#This Row],[200D EMA]]</f>
        <v>2.1661740944585138E-3</v>
      </c>
      <c r="V531">
        <v>2.05131911223403</v>
      </c>
      <c r="W531">
        <v>875.2</v>
      </c>
      <c r="X531">
        <v>908.5</v>
      </c>
      <c r="Y531">
        <v>869.15</v>
      </c>
      <c r="Z531">
        <v>923</v>
      </c>
      <c r="AA531">
        <v>823.4</v>
      </c>
      <c r="AB531">
        <v>940.2</v>
      </c>
      <c r="AC531" s="5">
        <f>(Table2[[#This Row],[Close Price]]/Table2[[#This Row],[Day Low]])-1</f>
        <v>4.3418647166362234E-3</v>
      </c>
      <c r="AD531" s="5">
        <f>(Table2[[#This Row],[Day High]]/Table2[[#This Row],[Close Price]])-1</f>
        <v>3.3560864618885189E-2</v>
      </c>
      <c r="AE531" s="5">
        <f>(Table2[[#This Row],[Close Price]]/Table2[[#This Row],[Current Week Low]])-1</f>
        <v>1.1332911465224749E-2</v>
      </c>
      <c r="AF531" s="5">
        <f>(Table2[[#This Row],[Current Week High]]/Table2[[#This Row],[Close Price]])-1</f>
        <v>5.0056882821387871E-2</v>
      </c>
      <c r="AG531" s="5">
        <f>(Table2[[#This Row],[Close Price]]/Table2[[#This Row],[Current Month Low]])-1</f>
        <v>6.752489676949236E-2</v>
      </c>
      <c r="AH531" s="5">
        <f>(Table2[[#This Row],[Current Month High]]/Table2[[#This Row],[Close Price]])-1</f>
        <v>6.9624573378839649E-2</v>
      </c>
      <c r="AI531">
        <v>24.459613196814502</v>
      </c>
      <c r="AJ531">
        <v>41.397892704898197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-0.14000000000000001</v>
      </c>
      <c r="AM531" t="s">
        <v>10117</v>
      </c>
      <c r="AN531">
        <v>-3.12</v>
      </c>
      <c r="AO531" t="s">
        <v>10117</v>
      </c>
      <c r="AP531">
        <v>-6.7287161206340998E-2</v>
      </c>
      <c r="AQ531">
        <f>(Table2[[#This Row],[Sharpe Ratio]]-AVERAGE(Table2[Sharpe Ratio]))/_xlfn.STDEV.P(Table2[Sharpe Ratio])</f>
        <v>-1.3950466171060303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448</v>
      </c>
      <c r="AT531">
        <f>_xlfn.RANK.AVG(Table2[[#This Row],[6M Return vs Nifty Z-Score]],Table2[6M Return vs Nifty Z-Score])</f>
        <v>392</v>
      </c>
      <c r="AU531">
        <f>_xlfn.RANK.AVG(Table2[[#This Row],[Sharpe Ratio Z-Score]],Table2[Sharpe Ratio Z-Score])</f>
        <v>663</v>
      </c>
      <c r="AV531">
        <f>(Table2[[#This Row],[Rank 1Y]]+Table2[[#This Row],[Rank 6M]]+Table2[[#This Row],[Rank Sharpe]])/3</f>
        <v>501</v>
      </c>
    </row>
    <row r="532" spans="1:48" x14ac:dyDescent="0.3">
      <c r="A532" t="s">
        <v>1116</v>
      </c>
      <c r="B532" t="s">
        <v>1117</v>
      </c>
      <c r="C532" t="s">
        <v>10069</v>
      </c>
      <c r="D532" t="s">
        <v>21</v>
      </c>
      <c r="E532">
        <v>10465.718838659999</v>
      </c>
      <c r="F532">
        <v>499.2</v>
      </c>
      <c r="G532">
        <v>15.197784401666199</v>
      </c>
      <c r="H532">
        <f>(Table2[[#This Row],[1Y Return vs Nifty]]-AVERAGE(Table2[1Y Return vs Nifty]))/_xlfn.STDEV.P(Table2[1Y Return vs Nifty])</f>
        <v>-0.33602779962283724</v>
      </c>
      <c r="I532">
        <v>-1.1655685435676799</v>
      </c>
      <c r="J532">
        <f>(Table2[[#This Row],[1M Return vs Nifty]]-AVERAGE(Table2[1M Return vs Nifty]))/_xlfn.STDEV.P(Table2[1M Return vs Nifty])</f>
        <v>-0.29861048325845685</v>
      </c>
      <c r="K532">
        <v>-0.86133056422973497</v>
      </c>
      <c r="L532">
        <f>(Table2[[#This Row],[6M Return vs Nifty]]-AVERAGE(Table2[6M Return vs Nifty]))/_xlfn.STDEV.P(Table2[6M Return vs Nifty])</f>
        <v>-0.38712014872790756</v>
      </c>
      <c r="M532">
        <v>-8.0659549983335098E-3</v>
      </c>
      <c r="N532">
        <f>(Table2[[#This Row],[1W Return vs Nifty]]-AVERAGE(Table2[1W Return vs Nifty]))/_xlfn.STDEV.P(Table2[1W Return vs Nifty])</f>
        <v>0.26243540723421172</v>
      </c>
      <c r="O532">
        <v>500</v>
      </c>
      <c r="P532">
        <v>495.22412221435297</v>
      </c>
      <c r="Q532">
        <v>468.843392036767</v>
      </c>
      <c r="R532">
        <v>54.838827137777102</v>
      </c>
      <c r="S532" s="5">
        <f>(Table2[[#This Row],[Close Price]]-Table2[[#This Row],[20D EMA]])/Table2[[#This Row],[20D EMA]]</f>
        <v>-1.6000000000000228E-3</v>
      </c>
      <c r="T532" s="5">
        <f>(Table2[[#This Row],[Close Price]]-Table2[[#This Row],[50D EMA]])/Table2[[#This Row],[50D EMA]]</f>
        <v>8.0284412800192603E-3</v>
      </c>
      <c r="U532" s="5">
        <f>(Table2[[#This Row],[Close Price]]-Table2[[#This Row],[200D EMA]])/Table2[[#This Row],[200D EMA]]</f>
        <v>6.4747863527214664E-2</v>
      </c>
      <c r="V532">
        <v>0.37175768194604802</v>
      </c>
      <c r="W532">
        <v>495.05</v>
      </c>
      <c r="X532">
        <v>509.4</v>
      </c>
      <c r="Y532">
        <v>495.05</v>
      </c>
      <c r="Z532">
        <v>525</v>
      </c>
      <c r="AA532">
        <v>444</v>
      </c>
      <c r="AB532">
        <v>526.70000000000005</v>
      </c>
      <c r="AC532" s="5">
        <f>(Table2[[#This Row],[Close Price]]/Table2[[#This Row],[Day Low]])-1</f>
        <v>8.3829916170083951E-3</v>
      </c>
      <c r="AD532" s="5">
        <f>(Table2[[#This Row],[Day High]]/Table2[[#This Row],[Close Price]])-1</f>
        <v>2.0432692307692291E-2</v>
      </c>
      <c r="AE532" s="5">
        <f>(Table2[[#This Row],[Close Price]]/Table2[[#This Row],[Current Week Low]])-1</f>
        <v>8.3829916170083951E-3</v>
      </c>
      <c r="AF532" s="5">
        <f>(Table2[[#This Row],[Current Week High]]/Table2[[#This Row],[Close Price]])-1</f>
        <v>5.1682692307692291E-2</v>
      </c>
      <c r="AG532" s="5">
        <f>(Table2[[#This Row],[Close Price]]/Table2[[#This Row],[Current Month Low]])-1</f>
        <v>0.12432432432432439</v>
      </c>
      <c r="AH532" s="5">
        <f>(Table2[[#This Row],[Current Month High]]/Table2[[#This Row],[Close Price]])-1</f>
        <v>5.5088141025641191E-2</v>
      </c>
      <c r="AI532">
        <v>13.6017628205128</v>
      </c>
      <c r="AJ532">
        <v>44.695652173912997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</v>
      </c>
      <c r="AM532">
        <v>0</v>
      </c>
      <c r="AN532">
        <v>-2.52</v>
      </c>
      <c r="AO532" t="s">
        <v>10117</v>
      </c>
      <c r="AP532">
        <v>-7.4365800176747002E-2</v>
      </c>
      <c r="AQ532">
        <f>(Table2[[#This Row],[Sharpe Ratio]]-AVERAGE(Table2[Sharpe Ratio]))/_xlfn.STDEV.P(Table2[Sharpe Ratio])</f>
        <v>-1.4750664452709392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-2.2343894696459294</v>
      </c>
      <c r="AS532">
        <f>_xlfn.RANK.AVG(Table2[[#This Row],[1Y Return vs Nifty Z-Score]],Table2[1Y Return vs Nifty Z-Score])</f>
        <v>401</v>
      </c>
      <c r="AT532">
        <f>_xlfn.RANK.AVG(Table2[[#This Row],[6M Return vs Nifty Z-Score]],Table2[6M Return vs Nifty Z-Score])</f>
        <v>433</v>
      </c>
      <c r="AU532">
        <f>_xlfn.RANK.AVG(Table2[[#This Row],[Sharpe Ratio Z-Score]],Table2[Sharpe Ratio Z-Score])</f>
        <v>671</v>
      </c>
      <c r="AV532">
        <f>(Table2[[#This Row],[Rank 1Y]]+Table2[[#This Row],[Rank 6M]]+Table2[[#This Row],[Rank Sharpe]])/3</f>
        <v>501.66666666666669</v>
      </c>
    </row>
    <row r="533" spans="1:48" x14ac:dyDescent="0.3">
      <c r="A533" t="s">
        <v>638</v>
      </c>
      <c r="B533" t="s">
        <v>639</v>
      </c>
      <c r="C533" t="s">
        <v>10075</v>
      </c>
      <c r="D533" t="s">
        <v>59</v>
      </c>
      <c r="E533">
        <v>28092.66805914</v>
      </c>
      <c r="F533">
        <v>1088.1500000000001</v>
      </c>
      <c r="G533">
        <v>20.0784980255061</v>
      </c>
      <c r="H533">
        <f>(Table2[[#This Row],[1Y Return vs Nifty]]-AVERAGE(Table2[1Y Return vs Nifty]))/_xlfn.STDEV.P(Table2[1Y Return vs Nifty])</f>
        <v>-0.27704783014964773</v>
      </c>
      <c r="I533">
        <v>-20.044156618148001</v>
      </c>
      <c r="J533">
        <f>(Table2[[#This Row],[1M Return vs Nifty]]-AVERAGE(Table2[1M Return vs Nifty]))/_xlfn.STDEV.P(Table2[1M Return vs Nifty])</f>
        <v>-2.0472706452271745</v>
      </c>
      <c r="K533">
        <v>-8.2879393902961294</v>
      </c>
      <c r="L533">
        <f>(Table2[[#This Row],[6M Return vs Nifty]]-AVERAGE(Table2[6M Return vs Nifty]))/_xlfn.STDEV.P(Table2[6M Return vs Nifty])</f>
        <v>-0.6129627676026238</v>
      </c>
      <c r="M533">
        <v>-4.0349878016770901</v>
      </c>
      <c r="N533">
        <f>(Table2[[#This Row],[1W Return vs Nifty]]-AVERAGE(Table2[1W Return vs Nifty]))/_xlfn.STDEV.P(Table2[1W Return vs Nifty])</f>
        <v>-0.61705491792409894</v>
      </c>
      <c r="O533">
        <v>1161.32</v>
      </c>
      <c r="P533">
        <v>1207.78133187453</v>
      </c>
      <c r="Q533">
        <v>1134.3006012225001</v>
      </c>
      <c r="R533">
        <v>28.371880579700601</v>
      </c>
      <c r="S533" s="5">
        <f>(Table2[[#This Row],[Close Price]]-Table2[[#This Row],[20D EMA]])/Table2[[#This Row],[20D EMA]]</f>
        <v>-6.3005889849481495E-2</v>
      </c>
      <c r="T533" s="5">
        <f>(Table2[[#This Row],[Close Price]]-Table2[[#This Row],[50D EMA]])/Table2[[#This Row],[50D EMA]]</f>
        <v>-9.9050489287540816E-2</v>
      </c>
      <c r="U533" s="5">
        <f>(Table2[[#This Row],[Close Price]]-Table2[[#This Row],[200D EMA]])/Table2[[#This Row],[200D EMA]]</f>
        <v>-4.06863940411923E-2</v>
      </c>
      <c r="V533">
        <v>1.13094264561252</v>
      </c>
      <c r="W533">
        <v>1080</v>
      </c>
      <c r="X533">
        <v>1114.3</v>
      </c>
      <c r="Y533">
        <v>1080</v>
      </c>
      <c r="Z533">
        <v>1142</v>
      </c>
      <c r="AA533">
        <v>1073.5999999999999</v>
      </c>
      <c r="AB533">
        <v>1213.7</v>
      </c>
      <c r="AC533" s="5">
        <f>(Table2[[#This Row],[Close Price]]/Table2[[#This Row],[Day Low]])-1</f>
        <v>7.5462962962964397E-3</v>
      </c>
      <c r="AD533" s="5">
        <f>(Table2[[#This Row],[Day High]]/Table2[[#This Row],[Close Price]])-1</f>
        <v>2.4031613288608922E-2</v>
      </c>
      <c r="AE533" s="5">
        <f>(Table2[[#This Row],[Close Price]]/Table2[[#This Row],[Current Week Low]])-1</f>
        <v>7.5462962962964397E-3</v>
      </c>
      <c r="AF533" s="5">
        <f>(Table2[[#This Row],[Current Week High]]/Table2[[#This Row],[Close Price]])-1</f>
        <v>4.9487662546523925E-2</v>
      </c>
      <c r="AG533" s="5">
        <f>(Table2[[#This Row],[Close Price]]/Table2[[#This Row],[Current Month Low]])-1</f>
        <v>1.3552533532041888E-2</v>
      </c>
      <c r="AH533" s="5">
        <f>(Table2[[#This Row],[Current Month High]]/Table2[[#This Row],[Close Price]])-1</f>
        <v>0.11537931351376174</v>
      </c>
      <c r="AI533">
        <v>26.3244957037173</v>
      </c>
      <c r="AJ533">
        <v>49.2661179698216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-0.19</v>
      </c>
      <c r="AM533" t="s">
        <v>10117</v>
      </c>
      <c r="AN533">
        <v>-7.53</v>
      </c>
      <c r="AO533" t="s">
        <v>10117</v>
      </c>
      <c r="AP533">
        <v>-3.9842939138288999E-2</v>
      </c>
      <c r="AQ533">
        <f>(Table2[[#This Row],[Sharpe Ratio]]-AVERAGE(Table2[Sharpe Ratio]))/_xlfn.STDEV.P(Table2[Sharpe Ratio])</f>
        <v>-1.0848059136054868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377</v>
      </c>
      <c r="AT533">
        <f>_xlfn.RANK.AVG(Table2[[#This Row],[6M Return vs Nifty Z-Score]],Table2[6M Return vs Nifty Z-Score])</f>
        <v>514</v>
      </c>
      <c r="AU533">
        <f>_xlfn.RANK.AVG(Table2[[#This Row],[Sharpe Ratio Z-Score]],Table2[Sharpe Ratio Z-Score])</f>
        <v>621</v>
      </c>
      <c r="AV533">
        <f>(Table2[[#This Row],[Rank 1Y]]+Table2[[#This Row],[Rank 6M]]+Table2[[#This Row],[Rank Sharpe]])/3</f>
        <v>504</v>
      </c>
    </row>
    <row r="534" spans="1:48" x14ac:dyDescent="0.3">
      <c r="A534" t="s">
        <v>260</v>
      </c>
      <c r="B534" t="s">
        <v>261</v>
      </c>
      <c r="C534" t="s">
        <v>10068</v>
      </c>
      <c r="D534" t="s">
        <v>182</v>
      </c>
      <c r="E534">
        <v>98284.528067294901</v>
      </c>
      <c r="F534">
        <v>902.8</v>
      </c>
      <c r="G534">
        <v>12.9546438674058</v>
      </c>
      <c r="H534">
        <f>(Table2[[#This Row],[1Y Return vs Nifty]]-AVERAGE(Table2[1Y Return vs Nifty]))/_xlfn.STDEV.P(Table2[1Y Return vs Nifty])</f>
        <v>-0.36313456523771159</v>
      </c>
      <c r="I534">
        <v>-15.595808804465999</v>
      </c>
      <c r="J534">
        <f>(Table2[[#This Row],[1M Return vs Nifty]]-AVERAGE(Table2[1M Return vs Nifty]))/_xlfn.STDEV.P(Table2[1M Return vs Nifty])</f>
        <v>-1.6352351382477004</v>
      </c>
      <c r="K534">
        <v>-20.6743598186982</v>
      </c>
      <c r="L534">
        <f>(Table2[[#This Row],[6M Return vs Nifty]]-AVERAGE(Table2[6M Return vs Nifty]))/_xlfn.STDEV.P(Table2[6M Return vs Nifty])</f>
        <v>-0.98963288630002666</v>
      </c>
      <c r="M534">
        <v>-6.2385826409608001</v>
      </c>
      <c r="N534">
        <f>(Table2[[#This Row],[1W Return vs Nifty]]-AVERAGE(Table2[1W Return vs Nifty]))/_xlfn.STDEV.P(Table2[1W Return vs Nifty])</f>
        <v>-1.0983258279411938</v>
      </c>
      <c r="O534">
        <v>931.35</v>
      </c>
      <c r="P534">
        <v>940.33349255721805</v>
      </c>
      <c r="Q534">
        <v>968.54899108559403</v>
      </c>
      <c r="R534">
        <v>31.379612230853699</v>
      </c>
      <c r="S534" s="5">
        <f>(Table2[[#This Row],[Close Price]]-Table2[[#This Row],[20D EMA]])/Table2[[#This Row],[20D EMA]]</f>
        <v>-3.0654426370322722E-2</v>
      </c>
      <c r="T534" s="5">
        <f>(Table2[[#This Row],[Close Price]]-Table2[[#This Row],[50D EMA]])/Table2[[#This Row],[50D EMA]]</f>
        <v>-3.9915086354253441E-2</v>
      </c>
      <c r="U534" s="5">
        <f>(Table2[[#This Row],[Close Price]]-Table2[[#This Row],[200D EMA]])/Table2[[#This Row],[200D EMA]]</f>
        <v>-6.7884011744103509E-2</v>
      </c>
      <c r="V534">
        <v>0.49936664658176599</v>
      </c>
      <c r="W534">
        <v>892</v>
      </c>
      <c r="X534">
        <v>907</v>
      </c>
      <c r="Y534">
        <v>886.25</v>
      </c>
      <c r="Z534">
        <v>923.9</v>
      </c>
      <c r="AA534">
        <v>824.25</v>
      </c>
      <c r="AB534">
        <v>1190</v>
      </c>
      <c r="AC534" s="5">
        <f>(Table2[[#This Row],[Close Price]]/Table2[[#This Row],[Day Low]])-1</f>
        <v>1.2107623318385663E-2</v>
      </c>
      <c r="AD534" s="5">
        <f>(Table2[[#This Row],[Day High]]/Table2[[#This Row],[Close Price]])-1</f>
        <v>4.6521931767833369E-3</v>
      </c>
      <c r="AE534" s="5">
        <f>(Table2[[#This Row],[Close Price]]/Table2[[#This Row],[Current Week Low]])-1</f>
        <v>1.8674188998589525E-2</v>
      </c>
      <c r="AF534" s="5">
        <f>(Table2[[#This Row],[Current Week High]]/Table2[[#This Row],[Close Price]])-1</f>
        <v>2.3371732388125954E-2</v>
      </c>
      <c r="AG534" s="5">
        <f>(Table2[[#This Row],[Close Price]]/Table2[[#This Row],[Current Month Low]])-1</f>
        <v>9.5298756445253208E-2</v>
      </c>
      <c r="AH534" s="5">
        <f>(Table2[[#This Row],[Current Month High]]/Table2[[#This Row],[Close Price]])-1</f>
        <v>0.31812140008861323</v>
      </c>
      <c r="AI534">
        <v>39.499335400974701</v>
      </c>
      <c r="AJ534">
        <v>72.950191570881202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10117</v>
      </c>
      <c r="AN534">
        <v>-7</v>
      </c>
      <c r="AO534" t="s">
        <v>10117</v>
      </c>
      <c r="AP534">
        <v>1.9337243962966998E-2</v>
      </c>
      <c r="AQ534">
        <f>(Table2[[#This Row],[Sharpe Ratio]]-AVERAGE(Table2[Sharpe Ratio]))/_xlfn.STDEV.P(Table2[Sharpe Ratio])</f>
        <v>-0.41580893518510886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415</v>
      </c>
      <c r="AT534">
        <f>_xlfn.RANK.AVG(Table2[[#This Row],[6M Return vs Nifty Z-Score]],Table2[6M Return vs Nifty Z-Score])</f>
        <v>644</v>
      </c>
      <c r="AU534">
        <f>_xlfn.RANK.AVG(Table2[[#This Row],[Sharpe Ratio Z-Score]],Table2[Sharpe Ratio Z-Score])</f>
        <v>454</v>
      </c>
      <c r="AV534">
        <f>(Table2[[#This Row],[Rank 1Y]]+Table2[[#This Row],[Rank 6M]]+Table2[[#This Row],[Rank Sharpe]])/3</f>
        <v>504.33333333333331</v>
      </c>
    </row>
    <row r="535" spans="1:48" x14ac:dyDescent="0.3">
      <c r="A535" t="s">
        <v>41</v>
      </c>
      <c r="B535" t="s">
        <v>42</v>
      </c>
      <c r="C535" t="s">
        <v>10072</v>
      </c>
      <c r="D535" t="s">
        <v>43</v>
      </c>
      <c r="E535">
        <v>529289.76676304499</v>
      </c>
      <c r="F535">
        <v>425.6</v>
      </c>
      <c r="G535">
        <v>-32.159051934793297</v>
      </c>
      <c r="H535">
        <f>(Table2[[#This Row],[1Y Return vs Nifty]]-AVERAGE(Table2[1Y Return vs Nifty]))/_xlfn.STDEV.P(Table2[1Y Return vs Nifty])</f>
        <v>-0.90830164659231716</v>
      </c>
      <c r="I535">
        <v>-7.9685290330651304</v>
      </c>
      <c r="J535">
        <f>(Table2[[#This Row],[1M Return vs Nifty]]-AVERAGE(Table2[1M Return vs Nifty]))/_xlfn.STDEV.P(Table2[1M Return vs Nifty])</f>
        <v>-0.92874584848999331</v>
      </c>
      <c r="K535">
        <v>-17.926956068033199</v>
      </c>
      <c r="L535">
        <f>(Table2[[#This Row],[6M Return vs Nifty]]-AVERAGE(Table2[6M Return vs Nifty]))/_xlfn.STDEV.P(Table2[6M Return vs Nifty])</f>
        <v>-0.90608454375388392</v>
      </c>
      <c r="M535">
        <v>-1.70668722664432</v>
      </c>
      <c r="N535">
        <f>(Table2[[#This Row],[1W Return vs Nifty]]-AVERAGE(Table2[1W Return vs Nifty]))/_xlfn.STDEV.P(Table2[1W Return vs Nifty])</f>
        <v>-0.10854794714920592</v>
      </c>
      <c r="O535">
        <v>427.46</v>
      </c>
      <c r="P535">
        <v>429.04319975526698</v>
      </c>
      <c r="Q535">
        <v>429.55213237095302</v>
      </c>
      <c r="R535">
        <v>42.583656876255098</v>
      </c>
      <c r="S535" s="5">
        <f>(Table2[[#This Row],[Close Price]]-Table2[[#This Row],[20D EMA]])/Table2[[#This Row],[20D EMA]]</f>
        <v>-4.351284330697508E-3</v>
      </c>
      <c r="T535" s="5">
        <f>(Table2[[#This Row],[Close Price]]-Table2[[#This Row],[50D EMA]])/Table2[[#This Row],[50D EMA]]</f>
        <v>-8.0252985182634653E-3</v>
      </c>
      <c r="U535" s="5">
        <f>(Table2[[#This Row],[Close Price]]-Table2[[#This Row],[200D EMA]])/Table2[[#This Row],[200D EMA]]</f>
        <v>-9.2005884108614065E-3</v>
      </c>
      <c r="V535">
        <v>0.96577702470165705</v>
      </c>
      <c r="W535">
        <v>421.1</v>
      </c>
      <c r="X535">
        <v>427.25</v>
      </c>
      <c r="Y535">
        <v>419.75</v>
      </c>
      <c r="Z535">
        <v>427.25</v>
      </c>
      <c r="AA535">
        <v>402.85</v>
      </c>
      <c r="AB535">
        <v>441.65</v>
      </c>
      <c r="AC535" s="5">
        <f>(Table2[[#This Row],[Close Price]]/Table2[[#This Row],[Day Low]])-1</f>
        <v>1.0686297791498545E-2</v>
      </c>
      <c r="AD535" s="5">
        <f>(Table2[[#This Row],[Day High]]/Table2[[#This Row],[Close Price]])-1</f>
        <v>3.8768796992481036E-3</v>
      </c>
      <c r="AE535" s="5">
        <f>(Table2[[#This Row],[Close Price]]/Table2[[#This Row],[Current Week Low]])-1</f>
        <v>1.3936867182847035E-2</v>
      </c>
      <c r="AF535" s="5">
        <f>(Table2[[#This Row],[Current Week High]]/Table2[[#This Row],[Close Price]])-1</f>
        <v>3.8768796992481036E-3</v>
      </c>
      <c r="AG535" s="5">
        <f>(Table2[[#This Row],[Close Price]]/Table2[[#This Row],[Current Month Low]])-1</f>
        <v>5.6472632493483887E-2</v>
      </c>
      <c r="AH535" s="5">
        <f>(Table2[[#This Row],[Current Month High]]/Table2[[#This Row],[Close Price]])-1</f>
        <v>3.7711466165413432E-2</v>
      </c>
      <c r="AI535">
        <v>17.410714285714199</v>
      </c>
      <c r="AJ535">
        <v>6.5731814198071801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-0.05</v>
      </c>
      <c r="AM535" t="s">
        <v>10117</v>
      </c>
      <c r="AN535">
        <v>-2.59</v>
      </c>
      <c r="AO535" t="s">
        <v>10117</v>
      </c>
      <c r="AP535">
        <v>9.2185064617611001E-2</v>
      </c>
      <c r="AQ535">
        <f>(Table2[[#This Row],[Sharpe Ratio]]-AVERAGE(Table2[Sharpe Ratio]))/_xlfn.STDEV.P(Table2[Sharpe Ratio])</f>
        <v>0.40769260449552985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658</v>
      </c>
      <c r="AT535">
        <f>_xlfn.RANK.AVG(Table2[[#This Row],[6M Return vs Nifty Z-Score]],Table2[6M Return vs Nifty Z-Score])</f>
        <v>619</v>
      </c>
      <c r="AU535">
        <f>_xlfn.RANK.AVG(Table2[[#This Row],[Sharpe Ratio Z-Score]],Table2[Sharpe Ratio Z-Score])</f>
        <v>238</v>
      </c>
      <c r="AV535">
        <f>(Table2[[#This Row],[Rank 1Y]]+Table2[[#This Row],[Rank 6M]]+Table2[[#This Row],[Rank Sharpe]])/3</f>
        <v>505</v>
      </c>
    </row>
    <row r="536" spans="1:48" x14ac:dyDescent="0.3">
      <c r="A536" t="s">
        <v>1135</v>
      </c>
      <c r="B536" t="s">
        <v>1136</v>
      </c>
      <c r="C536" t="s">
        <v>10079</v>
      </c>
      <c r="D536" t="s">
        <v>80</v>
      </c>
      <c r="E536">
        <v>10201.40637187</v>
      </c>
      <c r="F536">
        <v>892.3</v>
      </c>
      <c r="G536">
        <v>-5.1419501944946999</v>
      </c>
      <c r="H536">
        <f>(Table2[[#This Row],[1Y Return vs Nifty]]-AVERAGE(Table2[1Y Return vs Nifty]))/_xlfn.STDEV.P(Table2[1Y Return vs Nifty])</f>
        <v>-0.581819095329003</v>
      </c>
      <c r="I536">
        <v>2.4199982741022201</v>
      </c>
      <c r="J536">
        <f>(Table2[[#This Row],[1M Return vs Nifty]]-AVERAGE(Table2[1M Return vs Nifty]))/_xlfn.STDEV.P(Table2[1M Return vs Nifty])</f>
        <v>3.3508519887687653E-2</v>
      </c>
      <c r="K536">
        <v>-11.8912405669272</v>
      </c>
      <c r="L536">
        <f>(Table2[[#This Row],[6M Return vs Nifty]]-AVERAGE(Table2[6M Return vs Nifty]))/_xlfn.STDEV.P(Table2[6M Return vs Nifty])</f>
        <v>-0.72253888684946677</v>
      </c>
      <c r="M536">
        <v>2.2685985979502998</v>
      </c>
      <c r="N536">
        <f>(Table2[[#This Row],[1W Return vs Nifty]]-AVERAGE(Table2[1W Return vs Nifty]))/_xlfn.STDEV.P(Table2[1W Return vs Nifty])</f>
        <v>0.75966493494422027</v>
      </c>
      <c r="O536">
        <v>830.54</v>
      </c>
      <c r="P536">
        <v>820.51200844644302</v>
      </c>
      <c r="Q536">
        <v>807.36559431091905</v>
      </c>
      <c r="R536">
        <v>75.081974861666396</v>
      </c>
      <c r="S536" s="5">
        <f>(Table2[[#This Row],[Close Price]]-Table2[[#This Row],[20D EMA]])/Table2[[#This Row],[20D EMA]]</f>
        <v>7.4361258939966757E-2</v>
      </c>
      <c r="T536" s="5">
        <f>(Table2[[#This Row],[Close Price]]-Table2[[#This Row],[50D EMA]])/Table2[[#This Row],[50D EMA]]</f>
        <v>8.7491701296950275E-2</v>
      </c>
      <c r="U536" s="5">
        <f>(Table2[[#This Row],[Close Price]]-Table2[[#This Row],[200D EMA]])/Table2[[#This Row],[200D EMA]]</f>
        <v>0.10519943664625916</v>
      </c>
      <c r="V536">
        <v>2.2208724809995299</v>
      </c>
      <c r="W536">
        <v>866.95</v>
      </c>
      <c r="X536">
        <v>935</v>
      </c>
      <c r="Y536">
        <v>828</v>
      </c>
      <c r="Z536">
        <v>935</v>
      </c>
      <c r="AA536">
        <v>709.25</v>
      </c>
      <c r="AB536">
        <v>935</v>
      </c>
      <c r="AC536" s="5">
        <f>(Table2[[#This Row],[Close Price]]/Table2[[#This Row],[Day Low]])-1</f>
        <v>2.9240440625180053E-2</v>
      </c>
      <c r="AD536" s="5">
        <f>(Table2[[#This Row],[Day High]]/Table2[[#This Row],[Close Price]])-1</f>
        <v>4.7853860809144999E-2</v>
      </c>
      <c r="AE536" s="5">
        <f>(Table2[[#This Row],[Close Price]]/Table2[[#This Row],[Current Week Low]])-1</f>
        <v>7.7657004830917753E-2</v>
      </c>
      <c r="AF536" s="5">
        <f>(Table2[[#This Row],[Current Week High]]/Table2[[#This Row],[Close Price]])-1</f>
        <v>4.7853860809144999E-2</v>
      </c>
      <c r="AG536" s="5">
        <f>(Table2[[#This Row],[Close Price]]/Table2[[#This Row],[Current Month Low]])-1</f>
        <v>0.25808953119492406</v>
      </c>
      <c r="AH536" s="5">
        <f>(Table2[[#This Row],[Current Month High]]/Table2[[#This Row],[Close Price]])-1</f>
        <v>4.7853860809144999E-2</v>
      </c>
      <c r="AI536">
        <v>12.0587246441779</v>
      </c>
      <c r="AJ536">
        <v>46.953227931488698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-0.03</v>
      </c>
      <c r="AM536" t="s">
        <v>10117</v>
      </c>
      <c r="AN536">
        <v>8.58</v>
      </c>
      <c r="AO536" t="s">
        <v>10116</v>
      </c>
      <c r="AP536">
        <v>2.4215188076563001E-2</v>
      </c>
      <c r="AQ536">
        <f>(Table2[[#This Row],[Sharpe Ratio]]-AVERAGE(Table2[Sharpe Ratio]))/_xlfn.STDEV.P(Table2[Sharpe Ratio])</f>
        <v>-0.36066666116889456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-0.8718511885154564</v>
      </c>
      <c r="AS536">
        <f>_xlfn.RANK.AVG(Table2[[#This Row],[1Y Return vs Nifty Z-Score]],Table2[1Y Return vs Nifty Z-Score])</f>
        <v>525</v>
      </c>
      <c r="AT536">
        <f>_xlfn.RANK.AVG(Table2[[#This Row],[6M Return vs Nifty Z-Score]],Table2[6M Return vs Nifty Z-Score])</f>
        <v>556</v>
      </c>
      <c r="AU536">
        <f>_xlfn.RANK.AVG(Table2[[#This Row],[Sharpe Ratio Z-Score]],Table2[Sharpe Ratio Z-Score])</f>
        <v>434</v>
      </c>
      <c r="AV536">
        <f>(Table2[[#This Row],[Rank 1Y]]+Table2[[#This Row],[Rank 6M]]+Table2[[#This Row],[Rank Sharpe]])/3</f>
        <v>505</v>
      </c>
    </row>
    <row r="537" spans="1:48" x14ac:dyDescent="0.3">
      <c r="A537" t="s">
        <v>130</v>
      </c>
      <c r="B537" t="s">
        <v>131</v>
      </c>
      <c r="C537" t="s">
        <v>10076</v>
      </c>
      <c r="D537" t="s">
        <v>132</v>
      </c>
      <c r="E537">
        <v>223963.29316247901</v>
      </c>
      <c r="F537">
        <v>943.15</v>
      </c>
      <c r="G537">
        <v>-4.0862106871090802</v>
      </c>
      <c r="H537">
        <f>(Table2[[#This Row],[1Y Return vs Nifty]]-AVERAGE(Table2[1Y Return vs Nifty]))/_xlfn.STDEV.P(Table2[1Y Return vs Nifty])</f>
        <v>-0.56906123065669412</v>
      </c>
      <c r="I537">
        <v>-4.2748123395597304</v>
      </c>
      <c r="J537">
        <f>(Table2[[#This Row],[1M Return vs Nifty]]-AVERAGE(Table2[1M Return vs Nifty]))/_xlfn.STDEV.P(Table2[1M Return vs Nifty])</f>
        <v>-0.58660928583948935</v>
      </c>
      <c r="K537">
        <v>-3.3578679089626799</v>
      </c>
      <c r="L537">
        <f>(Table2[[#This Row],[6M Return vs Nifty]]-AVERAGE(Table2[6M Return vs Nifty]))/_xlfn.STDEV.P(Table2[6M Return vs Nifty])</f>
        <v>-0.4630396626349913</v>
      </c>
      <c r="M537">
        <v>-1.86268613562276</v>
      </c>
      <c r="N537">
        <f>(Table2[[#This Row],[1W Return vs Nifty]]-AVERAGE(Table2[1W Return vs Nifty]))/_xlfn.STDEV.P(Table2[1W Return vs Nifty])</f>
        <v>-0.14261851926496388</v>
      </c>
      <c r="O537">
        <v>916.58</v>
      </c>
      <c r="P537">
        <v>895.04826371343597</v>
      </c>
      <c r="Q537">
        <v>837.84480193353704</v>
      </c>
      <c r="R537">
        <v>50.2650932980128</v>
      </c>
      <c r="S537" s="5">
        <f>(Table2[[#This Row],[Close Price]]-Table2[[#This Row],[20D EMA]])/Table2[[#This Row],[20D EMA]]</f>
        <v>2.8988195247550606E-2</v>
      </c>
      <c r="T537" s="5">
        <f>(Table2[[#This Row],[Close Price]]-Table2[[#This Row],[50D EMA]])/Table2[[#This Row],[50D EMA]]</f>
        <v>5.3742058653905779E-2</v>
      </c>
      <c r="U537" s="5">
        <f>(Table2[[#This Row],[Close Price]]-Table2[[#This Row],[200D EMA]])/Table2[[#This Row],[200D EMA]]</f>
        <v>0.12568580460658677</v>
      </c>
      <c r="V537">
        <v>0.92489208765458797</v>
      </c>
      <c r="W537">
        <v>915.3</v>
      </c>
      <c r="X537">
        <v>945.6</v>
      </c>
      <c r="Y537">
        <v>915.3</v>
      </c>
      <c r="Z537">
        <v>945.6</v>
      </c>
      <c r="AA537">
        <v>823.8</v>
      </c>
      <c r="AB537">
        <v>945.6</v>
      </c>
      <c r="AC537" s="5">
        <f>(Table2[[#This Row],[Close Price]]/Table2[[#This Row],[Day Low]])-1</f>
        <v>3.0427182344586523E-2</v>
      </c>
      <c r="AD537" s="5">
        <f>(Table2[[#This Row],[Day High]]/Table2[[#This Row],[Close Price]])-1</f>
        <v>2.5976779939564931E-3</v>
      </c>
      <c r="AE537" s="5">
        <f>(Table2[[#This Row],[Close Price]]/Table2[[#This Row],[Current Week Low]])-1</f>
        <v>3.0427182344586523E-2</v>
      </c>
      <c r="AF537" s="5">
        <f>(Table2[[#This Row],[Current Week High]]/Table2[[#This Row],[Close Price]])-1</f>
        <v>2.5976779939564931E-3</v>
      </c>
      <c r="AG537" s="5">
        <f>(Table2[[#This Row],[Close Price]]/Table2[[#This Row],[Current Month Low]])-1</f>
        <v>0.14487739742655981</v>
      </c>
      <c r="AH537" s="5">
        <f>(Table2[[#This Row],[Current Month High]]/Table2[[#This Row],[Close Price]])-1</f>
        <v>2.5976779939564931E-3</v>
      </c>
      <c r="AI537">
        <v>0.25976779939564898</v>
      </c>
      <c r="AJ537">
        <v>30.449515905947401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-0.02</v>
      </c>
      <c r="AM537" t="s">
        <v>10117</v>
      </c>
      <c r="AN537">
        <v>2.98</v>
      </c>
      <c r="AO537" t="s">
        <v>10116</v>
      </c>
      <c r="AP537">
        <v>-1.9850270527400002E-3</v>
      </c>
      <c r="AQ537">
        <f>(Table2[[#This Row],[Sharpe Ratio]]-AVERAGE(Table2[Sharpe Ratio]))/_xlfn.STDEV.P(Table2[Sharpe Ratio])</f>
        <v>-0.65684460177238657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-2.4181733001685255</v>
      </c>
      <c r="AS537">
        <f>_xlfn.RANK.AVG(Table2[[#This Row],[1Y Return vs Nifty Z-Score]],Table2[1Y Return vs Nifty Z-Score])</f>
        <v>518</v>
      </c>
      <c r="AT537">
        <f>_xlfn.RANK.AVG(Table2[[#This Row],[6M Return vs Nifty Z-Score]],Table2[6M Return vs Nifty Z-Score])</f>
        <v>459</v>
      </c>
      <c r="AU537">
        <f>_xlfn.RANK.AVG(Table2[[#This Row],[Sharpe Ratio Z-Score]],Table2[Sharpe Ratio Z-Score])</f>
        <v>544</v>
      </c>
      <c r="AV537">
        <f>(Table2[[#This Row],[Rank 1Y]]+Table2[[#This Row],[Rank 6M]]+Table2[[#This Row],[Rank Sharpe]])/3</f>
        <v>507</v>
      </c>
    </row>
    <row r="538" spans="1:48" x14ac:dyDescent="0.3">
      <c r="A538" t="s">
        <v>1517</v>
      </c>
      <c r="B538" t="s">
        <v>1518</v>
      </c>
      <c r="C538" t="s">
        <v>10070</v>
      </c>
      <c r="D538" t="s">
        <v>384</v>
      </c>
      <c r="E538">
        <v>6051.818195676</v>
      </c>
      <c r="F538">
        <v>66.3</v>
      </c>
      <c r="G538">
        <v>4.2936991816127401</v>
      </c>
      <c r="H538">
        <f>(Table2[[#This Row],[1Y Return vs Nifty]]-AVERAGE(Table2[1Y Return vs Nifty]))/_xlfn.STDEV.P(Table2[1Y Return vs Nifty])</f>
        <v>-0.4677959513682029</v>
      </c>
      <c r="I538">
        <v>-22.298659548209798</v>
      </c>
      <c r="J538">
        <f>(Table2[[#This Row],[1M Return vs Nifty]]-AVERAGE(Table2[1M Return vs Nifty]))/_xlfn.STDEV.P(Table2[1M Return vs Nifty])</f>
        <v>-2.2560976742012921</v>
      </c>
      <c r="K538">
        <v>-27.270681852811901</v>
      </c>
      <c r="L538">
        <f>(Table2[[#This Row],[6M Return vs Nifty]]-AVERAGE(Table2[6M Return vs Nifty]))/_xlfn.STDEV.P(Table2[6M Return vs Nifty])</f>
        <v>-1.1902265459386603</v>
      </c>
      <c r="M538">
        <v>-3.8204489662556198</v>
      </c>
      <c r="N538">
        <f>(Table2[[#This Row],[1W Return vs Nifty]]-AVERAGE(Table2[1W Return vs Nifty]))/_xlfn.STDEV.P(Table2[1W Return vs Nifty])</f>
        <v>-0.5701990718689951</v>
      </c>
      <c r="O538">
        <v>70.09</v>
      </c>
      <c r="P538">
        <v>72.427789918619595</v>
      </c>
      <c r="Q538">
        <v>68.043966675913097</v>
      </c>
      <c r="R538">
        <v>32.803739951311798</v>
      </c>
      <c r="S538" s="5">
        <f>(Table2[[#This Row],[Close Price]]-Table2[[#This Row],[20D EMA]])/Table2[[#This Row],[20D EMA]]</f>
        <v>-5.4073334284491452E-2</v>
      </c>
      <c r="T538" s="5">
        <f>(Table2[[#This Row],[Close Price]]-Table2[[#This Row],[50D EMA]])/Table2[[#This Row],[50D EMA]]</f>
        <v>-8.4605507437198191E-2</v>
      </c>
      <c r="U538" s="5">
        <f>(Table2[[#This Row],[Close Price]]-Table2[[#This Row],[200D EMA]])/Table2[[#This Row],[200D EMA]]</f>
        <v>-2.5629997207826619E-2</v>
      </c>
      <c r="V538">
        <v>0.37972032633698799</v>
      </c>
      <c r="W538">
        <v>65.78</v>
      </c>
      <c r="X538">
        <v>67.31</v>
      </c>
      <c r="Y538">
        <v>65.78</v>
      </c>
      <c r="Z538">
        <v>68.5</v>
      </c>
      <c r="AA538">
        <v>63.05</v>
      </c>
      <c r="AB538">
        <v>75.099999999999994</v>
      </c>
      <c r="AC538" s="5">
        <f>(Table2[[#This Row],[Close Price]]/Table2[[#This Row],[Day Low]])-1</f>
        <v>7.905138339920903E-3</v>
      </c>
      <c r="AD538" s="5">
        <f>(Table2[[#This Row],[Day High]]/Table2[[#This Row],[Close Price]])-1</f>
        <v>1.5233785822021284E-2</v>
      </c>
      <c r="AE538" s="5">
        <f>(Table2[[#This Row],[Close Price]]/Table2[[#This Row],[Current Week Low]])-1</f>
        <v>7.905138339920903E-3</v>
      </c>
      <c r="AF538" s="5">
        <f>(Table2[[#This Row],[Current Week High]]/Table2[[#This Row],[Close Price]])-1</f>
        <v>3.3182503770739169E-2</v>
      </c>
      <c r="AG538" s="5">
        <f>(Table2[[#This Row],[Close Price]]/Table2[[#This Row],[Current Month Low]])-1</f>
        <v>5.1546391752577359E-2</v>
      </c>
      <c r="AH538" s="5">
        <f>(Table2[[#This Row],[Current Month High]]/Table2[[#This Row],[Close Price]])-1</f>
        <v>0.13273001508295623</v>
      </c>
      <c r="AI538">
        <v>32.4283559577677</v>
      </c>
      <c r="AJ538">
        <v>51.716247139587999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-0.16</v>
      </c>
      <c r="AM538" t="s">
        <v>10117</v>
      </c>
      <c r="AN538">
        <v>-6.76</v>
      </c>
      <c r="AO538" t="s">
        <v>10117</v>
      </c>
      <c r="AP538">
        <v>4.3677092697442001E-2</v>
      </c>
      <c r="AQ538">
        <f>(Table2[[#This Row],[Sharpe Ratio]]-AVERAGE(Table2[Sharpe Ratio]))/_xlfn.STDEV.P(Table2[Sharpe Ratio])</f>
        <v>-0.14066133669403141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460</v>
      </c>
      <c r="AT538">
        <f>_xlfn.RANK.AVG(Table2[[#This Row],[6M Return vs Nifty Z-Score]],Table2[6M Return vs Nifty Z-Score])</f>
        <v>681</v>
      </c>
      <c r="AU538">
        <f>_xlfn.RANK.AVG(Table2[[#This Row],[Sharpe Ratio Z-Score]],Table2[Sharpe Ratio Z-Score])</f>
        <v>382</v>
      </c>
      <c r="AV538">
        <f>(Table2[[#This Row],[Rank 1Y]]+Table2[[#This Row],[Rank 6M]]+Table2[[#This Row],[Rank Sharpe]])/3</f>
        <v>507.66666666666669</v>
      </c>
    </row>
    <row r="539" spans="1:48" x14ac:dyDescent="0.3">
      <c r="A539" t="s">
        <v>418</v>
      </c>
      <c r="B539" t="s">
        <v>419</v>
      </c>
      <c r="C539" t="s">
        <v>10072</v>
      </c>
      <c r="D539" t="s">
        <v>420</v>
      </c>
      <c r="E539">
        <v>56336.2418043199</v>
      </c>
      <c r="F539">
        <v>1514.35</v>
      </c>
      <c r="G539">
        <v>-0.35574125764834702</v>
      </c>
      <c r="H539">
        <f>(Table2[[#This Row],[1Y Return vs Nifty]]-AVERAGE(Table2[1Y Return vs Nifty]))/_xlfn.STDEV.P(Table2[1Y Return vs Nifty])</f>
        <v>-0.52398114810574181</v>
      </c>
      <c r="I539">
        <v>4.7550390742153699</v>
      </c>
      <c r="J539">
        <f>(Table2[[#This Row],[1M Return vs Nifty]]-AVERAGE(Table2[1M Return vs Nifty]))/_xlfn.STDEV.P(Table2[1M Return vs Nifty])</f>
        <v>0.24979550107498155</v>
      </c>
      <c r="K539">
        <v>-15.859391880833</v>
      </c>
      <c r="L539">
        <f>(Table2[[#This Row],[6M Return vs Nifty]]-AVERAGE(Table2[6M Return vs Nifty]))/_xlfn.STDEV.P(Table2[6M Return vs Nifty])</f>
        <v>-0.8432100714792764</v>
      </c>
      <c r="M539">
        <v>4.4444499911391402</v>
      </c>
      <c r="N539">
        <f>(Table2[[#This Row],[1W Return vs Nifty]]-AVERAGE(Table2[1W Return vs Nifty]))/_xlfn.STDEV.P(Table2[1W Return vs Nifty])</f>
        <v>1.2348766033479939</v>
      </c>
      <c r="O539">
        <v>1467.57</v>
      </c>
      <c r="P539">
        <v>1449.4456305168801</v>
      </c>
      <c r="Q539">
        <v>1417.09837414925</v>
      </c>
      <c r="R539">
        <v>74.971627488695802</v>
      </c>
      <c r="S539" s="5">
        <f>(Table2[[#This Row],[Close Price]]-Table2[[#This Row],[20D EMA]])/Table2[[#This Row],[20D EMA]]</f>
        <v>3.1875821936943369E-2</v>
      </c>
      <c r="T539" s="5">
        <f>(Table2[[#This Row],[Close Price]]-Table2[[#This Row],[50D EMA]])/Table2[[#This Row],[50D EMA]]</f>
        <v>4.4778754108889589E-2</v>
      </c>
      <c r="U539" s="5">
        <f>(Table2[[#This Row],[Close Price]]-Table2[[#This Row],[200D EMA]])/Table2[[#This Row],[200D EMA]]</f>
        <v>6.8627293365666669E-2</v>
      </c>
      <c r="V539">
        <v>0.77518299264725299</v>
      </c>
      <c r="W539">
        <v>1508.1</v>
      </c>
      <c r="X539">
        <v>1563.5</v>
      </c>
      <c r="Y539">
        <v>1432.35</v>
      </c>
      <c r="Z539">
        <v>1575</v>
      </c>
      <c r="AA539">
        <v>1169.95</v>
      </c>
      <c r="AB539">
        <v>1575</v>
      </c>
      <c r="AC539" s="5">
        <f>(Table2[[#This Row],[Close Price]]/Table2[[#This Row],[Day Low]])-1</f>
        <v>4.1442875140906832E-3</v>
      </c>
      <c r="AD539" s="5">
        <f>(Table2[[#This Row],[Day High]]/Table2[[#This Row],[Close Price]])-1</f>
        <v>3.2456169313566985E-2</v>
      </c>
      <c r="AE539" s="5">
        <f>(Table2[[#This Row],[Close Price]]/Table2[[#This Row],[Current Week Low]])-1</f>
        <v>5.7248577512479581E-2</v>
      </c>
      <c r="AF539" s="5">
        <f>(Table2[[#This Row],[Current Week High]]/Table2[[#This Row],[Close Price]])-1</f>
        <v>4.0050186548684419E-2</v>
      </c>
      <c r="AG539" s="5">
        <f>(Table2[[#This Row],[Close Price]]/Table2[[#This Row],[Current Month Low]])-1</f>
        <v>0.29437155433992901</v>
      </c>
      <c r="AH539" s="5">
        <f>(Table2[[#This Row],[Current Month High]]/Table2[[#This Row],[Close Price]])-1</f>
        <v>4.0050186548684419E-2</v>
      </c>
      <c r="AI539">
        <v>13.170667282992699</v>
      </c>
      <c r="AJ539">
        <v>29.975967728092002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0.04</v>
      </c>
      <c r="AM539" t="s">
        <v>10116</v>
      </c>
      <c r="AN539">
        <v>2.58</v>
      </c>
      <c r="AO539" t="s">
        <v>10116</v>
      </c>
      <c r="AP539">
        <v>2.0855668772681999E-2</v>
      </c>
      <c r="AQ539">
        <f>(Table2[[#This Row],[Sharpe Ratio]]-AVERAGE(Table2[Sharpe Ratio]))/_xlfn.STDEV.P(Table2[Sharpe Ratio])</f>
        <v>-0.39864404051217722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-0.28116315567422023</v>
      </c>
      <c r="AS539">
        <f>_xlfn.RANK.AVG(Table2[[#This Row],[1Y Return vs Nifty Z-Score]],Table2[1Y Return vs Nifty Z-Score])</f>
        <v>488</v>
      </c>
      <c r="AT539">
        <f>_xlfn.RANK.AVG(Table2[[#This Row],[6M Return vs Nifty Z-Score]],Table2[6M Return vs Nifty Z-Score])</f>
        <v>594</v>
      </c>
      <c r="AU539">
        <f>_xlfn.RANK.AVG(Table2[[#This Row],[Sharpe Ratio Z-Score]],Table2[Sharpe Ratio Z-Score])</f>
        <v>444</v>
      </c>
      <c r="AV539">
        <f>(Table2[[#This Row],[Rank 1Y]]+Table2[[#This Row],[Rank 6M]]+Table2[[#This Row],[Rank Sharpe]])/3</f>
        <v>508.66666666666669</v>
      </c>
    </row>
    <row r="540" spans="1:48" x14ac:dyDescent="0.3">
      <c r="A540" t="s">
        <v>988</v>
      </c>
      <c r="B540" t="s">
        <v>989</v>
      </c>
      <c r="C540" t="s">
        <v>10081</v>
      </c>
      <c r="D540" t="s">
        <v>528</v>
      </c>
      <c r="E540">
        <v>13212.189226425</v>
      </c>
      <c r="F540">
        <v>843.6</v>
      </c>
      <c r="G540">
        <v>-28.374330832210902</v>
      </c>
      <c r="H540">
        <f>(Table2[[#This Row],[1Y Return vs Nifty]]-AVERAGE(Table2[1Y Return vs Nifty]))/_xlfn.STDEV.P(Table2[1Y Return vs Nifty])</f>
        <v>-0.86256597097215526</v>
      </c>
      <c r="I540">
        <v>-6.3325260966219297</v>
      </c>
      <c r="J540">
        <f>(Table2[[#This Row],[1M Return vs Nifty]]-AVERAGE(Table2[1M Return vs Nifty]))/_xlfn.STDEV.P(Table2[1M Return vs Nifty])</f>
        <v>-0.77720839513170448</v>
      </c>
      <c r="K540">
        <v>-5.9927264756973697</v>
      </c>
      <c r="L540">
        <f>(Table2[[#This Row],[6M Return vs Nifty]]-AVERAGE(Table2[6M Return vs Nifty]))/_xlfn.STDEV.P(Table2[6M Return vs Nifty])</f>
        <v>-0.5431655145564297</v>
      </c>
      <c r="M540">
        <v>2.5369267579974202</v>
      </c>
      <c r="N540">
        <f>(Table2[[#This Row],[1W Return vs Nifty]]-AVERAGE(Table2[1W Return vs Nifty]))/_xlfn.STDEV.P(Table2[1W Return vs Nifty])</f>
        <v>0.81826851100408593</v>
      </c>
      <c r="O540">
        <v>831.75</v>
      </c>
      <c r="P540">
        <v>828.50567022859695</v>
      </c>
      <c r="Q540">
        <v>824.07159955736097</v>
      </c>
      <c r="R540">
        <v>59.5356195730607</v>
      </c>
      <c r="S540" s="5">
        <f>(Table2[[#This Row],[Close Price]]-Table2[[#This Row],[20D EMA]])/Table2[[#This Row],[20D EMA]]</f>
        <v>1.4247069431920677E-2</v>
      </c>
      <c r="T540" s="5">
        <f>(Table2[[#This Row],[Close Price]]-Table2[[#This Row],[50D EMA]])/Table2[[#This Row],[50D EMA]]</f>
        <v>1.8218740455015016E-2</v>
      </c>
      <c r="U540" s="5">
        <f>(Table2[[#This Row],[Close Price]]-Table2[[#This Row],[200D EMA]])/Table2[[#This Row],[200D EMA]]</f>
        <v>2.3697455965147291E-2</v>
      </c>
      <c r="V540">
        <v>1.52140158176408</v>
      </c>
      <c r="W540">
        <v>839</v>
      </c>
      <c r="X540">
        <v>920</v>
      </c>
      <c r="Y540">
        <v>815.55</v>
      </c>
      <c r="Z540">
        <v>920</v>
      </c>
      <c r="AA540">
        <v>750.8</v>
      </c>
      <c r="AB540">
        <v>920</v>
      </c>
      <c r="AC540" s="5">
        <f>(Table2[[#This Row],[Close Price]]/Table2[[#This Row],[Day Low]])-1</f>
        <v>5.4827175208582712E-3</v>
      </c>
      <c r="AD540" s="5">
        <f>(Table2[[#This Row],[Day High]]/Table2[[#This Row],[Close Price]])-1</f>
        <v>9.0564248458985253E-2</v>
      </c>
      <c r="AE540" s="5">
        <f>(Table2[[#This Row],[Close Price]]/Table2[[#This Row],[Current Week Low]])-1</f>
        <v>3.439396726135735E-2</v>
      </c>
      <c r="AF540" s="5">
        <f>(Table2[[#This Row],[Current Week High]]/Table2[[#This Row],[Close Price]])-1</f>
        <v>9.0564248458985253E-2</v>
      </c>
      <c r="AG540" s="5">
        <f>(Table2[[#This Row],[Close Price]]/Table2[[#This Row],[Current Month Low]])-1</f>
        <v>0.12360149174214174</v>
      </c>
      <c r="AH540" s="5">
        <f>(Table2[[#This Row],[Current Month High]]/Table2[[#This Row],[Close Price]])-1</f>
        <v>9.0564248458985253E-2</v>
      </c>
      <c r="AI540">
        <v>21.497155049786599</v>
      </c>
      <c r="AJ540">
        <v>18.9928767896184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-0.04</v>
      </c>
      <c r="AM540" t="s">
        <v>10117</v>
      </c>
      <c r="AN540">
        <v>2.96</v>
      </c>
      <c r="AO540" t="s">
        <v>10116</v>
      </c>
      <c r="AP540">
        <v>3.8639995717286997E-2</v>
      </c>
      <c r="AQ540">
        <f>(Table2[[#This Row],[Sharpe Ratio]]-AVERAGE(Table2[Sharpe Ratio]))/_xlfn.STDEV.P(Table2[Sharpe Ratio])</f>
        <v>-0.19760273976418496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-1.5622741094203882</v>
      </c>
      <c r="AS540">
        <f>_xlfn.RANK.AVG(Table2[[#This Row],[1Y Return vs Nifty Z-Score]],Table2[1Y Return vs Nifty Z-Score])</f>
        <v>642</v>
      </c>
      <c r="AT540">
        <f>_xlfn.RANK.AVG(Table2[[#This Row],[6M Return vs Nifty Z-Score]],Table2[6M Return vs Nifty Z-Score])</f>
        <v>491</v>
      </c>
      <c r="AU540">
        <f>_xlfn.RANK.AVG(Table2[[#This Row],[Sharpe Ratio Z-Score]],Table2[Sharpe Ratio Z-Score])</f>
        <v>394</v>
      </c>
      <c r="AV540">
        <f>(Table2[[#This Row],[Rank 1Y]]+Table2[[#This Row],[Rank 6M]]+Table2[[#This Row],[Rank Sharpe]])/3</f>
        <v>509</v>
      </c>
    </row>
    <row r="541" spans="1:48" x14ac:dyDescent="0.3">
      <c r="A541" t="s">
        <v>225</v>
      </c>
      <c r="B541" t="s">
        <v>226</v>
      </c>
      <c r="C541" t="s">
        <v>10077</v>
      </c>
      <c r="D541" t="s">
        <v>227</v>
      </c>
      <c r="E541">
        <v>112118.16956833001</v>
      </c>
      <c r="F541">
        <v>1012.2</v>
      </c>
      <c r="G541">
        <v>3.1324878448594</v>
      </c>
      <c r="H541">
        <f>(Table2[[#This Row],[1Y Return vs Nifty]]-AVERAGE(Table2[1Y Return vs Nifty]))/_xlfn.STDEV.P(Table2[1Y Return vs Nifty])</f>
        <v>-0.48182836844325971</v>
      </c>
      <c r="I541">
        <v>-15.5506768670267</v>
      </c>
      <c r="J541">
        <f>(Table2[[#This Row],[1M Return vs Nifty]]-AVERAGE(Table2[1M Return vs Nifty]))/_xlfn.STDEV.P(Table2[1M Return vs Nifty])</f>
        <v>-1.6310547185722042</v>
      </c>
      <c r="K541">
        <v>-15.427864098931799</v>
      </c>
      <c r="L541">
        <f>(Table2[[#This Row],[6M Return vs Nifty]]-AVERAGE(Table2[6M Return vs Nifty]))/_xlfn.STDEV.P(Table2[6M Return vs Nifty])</f>
        <v>-0.83008734391084671</v>
      </c>
      <c r="M541">
        <v>-2.7962043908624299</v>
      </c>
      <c r="N541">
        <f>(Table2[[#This Row],[1W Return vs Nifty]]-AVERAGE(Table2[1W Return vs Nifty]))/_xlfn.STDEV.P(Table2[1W Return vs Nifty])</f>
        <v>-0.34650136206686744</v>
      </c>
      <c r="O541">
        <v>1025.52</v>
      </c>
      <c r="P541">
        <v>1038.27485285794</v>
      </c>
      <c r="Q541">
        <v>1056.90434683393</v>
      </c>
      <c r="R541">
        <v>41.130837419897397</v>
      </c>
      <c r="S541" s="5">
        <f>(Table2[[#This Row],[Close Price]]-Table2[[#This Row],[20D EMA]])/Table2[[#This Row],[20D EMA]]</f>
        <v>-1.2988532646852267E-2</v>
      </c>
      <c r="T541" s="5">
        <f>(Table2[[#This Row],[Close Price]]-Table2[[#This Row],[50D EMA]])/Table2[[#This Row],[50D EMA]]</f>
        <v>-2.5113632277779536E-2</v>
      </c>
      <c r="U541" s="5">
        <f>(Table2[[#This Row],[Close Price]]-Table2[[#This Row],[200D EMA]])/Table2[[#This Row],[200D EMA]]</f>
        <v>-4.2297438711314465E-2</v>
      </c>
      <c r="V541">
        <v>0.67290371917840797</v>
      </c>
      <c r="W541">
        <v>1005.4</v>
      </c>
      <c r="X541">
        <v>1018</v>
      </c>
      <c r="Y541">
        <v>996.75</v>
      </c>
      <c r="Z541">
        <v>1029.25</v>
      </c>
      <c r="AA541">
        <v>831.5</v>
      </c>
      <c r="AB541">
        <v>1249.4000000000001</v>
      </c>
      <c r="AC541" s="5">
        <f>(Table2[[#This Row],[Close Price]]/Table2[[#This Row],[Day Low]])-1</f>
        <v>6.7634772229958617E-3</v>
      </c>
      <c r="AD541" s="5">
        <f>(Table2[[#This Row],[Day High]]/Table2[[#This Row],[Close Price]])-1</f>
        <v>5.7300928670223072E-3</v>
      </c>
      <c r="AE541" s="5">
        <f>(Table2[[#This Row],[Close Price]]/Table2[[#This Row],[Current Week Low]])-1</f>
        <v>1.5500376222723933E-2</v>
      </c>
      <c r="AF541" s="5">
        <f>(Table2[[#This Row],[Current Week High]]/Table2[[#This Row],[Close Price]])-1</f>
        <v>1.6844497134953507E-2</v>
      </c>
      <c r="AG541" s="5">
        <f>(Table2[[#This Row],[Close Price]]/Table2[[#This Row],[Current Month Low]])-1</f>
        <v>0.21731809981960315</v>
      </c>
      <c r="AH541" s="5">
        <f>(Table2[[#This Row],[Current Month High]]/Table2[[#This Row],[Close Price]])-1</f>
        <v>0.23434103932029249</v>
      </c>
      <c r="AI541">
        <v>23.493380754791499</v>
      </c>
      <c r="AJ541">
        <v>47.551020408163197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-0.12</v>
      </c>
      <c r="AM541" t="s">
        <v>10117</v>
      </c>
      <c r="AN541">
        <v>-1.42</v>
      </c>
      <c r="AO541" t="s">
        <v>10117</v>
      </c>
      <c r="AP541">
        <v>1.5825178770535998E-2</v>
      </c>
      <c r="AQ541">
        <f>(Table2[[#This Row],[Sharpe Ratio]]-AVERAGE(Table2[Sharpe Ratio]))/_xlfn.STDEV.P(Table2[Sharpe Ratio])</f>
        <v>-0.45551075560245496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468</v>
      </c>
      <c r="AT541">
        <f>_xlfn.RANK.AVG(Table2[[#This Row],[6M Return vs Nifty Z-Score]],Table2[6M Return vs Nifty Z-Score])</f>
        <v>591</v>
      </c>
      <c r="AU541">
        <f>_xlfn.RANK.AVG(Table2[[#This Row],[Sharpe Ratio Z-Score]],Table2[Sharpe Ratio Z-Score])</f>
        <v>469</v>
      </c>
      <c r="AV541">
        <f>(Table2[[#This Row],[Rank 1Y]]+Table2[[#This Row],[Rank 6M]]+Table2[[#This Row],[Rank Sharpe]])/3</f>
        <v>509.33333333333331</v>
      </c>
    </row>
    <row r="542" spans="1:48" x14ac:dyDescent="0.3">
      <c r="A542" t="s">
        <v>890</v>
      </c>
      <c r="B542" t="s">
        <v>891</v>
      </c>
      <c r="C542" t="s">
        <v>10069</v>
      </c>
      <c r="D542" t="s">
        <v>21</v>
      </c>
      <c r="E542">
        <v>16249.30970742</v>
      </c>
      <c r="F542">
        <v>589</v>
      </c>
      <c r="G542">
        <v>-10.4298045719638</v>
      </c>
      <c r="H542">
        <f>(Table2[[#This Row],[1Y Return vs Nifty]]-AVERAGE(Table2[1Y Return vs Nifty]))/_xlfn.STDEV.P(Table2[1Y Return vs Nifty])</f>
        <v>-0.64571907262708295</v>
      </c>
      <c r="I542">
        <v>7.5427718092753304</v>
      </c>
      <c r="J542">
        <f>(Table2[[#This Row],[1M Return vs Nifty]]-AVERAGE(Table2[1M Return vs Nifty]))/_xlfn.STDEV.P(Table2[1M Return vs Nifty])</f>
        <v>0.50801381468813123</v>
      </c>
      <c r="K542">
        <v>-31.457221186471202</v>
      </c>
      <c r="L542">
        <f>(Table2[[#This Row],[6M Return vs Nifty]]-AVERAGE(Table2[6M Return vs Nifty]))/_xlfn.STDEV.P(Table2[6M Return vs Nifty])</f>
        <v>-1.3175388939132904</v>
      </c>
      <c r="M542">
        <v>1.2278300098132899</v>
      </c>
      <c r="N542">
        <f>(Table2[[#This Row],[1W Return vs Nifty]]-AVERAGE(Table2[1W Return vs Nifty]))/_xlfn.STDEV.P(Table2[1W Return vs Nifty])</f>
        <v>0.5323583372882178</v>
      </c>
      <c r="O542">
        <v>572.51</v>
      </c>
      <c r="P542">
        <v>595.31923267700404</v>
      </c>
      <c r="Q542">
        <v>626.96335737454001</v>
      </c>
      <c r="R542">
        <v>57.215982786836904</v>
      </c>
      <c r="S542" s="5">
        <f>(Table2[[#This Row],[Close Price]]-Table2[[#This Row],[20D EMA]])/Table2[[#This Row],[20D EMA]]</f>
        <v>2.8802990340780089E-2</v>
      </c>
      <c r="T542" s="5">
        <f>(Table2[[#This Row],[Close Price]]-Table2[[#This Row],[50D EMA]])/Table2[[#This Row],[50D EMA]]</f>
        <v>-1.0614863975732825E-2</v>
      </c>
      <c r="U542" s="5">
        <f>(Table2[[#This Row],[Close Price]]-Table2[[#This Row],[200D EMA]])/Table2[[#This Row],[200D EMA]]</f>
        <v>-6.0551158098799671E-2</v>
      </c>
      <c r="V542">
        <v>0.94209774276317604</v>
      </c>
      <c r="W542">
        <v>578.1</v>
      </c>
      <c r="X542">
        <v>609.65</v>
      </c>
      <c r="Y542">
        <v>574.79999999999995</v>
      </c>
      <c r="Z542">
        <v>609.65</v>
      </c>
      <c r="AA542">
        <v>469.6</v>
      </c>
      <c r="AB542">
        <v>635.9</v>
      </c>
      <c r="AC542" s="5">
        <f>(Table2[[#This Row],[Close Price]]/Table2[[#This Row],[Day Low]])-1</f>
        <v>1.885486939975789E-2</v>
      </c>
      <c r="AD542" s="5">
        <f>(Table2[[#This Row],[Day High]]/Table2[[#This Row],[Close Price]])-1</f>
        <v>3.5059422750424396E-2</v>
      </c>
      <c r="AE542" s="5">
        <f>(Table2[[#This Row],[Close Price]]/Table2[[#This Row],[Current Week Low]])-1</f>
        <v>2.4704244954766974E-2</v>
      </c>
      <c r="AF542" s="5">
        <f>(Table2[[#This Row],[Current Week High]]/Table2[[#This Row],[Close Price]])-1</f>
        <v>3.5059422750424396E-2</v>
      </c>
      <c r="AG542" s="5">
        <f>(Table2[[#This Row],[Close Price]]/Table2[[#This Row],[Current Month Low]])-1</f>
        <v>0.25425894378194203</v>
      </c>
      <c r="AH542" s="5">
        <f>(Table2[[#This Row],[Current Month High]]/Table2[[#This Row],[Close Price]])-1</f>
        <v>7.9626485568760508E-2</v>
      </c>
      <c r="AI542">
        <v>47.707979626485503</v>
      </c>
      <c r="AJ542">
        <v>25.425894378194201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-0.23</v>
      </c>
      <c r="AM542" t="s">
        <v>10117</v>
      </c>
      <c r="AN542">
        <v>0.54</v>
      </c>
      <c r="AO542" t="s">
        <v>10116</v>
      </c>
      <c r="AP542">
        <v>7.3483815636071995E-2</v>
      </c>
      <c r="AQ542">
        <f>(Table2[[#This Row],[Sharpe Ratio]]-AVERAGE(Table2[Sharpe Ratio]))/_xlfn.STDEV.P(Table2[Sharpe Ratio])</f>
        <v>0.19628604226961407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554</v>
      </c>
      <c r="AT542">
        <f>_xlfn.RANK.AVG(Table2[[#This Row],[6M Return vs Nifty Z-Score]],Table2[6M Return vs Nifty Z-Score])</f>
        <v>697</v>
      </c>
      <c r="AU542">
        <f>_xlfn.RANK.AVG(Table2[[#This Row],[Sharpe Ratio Z-Score]],Table2[Sharpe Ratio Z-Score])</f>
        <v>280</v>
      </c>
      <c r="AV542">
        <f>(Table2[[#This Row],[Rank 1Y]]+Table2[[#This Row],[Rank 6M]]+Table2[[#This Row],[Rank Sharpe]])/3</f>
        <v>510.33333333333331</v>
      </c>
    </row>
    <row r="543" spans="1:48" x14ac:dyDescent="0.3">
      <c r="A543" t="s">
        <v>1159</v>
      </c>
      <c r="B543" t="s">
        <v>1160</v>
      </c>
      <c r="C543" t="s">
        <v>10075</v>
      </c>
      <c r="D543" t="s">
        <v>284</v>
      </c>
      <c r="E543">
        <v>9955.5500140099994</v>
      </c>
      <c r="F543">
        <v>1937.15</v>
      </c>
      <c r="G543">
        <v>0.92344436061504298</v>
      </c>
      <c r="H543">
        <f>(Table2[[#This Row],[1Y Return vs Nifty]]-AVERAGE(Table2[1Y Return vs Nifty]))/_xlfn.STDEV.P(Table2[1Y Return vs Nifty])</f>
        <v>-0.50852309534329343</v>
      </c>
      <c r="I543">
        <v>-6.5363973728987803</v>
      </c>
      <c r="J543">
        <f>(Table2[[#This Row],[1M Return vs Nifty]]-AVERAGE(Table2[1M Return vs Nifty]))/_xlfn.STDEV.P(Table2[1M Return vs Nifty])</f>
        <v>-0.7960923062370624</v>
      </c>
      <c r="K543">
        <v>5.2014515881903396</v>
      </c>
      <c r="L543">
        <f>(Table2[[#This Row],[6M Return vs Nifty]]-AVERAGE(Table2[6M Return vs Nifty]))/_xlfn.STDEV.P(Table2[6M Return vs Nifty])</f>
        <v>-0.20275139698167174</v>
      </c>
      <c r="M543">
        <v>-2.5177022882933202</v>
      </c>
      <c r="N543">
        <f>(Table2[[#This Row],[1W Return vs Nifty]]-AVERAGE(Table2[1W Return vs Nifty]))/_xlfn.STDEV.P(Table2[1W Return vs Nifty])</f>
        <v>-0.28567577019505197</v>
      </c>
      <c r="O543">
        <v>1942.75</v>
      </c>
      <c r="P543">
        <v>1887.80040873246</v>
      </c>
      <c r="Q543">
        <v>1707.20431385598</v>
      </c>
      <c r="R543">
        <v>46.939838154542102</v>
      </c>
      <c r="S543" s="5">
        <f>(Table2[[#This Row],[Close Price]]-Table2[[#This Row],[20D EMA]])/Table2[[#This Row],[20D EMA]]</f>
        <v>-2.8825119032299109E-3</v>
      </c>
      <c r="T543" s="5">
        <f>(Table2[[#This Row],[Close Price]]-Table2[[#This Row],[50D EMA]])/Table2[[#This Row],[50D EMA]]</f>
        <v>2.6141318244906637E-2</v>
      </c>
      <c r="U543" s="5">
        <f>(Table2[[#This Row],[Close Price]]-Table2[[#This Row],[200D EMA]])/Table2[[#This Row],[200D EMA]]</f>
        <v>0.1346913689695716</v>
      </c>
      <c r="V543">
        <v>0.41258220762733</v>
      </c>
      <c r="W543">
        <v>1911.55</v>
      </c>
      <c r="X543">
        <v>1949.2</v>
      </c>
      <c r="Y543">
        <v>1911.55</v>
      </c>
      <c r="Z543">
        <v>1971.8</v>
      </c>
      <c r="AA543">
        <v>1798.05</v>
      </c>
      <c r="AB543">
        <v>2067.9499999999998</v>
      </c>
      <c r="AC543" s="5">
        <f>(Table2[[#This Row],[Close Price]]/Table2[[#This Row],[Day Low]])-1</f>
        <v>1.3392273286076728E-2</v>
      </c>
      <c r="AD543" s="5">
        <f>(Table2[[#This Row],[Day High]]/Table2[[#This Row],[Close Price]])-1</f>
        <v>6.2204785380584049E-3</v>
      </c>
      <c r="AE543" s="5">
        <f>(Table2[[#This Row],[Close Price]]/Table2[[#This Row],[Current Week Low]])-1</f>
        <v>1.3392273286076728E-2</v>
      </c>
      <c r="AF543" s="5">
        <f>(Table2[[#This Row],[Current Week High]]/Table2[[#This Row],[Close Price]])-1</f>
        <v>1.7887102186201265E-2</v>
      </c>
      <c r="AG543" s="5">
        <f>(Table2[[#This Row],[Close Price]]/Table2[[#This Row],[Current Month Low]])-1</f>
        <v>7.7361586162787432E-2</v>
      </c>
      <c r="AH543" s="5">
        <f>(Table2[[#This Row],[Current Month High]]/Table2[[#This Row],[Close Price]])-1</f>
        <v>6.752187491934003E-2</v>
      </c>
      <c r="AI543">
        <v>6.7521874919340004</v>
      </c>
      <c r="AJ543">
        <v>49.471450617283899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0.11</v>
      </c>
      <c r="AM543" t="s">
        <v>10116</v>
      </c>
      <c r="AN543">
        <v>-3.49</v>
      </c>
      <c r="AO543" t="s">
        <v>10117</v>
      </c>
      <c r="AP543">
        <v>-8.0306256964466999E-2</v>
      </c>
      <c r="AQ543">
        <f>(Table2[[#This Row],[Sharpe Ratio]]-AVERAGE(Table2[Sharpe Ratio]))/_xlfn.STDEV.P(Table2[Sharpe Ratio])</f>
        <v>-1.5422197968349554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-3.335262365592035</v>
      </c>
      <c r="AS543">
        <f>_xlfn.RANK.AVG(Table2[[#This Row],[1Y Return vs Nifty Z-Score]],Table2[1Y Return vs Nifty Z-Score])</f>
        <v>484</v>
      </c>
      <c r="AT543">
        <f>_xlfn.RANK.AVG(Table2[[#This Row],[6M Return vs Nifty Z-Score]],Table2[6M Return vs Nifty Z-Score])</f>
        <v>373</v>
      </c>
      <c r="AU543">
        <f>_xlfn.RANK.AVG(Table2[[#This Row],[Sharpe Ratio Z-Score]],Table2[Sharpe Ratio Z-Score])</f>
        <v>677</v>
      </c>
      <c r="AV543">
        <f>(Table2[[#This Row],[Rank 1Y]]+Table2[[#This Row],[Rank 6M]]+Table2[[#This Row],[Rank Sharpe]])/3</f>
        <v>511.33333333333331</v>
      </c>
    </row>
    <row r="544" spans="1:48" x14ac:dyDescent="0.3">
      <c r="A544" t="s">
        <v>1272</v>
      </c>
      <c r="B544" t="s">
        <v>1273</v>
      </c>
      <c r="C544" t="s">
        <v>10086</v>
      </c>
      <c r="D544" t="s">
        <v>1105</v>
      </c>
      <c r="E544">
        <v>8489.7055405709998</v>
      </c>
      <c r="F544">
        <v>79.209999999999994</v>
      </c>
      <c r="G544">
        <v>-2.6437327651656899</v>
      </c>
      <c r="H544">
        <f>(Table2[[#This Row],[1Y Return vs Nifty]]-AVERAGE(Table2[1Y Return vs Nifty]))/_xlfn.STDEV.P(Table2[1Y Return vs Nifty])</f>
        <v>-0.55162990598597184</v>
      </c>
      <c r="I544">
        <v>-7.7354695578656099</v>
      </c>
      <c r="J544">
        <f>(Table2[[#This Row],[1M Return vs Nifty]]-AVERAGE(Table2[1M Return vs Nifty]))/_xlfn.STDEV.P(Table2[1M Return vs Nifty])</f>
        <v>-0.90715833262065326</v>
      </c>
      <c r="K544">
        <v>-21.935572525432299</v>
      </c>
      <c r="L544">
        <f>(Table2[[#This Row],[6M Return vs Nifty]]-AVERAGE(Table2[6M Return vs Nifty]))/_xlfn.STDEV.P(Table2[6M Return vs Nifty])</f>
        <v>-1.027986270370447</v>
      </c>
      <c r="M544">
        <v>-6.3334311400718697</v>
      </c>
      <c r="N544">
        <f>(Table2[[#This Row],[1W Return vs Nifty]]-AVERAGE(Table2[1W Return vs Nifty]))/_xlfn.STDEV.P(Table2[1W Return vs Nifty])</f>
        <v>-1.1190409896701885</v>
      </c>
      <c r="O544">
        <v>81.73</v>
      </c>
      <c r="P544">
        <v>83.722487296283106</v>
      </c>
      <c r="Q544">
        <v>85.321790640544194</v>
      </c>
      <c r="R544">
        <v>41.932382247431804</v>
      </c>
      <c r="S544" s="5">
        <f>(Table2[[#This Row],[Close Price]]-Table2[[#This Row],[20D EMA]])/Table2[[#This Row],[20D EMA]]</f>
        <v>-3.0833231371589505E-2</v>
      </c>
      <c r="T544" s="5">
        <f>(Table2[[#This Row],[Close Price]]-Table2[[#This Row],[50D EMA]])/Table2[[#This Row],[50D EMA]]</f>
        <v>-5.3898151404819114E-2</v>
      </c>
      <c r="U544" s="5">
        <f>(Table2[[#This Row],[Close Price]]-Table2[[#This Row],[200D EMA]])/Table2[[#This Row],[200D EMA]]</f>
        <v>-7.1632235969974228E-2</v>
      </c>
      <c r="V544">
        <v>1.26088187749463</v>
      </c>
      <c r="W544">
        <v>78.63</v>
      </c>
      <c r="X544">
        <v>81.7</v>
      </c>
      <c r="Y544">
        <v>78.63</v>
      </c>
      <c r="Z544">
        <v>84.74</v>
      </c>
      <c r="AA544">
        <v>72.05</v>
      </c>
      <c r="AB544">
        <v>86.98</v>
      </c>
      <c r="AC544" s="5">
        <f>(Table2[[#This Row],[Close Price]]/Table2[[#This Row],[Day Low]])-1</f>
        <v>7.3763194709397517E-3</v>
      </c>
      <c r="AD544" s="5">
        <f>(Table2[[#This Row],[Day High]]/Table2[[#This Row],[Close Price]])-1</f>
        <v>3.1435424820098534E-2</v>
      </c>
      <c r="AE544" s="5">
        <f>(Table2[[#This Row],[Close Price]]/Table2[[#This Row],[Current Week Low]])-1</f>
        <v>7.3763194709397517E-3</v>
      </c>
      <c r="AF544" s="5">
        <f>(Table2[[#This Row],[Current Week High]]/Table2[[#This Row],[Close Price]])-1</f>
        <v>6.9814417371544035E-2</v>
      </c>
      <c r="AG544" s="5">
        <f>(Table2[[#This Row],[Close Price]]/Table2[[#This Row],[Current Month Low]])-1</f>
        <v>9.9375433726578644E-2</v>
      </c>
      <c r="AH544" s="5">
        <f>(Table2[[#This Row],[Current Month High]]/Table2[[#This Row],[Close Price]])-1</f>
        <v>9.8093675041030393E-2</v>
      </c>
      <c r="AI544">
        <v>71.316752935235399</v>
      </c>
      <c r="AJ544">
        <v>38.600174978127697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-0.16</v>
      </c>
      <c r="AM544" t="s">
        <v>10117</v>
      </c>
      <c r="AN544">
        <v>-0.7</v>
      </c>
      <c r="AO544" t="s">
        <v>10117</v>
      </c>
      <c r="AP544">
        <v>4.2114673303301001E-2</v>
      </c>
      <c r="AQ544">
        <f>(Table2[[#This Row],[Sharpe Ratio]]-AVERAGE(Table2[Sharpe Ratio]))/_xlfn.STDEV.P(Table2[Sharpe Ratio])</f>
        <v>-0.15832356413116724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506</v>
      </c>
      <c r="AT544">
        <f>_xlfn.RANK.AVG(Table2[[#This Row],[6M Return vs Nifty Z-Score]],Table2[6M Return vs Nifty Z-Score])</f>
        <v>649</v>
      </c>
      <c r="AU544">
        <f>_xlfn.RANK.AVG(Table2[[#This Row],[Sharpe Ratio Z-Score]],Table2[Sharpe Ratio Z-Score])</f>
        <v>384</v>
      </c>
      <c r="AV544">
        <f>(Table2[[#This Row],[Rank 1Y]]+Table2[[#This Row],[Rank 6M]]+Table2[[#This Row],[Rank Sharpe]])/3</f>
        <v>513</v>
      </c>
    </row>
    <row r="545" spans="1:48" x14ac:dyDescent="0.3">
      <c r="A545" t="s">
        <v>712</v>
      </c>
      <c r="B545" t="s">
        <v>713</v>
      </c>
      <c r="C545" t="s">
        <v>10082</v>
      </c>
      <c r="D545" t="s">
        <v>714</v>
      </c>
      <c r="E545">
        <v>22584.419523</v>
      </c>
      <c r="F545">
        <v>1425.1</v>
      </c>
      <c r="G545">
        <v>-14.992607768971199</v>
      </c>
      <c r="H545">
        <f>(Table2[[#This Row],[1Y Return vs Nifty]]-AVERAGE(Table2[1Y Return vs Nifty]))/_xlfn.STDEV.P(Table2[1Y Return vs Nifty])</f>
        <v>-0.70085731961563336</v>
      </c>
      <c r="I545">
        <v>4.2311779708913297</v>
      </c>
      <c r="J545">
        <f>(Table2[[#This Row],[1M Return vs Nifty]]-AVERAGE(Table2[1M Return vs Nifty]))/_xlfn.STDEV.P(Table2[1M Return vs Nifty])</f>
        <v>0.20127200778359614</v>
      </c>
      <c r="K545">
        <v>-5.3474619321666603</v>
      </c>
      <c r="L545">
        <f>(Table2[[#This Row],[6M Return vs Nifty]]-AVERAGE(Table2[6M Return vs Nifty]))/_xlfn.STDEV.P(Table2[6M Return vs Nifty])</f>
        <v>-0.5235430680548061</v>
      </c>
      <c r="M545">
        <v>3.3109091096054701</v>
      </c>
      <c r="N545">
        <f>(Table2[[#This Row],[1W Return vs Nifty]]-AVERAGE(Table2[1W Return vs Nifty]))/_xlfn.STDEV.P(Table2[1W Return vs Nifty])</f>
        <v>0.98730829275301146</v>
      </c>
      <c r="O545">
        <v>1328.8</v>
      </c>
      <c r="P545">
        <v>1280.84364511025</v>
      </c>
      <c r="Q545">
        <v>1270.72145103102</v>
      </c>
      <c r="R545">
        <v>71.256011976440902</v>
      </c>
      <c r="S545" s="5">
        <f>(Table2[[#This Row],[Close Price]]-Table2[[#This Row],[20D EMA]])/Table2[[#This Row],[20D EMA]]</f>
        <v>7.247140276941598E-2</v>
      </c>
      <c r="T545" s="5">
        <f>(Table2[[#This Row],[Close Price]]-Table2[[#This Row],[50D EMA]])/Table2[[#This Row],[50D EMA]]</f>
        <v>0.11262604568517251</v>
      </c>
      <c r="U545" s="5">
        <f>(Table2[[#This Row],[Close Price]]-Table2[[#This Row],[200D EMA]])/Table2[[#This Row],[200D EMA]]</f>
        <v>0.12148889817176094</v>
      </c>
      <c r="V545">
        <v>1.3466189394160899</v>
      </c>
      <c r="W545">
        <v>1414.45</v>
      </c>
      <c r="X545">
        <v>1474.25</v>
      </c>
      <c r="Y545">
        <v>1361.7</v>
      </c>
      <c r="Z545">
        <v>1474.25</v>
      </c>
      <c r="AA545">
        <v>1122.8499999999999</v>
      </c>
      <c r="AB545">
        <v>1474.25</v>
      </c>
      <c r="AC545" s="5">
        <f>(Table2[[#This Row],[Close Price]]/Table2[[#This Row],[Day Low]])-1</f>
        <v>7.5294283997311418E-3</v>
      </c>
      <c r="AD545" s="5">
        <f>(Table2[[#This Row],[Day High]]/Table2[[#This Row],[Close Price]])-1</f>
        <v>3.4488807802961263E-2</v>
      </c>
      <c r="AE545" s="5">
        <f>(Table2[[#This Row],[Close Price]]/Table2[[#This Row],[Current Week Low]])-1</f>
        <v>4.6559447749137117E-2</v>
      </c>
      <c r="AF545" s="5">
        <f>(Table2[[#This Row],[Current Week High]]/Table2[[#This Row],[Close Price]])-1</f>
        <v>3.4488807802961263E-2</v>
      </c>
      <c r="AG545" s="5">
        <f>(Table2[[#This Row],[Close Price]]/Table2[[#This Row],[Current Month Low]])-1</f>
        <v>0.26918110166095199</v>
      </c>
      <c r="AH545" s="5">
        <f>(Table2[[#This Row],[Current Month High]]/Table2[[#This Row],[Close Price]])-1</f>
        <v>3.4488807802961263E-2</v>
      </c>
      <c r="AI545">
        <v>6.9258297663321802</v>
      </c>
      <c r="AJ545">
        <v>28.346917638582401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0.04</v>
      </c>
      <c r="AM545" t="s">
        <v>10116</v>
      </c>
      <c r="AN545">
        <v>15.06</v>
      </c>
      <c r="AO545" t="s">
        <v>10116</v>
      </c>
      <c r="AP545">
        <v>1.2750539876052999E-2</v>
      </c>
      <c r="AQ545">
        <f>(Table2[[#This Row],[Sharpe Ratio]]-AVERAGE(Table2[Sharpe Ratio]))/_xlfn.STDEV.P(Table2[Sharpe Ratio])</f>
        <v>-0.49026773035908161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-0.52608781749291356</v>
      </c>
      <c r="AS545">
        <f>_xlfn.RANK.AVG(Table2[[#This Row],[1Y Return vs Nifty Z-Score]],Table2[1Y Return vs Nifty Z-Score])</f>
        <v>582</v>
      </c>
      <c r="AT545">
        <f>_xlfn.RANK.AVG(Table2[[#This Row],[6M Return vs Nifty Z-Score]],Table2[6M Return vs Nifty Z-Score])</f>
        <v>480</v>
      </c>
      <c r="AU545">
        <f>_xlfn.RANK.AVG(Table2[[#This Row],[Sharpe Ratio Z-Score]],Table2[Sharpe Ratio Z-Score])</f>
        <v>478</v>
      </c>
      <c r="AV545">
        <f>(Table2[[#This Row],[Rank 1Y]]+Table2[[#This Row],[Rank 6M]]+Table2[[#This Row],[Rank Sharpe]])/3</f>
        <v>513.33333333333337</v>
      </c>
    </row>
    <row r="546" spans="1:48" x14ac:dyDescent="0.3">
      <c r="A546" t="s">
        <v>683</v>
      </c>
      <c r="B546" t="s">
        <v>684</v>
      </c>
      <c r="C546" t="s">
        <v>10084</v>
      </c>
      <c r="D546" t="s">
        <v>281</v>
      </c>
      <c r="E546">
        <v>24108.739048799998</v>
      </c>
      <c r="F546">
        <v>478</v>
      </c>
      <c r="G546">
        <v>-18.6829551959699</v>
      </c>
      <c r="H546">
        <f>(Table2[[#This Row],[1Y Return vs Nifty]]-AVERAGE(Table2[1Y Return vs Nifty]))/_xlfn.STDEV.P(Table2[1Y Return vs Nifty])</f>
        <v>-0.74545255616602246</v>
      </c>
      <c r="I546">
        <v>2.9632579870445599</v>
      </c>
      <c r="J546">
        <f>(Table2[[#This Row],[1M Return vs Nifty]]-AVERAGE(Table2[1M Return vs Nifty]))/_xlfn.STDEV.P(Table2[1M Return vs Nifty])</f>
        <v>8.3828841188831854E-2</v>
      </c>
      <c r="K546">
        <v>6.4667731990511701</v>
      </c>
      <c r="L546">
        <f>(Table2[[#This Row],[6M Return vs Nifty]]-AVERAGE(Table2[6M Return vs Nifty]))/_xlfn.STDEV.P(Table2[6M Return vs Nifty])</f>
        <v>-0.16427306144411211</v>
      </c>
      <c r="M546">
        <v>-0.34192771783917297</v>
      </c>
      <c r="N546">
        <f>(Table2[[#This Row],[1W Return vs Nifty]]-AVERAGE(Table2[1W Return vs Nifty]))/_xlfn.STDEV.P(Table2[1W Return vs Nifty])</f>
        <v>0.18951911992136272</v>
      </c>
      <c r="O546">
        <v>475.37</v>
      </c>
      <c r="P546">
        <v>446.71867624167999</v>
      </c>
      <c r="Q546">
        <v>415.48891028240001</v>
      </c>
      <c r="R546">
        <v>51.497071121828299</v>
      </c>
      <c r="S546" s="5">
        <f>(Table2[[#This Row],[Close Price]]-Table2[[#This Row],[20D EMA]])/Table2[[#This Row],[20D EMA]]</f>
        <v>5.5325325535898256E-3</v>
      </c>
      <c r="T546" s="5">
        <f>(Table2[[#This Row],[Close Price]]-Table2[[#This Row],[50D EMA]])/Table2[[#This Row],[50D EMA]]</f>
        <v>7.0024660758522789E-2</v>
      </c>
      <c r="U546" s="5">
        <f>(Table2[[#This Row],[Close Price]]-Table2[[#This Row],[200D EMA]])/Table2[[#This Row],[200D EMA]]</f>
        <v>0.15045188492543007</v>
      </c>
      <c r="V546">
        <v>0.96327824638951998</v>
      </c>
      <c r="W546">
        <v>475.5</v>
      </c>
      <c r="X546">
        <v>487.25</v>
      </c>
      <c r="Y546">
        <v>475.5</v>
      </c>
      <c r="Z546">
        <v>497.55</v>
      </c>
      <c r="AA546">
        <v>426.8</v>
      </c>
      <c r="AB546">
        <v>510.75</v>
      </c>
      <c r="AC546" s="5">
        <f>(Table2[[#This Row],[Close Price]]/Table2[[#This Row],[Day Low]])-1</f>
        <v>5.2576235541534899E-3</v>
      </c>
      <c r="AD546" s="5">
        <f>(Table2[[#This Row],[Day High]]/Table2[[#This Row],[Close Price]])-1</f>
        <v>1.9351464435146459E-2</v>
      </c>
      <c r="AE546" s="5">
        <f>(Table2[[#This Row],[Close Price]]/Table2[[#This Row],[Current Week Low]])-1</f>
        <v>5.2576235541534899E-3</v>
      </c>
      <c r="AF546" s="5">
        <f>(Table2[[#This Row],[Current Week High]]/Table2[[#This Row],[Close Price]])-1</f>
        <v>4.0899581589958212E-2</v>
      </c>
      <c r="AG546" s="5">
        <f>(Table2[[#This Row],[Close Price]]/Table2[[#This Row],[Current Month Low]])-1</f>
        <v>0.11996251171508909</v>
      </c>
      <c r="AH546" s="5">
        <f>(Table2[[#This Row],[Current Month High]]/Table2[[#This Row],[Close Price]])-1</f>
        <v>6.8514644351464371E-2</v>
      </c>
      <c r="AI546">
        <v>6.85146443514643</v>
      </c>
      <c r="AJ546">
        <v>42.219577506694399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0.17</v>
      </c>
      <c r="AM546" t="s">
        <v>10116</v>
      </c>
      <c r="AN546">
        <v>-3.5</v>
      </c>
      <c r="AO546" t="s">
        <v>10117</v>
      </c>
      <c r="AP546">
        <v>-1.3684575448927001E-2</v>
      </c>
      <c r="AQ546">
        <f>(Table2[[#This Row],[Sharpe Ratio]]-AVERAGE(Table2[Sharpe Ratio]))/_xlfn.STDEV.P(Table2[Sharpe Ratio])</f>
        <v>-0.78910107878497571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-1.4254787352849156</v>
      </c>
      <c r="AS546">
        <f>_xlfn.RANK.AVG(Table2[[#This Row],[1Y Return vs Nifty Z-Score]],Table2[1Y Return vs Nifty Z-Score])</f>
        <v>599</v>
      </c>
      <c r="AT546">
        <f>_xlfn.RANK.AVG(Table2[[#This Row],[6M Return vs Nifty Z-Score]],Table2[6M Return vs Nifty Z-Score])</f>
        <v>360</v>
      </c>
      <c r="AU546">
        <f>_xlfn.RANK.AVG(Table2[[#This Row],[Sharpe Ratio Z-Score]],Table2[Sharpe Ratio Z-Score])</f>
        <v>582</v>
      </c>
      <c r="AV546">
        <f>(Table2[[#This Row],[Rank 1Y]]+Table2[[#This Row],[Rank 6M]]+Table2[[#This Row],[Rank Sharpe]])/3</f>
        <v>513.66666666666663</v>
      </c>
    </row>
    <row r="547" spans="1:48" x14ac:dyDescent="0.3">
      <c r="A547" t="s">
        <v>1300</v>
      </c>
      <c r="B547" t="s">
        <v>1301</v>
      </c>
      <c r="C547" t="s">
        <v>10069</v>
      </c>
      <c r="D547" t="s">
        <v>21</v>
      </c>
      <c r="E547">
        <v>8281.7273605850005</v>
      </c>
      <c r="F547">
        <v>2705.75</v>
      </c>
      <c r="G547">
        <v>14.140634902577199</v>
      </c>
      <c r="H547">
        <f>(Table2[[#This Row],[1Y Return vs Nifty]]-AVERAGE(Table2[1Y Return vs Nifty]))/_xlfn.STDEV.P(Table2[1Y Return vs Nifty])</f>
        <v>-0.34880270304685995</v>
      </c>
      <c r="I547">
        <v>3.0556500560239401</v>
      </c>
      <c r="J547">
        <f>(Table2[[#This Row],[1M Return vs Nifty]]-AVERAGE(Table2[1M Return vs Nifty]))/_xlfn.STDEV.P(Table2[1M Return vs Nifty])</f>
        <v>9.2386808006469492E-2</v>
      </c>
      <c r="K547">
        <v>-14.6839294384067</v>
      </c>
      <c r="L547">
        <f>(Table2[[#This Row],[6M Return vs Nifty]]-AVERAGE(Table2[6M Return vs Nifty]))/_xlfn.STDEV.P(Table2[6M Return vs Nifty])</f>
        <v>-0.80746434653215604</v>
      </c>
      <c r="M547">
        <v>-4.0571601419651797</v>
      </c>
      <c r="N547">
        <f>(Table2[[#This Row],[1W Return vs Nifty]]-AVERAGE(Table2[1W Return vs Nifty]))/_xlfn.STDEV.P(Table2[1W Return vs Nifty])</f>
        <v>-0.62189741537300658</v>
      </c>
      <c r="O547">
        <v>2654.36</v>
      </c>
      <c r="P547">
        <v>2621.2600035109999</v>
      </c>
      <c r="Q547">
        <v>2535.1024985525701</v>
      </c>
      <c r="R547">
        <v>52.212497950318102</v>
      </c>
      <c r="S547" s="5">
        <f>(Table2[[#This Row],[Close Price]]-Table2[[#This Row],[20D EMA]])/Table2[[#This Row],[20D EMA]]</f>
        <v>1.9360599165147103E-2</v>
      </c>
      <c r="T547" s="5">
        <f>(Table2[[#This Row],[Close Price]]-Table2[[#This Row],[50D EMA]])/Table2[[#This Row],[50D EMA]]</f>
        <v>3.223258905100275E-2</v>
      </c>
      <c r="U547" s="5">
        <f>(Table2[[#This Row],[Close Price]]-Table2[[#This Row],[200D EMA]])/Table2[[#This Row],[200D EMA]]</f>
        <v>6.7313846893710214E-2</v>
      </c>
      <c r="V547">
        <v>0.95050562036591202</v>
      </c>
      <c r="W547">
        <v>2688</v>
      </c>
      <c r="X547">
        <v>2754.95</v>
      </c>
      <c r="Y547">
        <v>2675.15</v>
      </c>
      <c r="Z547">
        <v>2762.2</v>
      </c>
      <c r="AA547">
        <v>2137.5500000000002</v>
      </c>
      <c r="AB547">
        <v>2987.9</v>
      </c>
      <c r="AC547" s="5">
        <f>(Table2[[#This Row],[Close Price]]/Table2[[#This Row],[Day Low]])-1</f>
        <v>6.6034226190476719E-3</v>
      </c>
      <c r="AD547" s="5">
        <f>(Table2[[#This Row],[Day High]]/Table2[[#This Row],[Close Price]])-1</f>
        <v>1.8183498105885487E-2</v>
      </c>
      <c r="AE547" s="5">
        <f>(Table2[[#This Row],[Close Price]]/Table2[[#This Row],[Current Week Low]])-1</f>
        <v>1.1438610919013881E-2</v>
      </c>
      <c r="AF547" s="5">
        <f>(Table2[[#This Row],[Current Week High]]/Table2[[#This Row],[Close Price]])-1</f>
        <v>2.0862976993439863E-2</v>
      </c>
      <c r="AG547" s="5">
        <f>(Table2[[#This Row],[Close Price]]/Table2[[#This Row],[Current Month Low]])-1</f>
        <v>0.26581834343056299</v>
      </c>
      <c r="AH547" s="5">
        <f>(Table2[[#This Row],[Current Month High]]/Table2[[#This Row],[Close Price]])-1</f>
        <v>0.10427792663771607</v>
      </c>
      <c r="AI547">
        <v>16.2339462256305</v>
      </c>
      <c r="AJ547">
        <v>42.4378816592966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 t="s">
        <v>10115</v>
      </c>
      <c r="AN547">
        <v>-2.98</v>
      </c>
      <c r="AO547" t="s">
        <v>10117</v>
      </c>
      <c r="AP547">
        <v>-6.3763347934419996E-3</v>
      </c>
      <c r="AQ547">
        <f>(Table2[[#This Row],[Sharpe Ratio]]-AVERAGE(Table2[Sharpe Ratio]))/_xlfn.STDEV.P(Table2[Sharpe Ratio])</f>
        <v>-0.70648573932711822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-2.3922633962726714</v>
      </c>
      <c r="AS547">
        <f>_xlfn.RANK.AVG(Table2[[#This Row],[1Y Return vs Nifty Z-Score]],Table2[1Y Return vs Nifty Z-Score])</f>
        <v>409</v>
      </c>
      <c r="AT547">
        <f>_xlfn.RANK.AVG(Table2[[#This Row],[6M Return vs Nifty Z-Score]],Table2[6M Return vs Nifty Z-Score])</f>
        <v>583</v>
      </c>
      <c r="AU547">
        <f>_xlfn.RANK.AVG(Table2[[#This Row],[Sharpe Ratio Z-Score]],Table2[Sharpe Ratio Z-Score])</f>
        <v>557</v>
      </c>
      <c r="AV547">
        <f>(Table2[[#This Row],[Rank 1Y]]+Table2[[#This Row],[Rank 6M]]+Table2[[#This Row],[Rank Sharpe]])/3</f>
        <v>516.33333333333337</v>
      </c>
    </row>
    <row r="548" spans="1:48" x14ac:dyDescent="0.3">
      <c r="A548" t="s">
        <v>52</v>
      </c>
      <c r="B548" t="s">
        <v>53</v>
      </c>
      <c r="C548" t="s">
        <v>10069</v>
      </c>
      <c r="D548" t="s">
        <v>21</v>
      </c>
      <c r="E548">
        <v>390952.59093929001</v>
      </c>
      <c r="F548">
        <v>1454.9</v>
      </c>
      <c r="G548">
        <v>-3.4275866153702399</v>
      </c>
      <c r="H548">
        <f>(Table2[[#This Row],[1Y Return vs Nifty]]-AVERAGE(Table2[1Y Return vs Nifty]))/_xlfn.STDEV.P(Table2[1Y Return vs Nifty])</f>
        <v>-0.56110222493758732</v>
      </c>
      <c r="I548">
        <v>2.1866417355617598</v>
      </c>
      <c r="J548">
        <f>(Table2[[#This Row],[1M Return vs Nifty]]-AVERAGE(Table2[1M Return vs Nifty]))/_xlfn.STDEV.P(Table2[1M Return vs Nifty])</f>
        <v>1.1893488039513161E-2</v>
      </c>
      <c r="K548">
        <v>-12.200726959675</v>
      </c>
      <c r="L548">
        <f>(Table2[[#This Row],[6M Return vs Nifty]]-AVERAGE(Table2[6M Return vs Nifty]))/_xlfn.STDEV.P(Table2[6M Return vs Nifty])</f>
        <v>-0.73195034490269417</v>
      </c>
      <c r="M548">
        <v>-2.0469138674236498</v>
      </c>
      <c r="N548">
        <f>(Table2[[#This Row],[1W Return vs Nifty]]-AVERAGE(Table2[1W Return vs Nifty]))/_xlfn.STDEV.P(Table2[1W Return vs Nifty])</f>
        <v>-0.18285434054825389</v>
      </c>
      <c r="O548">
        <v>1420.2</v>
      </c>
      <c r="P548">
        <v>1421.75736626599</v>
      </c>
      <c r="Q548">
        <v>1403.65210647402</v>
      </c>
      <c r="R548">
        <v>64.215135206898296</v>
      </c>
      <c r="S548" s="5">
        <f>(Table2[[#This Row],[Close Price]]-Table2[[#This Row],[20D EMA]])/Table2[[#This Row],[20D EMA]]</f>
        <v>2.4433178425573895E-2</v>
      </c>
      <c r="T548" s="5">
        <f>(Table2[[#This Row],[Close Price]]-Table2[[#This Row],[50D EMA]])/Table2[[#This Row],[50D EMA]]</f>
        <v>2.3311033598548369E-2</v>
      </c>
      <c r="U548" s="5">
        <f>(Table2[[#This Row],[Close Price]]-Table2[[#This Row],[200D EMA]])/Table2[[#This Row],[200D EMA]]</f>
        <v>3.6510395481623305E-2</v>
      </c>
      <c r="V548">
        <v>0.90088493889135002</v>
      </c>
      <c r="W548">
        <v>1423.5</v>
      </c>
      <c r="X548">
        <v>1460.55</v>
      </c>
      <c r="Y548">
        <v>1423.5</v>
      </c>
      <c r="Z548">
        <v>1460.55</v>
      </c>
      <c r="AA548">
        <v>1235</v>
      </c>
      <c r="AB548">
        <v>1481.95</v>
      </c>
      <c r="AC548" s="5">
        <f>(Table2[[#This Row],[Close Price]]/Table2[[#This Row],[Day Low]])-1</f>
        <v>2.2058306989813925E-2</v>
      </c>
      <c r="AD548" s="5">
        <f>(Table2[[#This Row],[Day High]]/Table2[[#This Row],[Close Price]])-1</f>
        <v>3.8834284143238751E-3</v>
      </c>
      <c r="AE548" s="5">
        <f>(Table2[[#This Row],[Close Price]]/Table2[[#This Row],[Current Week Low]])-1</f>
        <v>2.2058306989813925E-2</v>
      </c>
      <c r="AF548" s="5">
        <f>(Table2[[#This Row],[Current Week High]]/Table2[[#This Row],[Close Price]])-1</f>
        <v>3.8834284143238751E-3</v>
      </c>
      <c r="AG548" s="5">
        <f>(Table2[[#This Row],[Close Price]]/Table2[[#This Row],[Current Month Low]])-1</f>
        <v>0.17805668016194343</v>
      </c>
      <c r="AH548" s="5">
        <f>(Table2[[#This Row],[Current Month High]]/Table2[[#This Row],[Close Price]])-1</f>
        <v>1.8592343116365262E-2</v>
      </c>
      <c r="AI548">
        <v>16.6643755584576</v>
      </c>
      <c r="AJ548">
        <v>33.839289821075397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-0.08</v>
      </c>
      <c r="AM548" t="s">
        <v>10117</v>
      </c>
      <c r="AN548">
        <v>2.5499999999999998</v>
      </c>
      <c r="AO548" t="s">
        <v>10116</v>
      </c>
      <c r="AP548">
        <v>1.1856646549016E-2</v>
      </c>
      <c r="AQ548">
        <f>(Table2[[#This Row],[Sharpe Ratio]]-AVERAGE(Table2[Sharpe Ratio]))/_xlfn.STDEV.P(Table2[Sharpe Ratio])</f>
        <v>-0.50037266588783291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511</v>
      </c>
      <c r="AT548">
        <f>_xlfn.RANK.AVG(Table2[[#This Row],[6M Return vs Nifty Z-Score]],Table2[6M Return vs Nifty Z-Score])</f>
        <v>561</v>
      </c>
      <c r="AU548">
        <f>_xlfn.RANK.AVG(Table2[[#This Row],[Sharpe Ratio Z-Score]],Table2[Sharpe Ratio Z-Score])</f>
        <v>480</v>
      </c>
      <c r="AV548">
        <f>(Table2[[#This Row],[Rank 1Y]]+Table2[[#This Row],[Rank 6M]]+Table2[[#This Row],[Rank Sharpe]])/3</f>
        <v>517.33333333333337</v>
      </c>
    </row>
    <row r="549" spans="1:48" x14ac:dyDescent="0.3">
      <c r="A549" t="s">
        <v>1550</v>
      </c>
      <c r="B549" t="s">
        <v>1551</v>
      </c>
      <c r="C549" t="s">
        <v>10082</v>
      </c>
      <c r="D549" t="s">
        <v>358</v>
      </c>
      <c r="E549">
        <v>5730.5813153419904</v>
      </c>
      <c r="F549">
        <v>277.64999999999998</v>
      </c>
      <c r="G549">
        <v>-9.6793325536325696</v>
      </c>
      <c r="H549">
        <f>(Table2[[#This Row],[1Y Return vs Nifty]]-AVERAGE(Table2[1Y Return vs Nifty]))/_xlfn.STDEV.P(Table2[1Y Return vs Nifty])</f>
        <v>-0.63665014948529963</v>
      </c>
      <c r="I549">
        <v>9.4401196891722101</v>
      </c>
      <c r="J549">
        <f>(Table2[[#This Row],[1M Return vs Nifty]]-AVERAGE(Table2[1M Return vs Nifty]))/_xlfn.STDEV.P(Table2[1M Return vs Nifty])</f>
        <v>0.68375877177201716</v>
      </c>
      <c r="K549">
        <v>9.7604864047693098</v>
      </c>
      <c r="L549">
        <f>(Table2[[#This Row],[6M Return vs Nifty]]-AVERAGE(Table2[6M Return vs Nifty]))/_xlfn.STDEV.P(Table2[6M Return vs Nifty])</f>
        <v>-6.4111489234899913E-2</v>
      </c>
      <c r="M549">
        <v>5.8806516312970096</v>
      </c>
      <c r="N549">
        <f>(Table2[[#This Row],[1W Return vs Nifty]]-AVERAGE(Table2[1W Return vs Nifty]))/_xlfn.STDEV.P(Table2[1W Return vs Nifty])</f>
        <v>1.5485468198527215</v>
      </c>
      <c r="O549">
        <v>247.55</v>
      </c>
      <c r="P549">
        <v>233.430075587071</v>
      </c>
      <c r="Q549">
        <v>225.52054585116099</v>
      </c>
      <c r="R549">
        <v>91.961399298808502</v>
      </c>
      <c r="S549" s="5">
        <f>(Table2[[#This Row],[Close Price]]-Table2[[#This Row],[20D EMA]])/Table2[[#This Row],[20D EMA]]</f>
        <v>0.12159159765703884</v>
      </c>
      <c r="T549" s="5">
        <f>(Table2[[#This Row],[Close Price]]-Table2[[#This Row],[50D EMA]])/Table2[[#This Row],[50D EMA]]</f>
        <v>0.18943542001482427</v>
      </c>
      <c r="U549" s="5">
        <f>(Table2[[#This Row],[Close Price]]-Table2[[#This Row],[200D EMA]])/Table2[[#This Row],[200D EMA]]</f>
        <v>0.23115168488126744</v>
      </c>
      <c r="V549">
        <v>1.3036157285784999</v>
      </c>
      <c r="W549">
        <v>265.51</v>
      </c>
      <c r="X549">
        <v>281.2</v>
      </c>
      <c r="Y549">
        <v>247.81</v>
      </c>
      <c r="Z549">
        <v>281.2</v>
      </c>
      <c r="AA549">
        <v>216.4</v>
      </c>
      <c r="AB549">
        <v>281.2</v>
      </c>
      <c r="AC549" s="5">
        <f>(Table2[[#This Row],[Close Price]]/Table2[[#This Row],[Day Low]])-1</f>
        <v>4.5723324921848496E-2</v>
      </c>
      <c r="AD549" s="5">
        <f>(Table2[[#This Row],[Day High]]/Table2[[#This Row],[Close Price]])-1</f>
        <v>1.2785881505492647E-2</v>
      </c>
      <c r="AE549" s="5">
        <f>(Table2[[#This Row],[Close Price]]/Table2[[#This Row],[Current Week Low]])-1</f>
        <v>0.12041483394536123</v>
      </c>
      <c r="AF549" s="5">
        <f>(Table2[[#This Row],[Current Week High]]/Table2[[#This Row],[Close Price]])-1</f>
        <v>1.2785881505492647E-2</v>
      </c>
      <c r="AG549" s="5">
        <f>(Table2[[#This Row],[Close Price]]/Table2[[#This Row],[Current Month Low]])-1</f>
        <v>0.28304066543438067</v>
      </c>
      <c r="AH549" s="5">
        <f>(Table2[[#This Row],[Current Month High]]/Table2[[#This Row],[Close Price]])-1</f>
        <v>1.2785881505492647E-2</v>
      </c>
      <c r="AI549">
        <v>1.27858815054926</v>
      </c>
      <c r="AJ549">
        <v>46.904761904761799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0.2</v>
      </c>
      <c r="AM549" t="s">
        <v>10116</v>
      </c>
      <c r="AN549">
        <v>14.65</v>
      </c>
      <c r="AO549" t="s">
        <v>10116</v>
      </c>
      <c r="AP549">
        <v>-8.0867159378835998E-2</v>
      </c>
      <c r="AQ549">
        <f>(Table2[[#This Row],[Sharpe Ratio]]-AVERAGE(Table2[Sharpe Ratio]))/_xlfn.STDEV.P(Table2[Sharpe Ratio])</f>
        <v>-1.5485604669839399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-1.701651407940119E-2</v>
      </c>
      <c r="AS549">
        <f>_xlfn.RANK.AVG(Table2[[#This Row],[1Y Return vs Nifty Z-Score]],Table2[1Y Return vs Nifty Z-Score])</f>
        <v>549</v>
      </c>
      <c r="AT549">
        <f>_xlfn.RANK.AVG(Table2[[#This Row],[6M Return vs Nifty Z-Score]],Table2[6M Return vs Nifty Z-Score])</f>
        <v>325</v>
      </c>
      <c r="AU549">
        <f>_xlfn.RANK.AVG(Table2[[#This Row],[Sharpe Ratio Z-Score]],Table2[Sharpe Ratio Z-Score])</f>
        <v>678</v>
      </c>
      <c r="AV549">
        <f>(Table2[[#This Row],[Rank 1Y]]+Table2[[#This Row],[Rank 6M]]+Table2[[#This Row],[Rank Sharpe]])/3</f>
        <v>517.33333333333337</v>
      </c>
    </row>
    <row r="550" spans="1:48" x14ac:dyDescent="0.3">
      <c r="A550" t="s">
        <v>1133</v>
      </c>
      <c r="B550" t="s">
        <v>1134</v>
      </c>
      <c r="C550" t="s">
        <v>10084</v>
      </c>
      <c r="D550" t="s">
        <v>373</v>
      </c>
      <c r="E550">
        <v>10202.826324105001</v>
      </c>
      <c r="F550">
        <v>672.3</v>
      </c>
      <c r="G550">
        <v>-12.874578655594201</v>
      </c>
      <c r="H550">
        <f>(Table2[[#This Row],[1Y Return vs Nifty]]-AVERAGE(Table2[1Y Return vs Nifty]))/_xlfn.STDEV.P(Table2[1Y Return vs Nifty])</f>
        <v>-0.67526243696566135</v>
      </c>
      <c r="I550">
        <v>0.83568949389388003</v>
      </c>
      <c r="J550">
        <f>(Table2[[#This Row],[1M Return vs Nifty]]-AVERAGE(Table2[1M Return vs Nifty]))/_xlfn.STDEV.P(Table2[1M Return vs Nifty])</f>
        <v>-0.11324067752384417</v>
      </c>
      <c r="K550">
        <v>-20.441425477616001</v>
      </c>
      <c r="L550">
        <f>(Table2[[#This Row],[6M Return vs Nifty]]-AVERAGE(Table2[6M Return vs Nifty]))/_xlfn.STDEV.P(Table2[6M Return vs Nifty])</f>
        <v>-0.98254937041169566</v>
      </c>
      <c r="M550">
        <v>-3.3898714638438601</v>
      </c>
      <c r="N550">
        <f>(Table2[[#This Row],[1W Return vs Nifty]]-AVERAGE(Table2[1W Return vs Nifty]))/_xlfn.STDEV.P(Table2[1W Return vs Nifty])</f>
        <v>-0.47615981259846835</v>
      </c>
      <c r="O550">
        <v>685.7</v>
      </c>
      <c r="P550">
        <v>676.76309451432905</v>
      </c>
      <c r="Q550">
        <v>666.68127109163504</v>
      </c>
      <c r="R550">
        <v>50.571212952227903</v>
      </c>
      <c r="S550" s="5">
        <f>(Table2[[#This Row],[Close Price]]-Table2[[#This Row],[20D EMA]])/Table2[[#This Row],[20D EMA]]</f>
        <v>-1.9542073793204155E-2</v>
      </c>
      <c r="T550" s="5">
        <f>(Table2[[#This Row],[Close Price]]-Table2[[#This Row],[50D EMA]])/Table2[[#This Row],[50D EMA]]</f>
        <v>-6.5947663968467232E-3</v>
      </c>
      <c r="U550" s="5">
        <f>(Table2[[#This Row],[Close Price]]-Table2[[#This Row],[200D EMA]])/Table2[[#This Row],[200D EMA]]</f>
        <v>8.4279087354062216E-3</v>
      </c>
      <c r="V550">
        <v>3.2282296650908902</v>
      </c>
      <c r="W550">
        <v>660.05</v>
      </c>
      <c r="X550">
        <v>698.2</v>
      </c>
      <c r="Y550">
        <v>660.05</v>
      </c>
      <c r="Z550">
        <v>711.45</v>
      </c>
      <c r="AA550">
        <v>596.65</v>
      </c>
      <c r="AB550">
        <v>776.6</v>
      </c>
      <c r="AC550" s="5">
        <f>(Table2[[#This Row],[Close Price]]/Table2[[#This Row],[Day Low]])-1</f>
        <v>1.8559200060601411E-2</v>
      </c>
      <c r="AD550" s="5">
        <f>(Table2[[#This Row],[Day High]]/Table2[[#This Row],[Close Price]])-1</f>
        <v>3.8524468243343879E-2</v>
      </c>
      <c r="AE550" s="5">
        <f>(Table2[[#This Row],[Close Price]]/Table2[[#This Row],[Current Week Low]])-1</f>
        <v>1.8559200060601411E-2</v>
      </c>
      <c r="AF550" s="5">
        <f>(Table2[[#This Row],[Current Week High]]/Table2[[#This Row],[Close Price]])-1</f>
        <v>5.8232931726907688E-2</v>
      </c>
      <c r="AG550" s="5">
        <f>(Table2[[#This Row],[Close Price]]/Table2[[#This Row],[Current Month Low]])-1</f>
        <v>0.12679125115226686</v>
      </c>
      <c r="AH550" s="5">
        <f>(Table2[[#This Row],[Current Month High]]/Table2[[#This Row],[Close Price]])-1</f>
        <v>0.15513907481778988</v>
      </c>
      <c r="AI550">
        <v>21.210769001933599</v>
      </c>
      <c r="AJ550">
        <v>26.3721804511278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-0.12</v>
      </c>
      <c r="AM550" t="s">
        <v>10117</v>
      </c>
      <c r="AN550">
        <v>0.79</v>
      </c>
      <c r="AO550" t="s">
        <v>10116</v>
      </c>
      <c r="AP550">
        <v>5.5410410656885997E-2</v>
      </c>
      <c r="AQ550">
        <f>(Table2[[#This Row],[Sharpe Ratio]]-AVERAGE(Table2[Sharpe Ratio]))/_xlfn.STDEV.P(Table2[Sharpe Ratio])</f>
        <v>-8.023114735792921E-3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-2.2552354122354625</v>
      </c>
      <c r="AS550">
        <f>_xlfn.RANK.AVG(Table2[[#This Row],[1Y Return vs Nifty Z-Score]],Table2[1Y Return vs Nifty Z-Score])</f>
        <v>571</v>
      </c>
      <c r="AT550">
        <f>_xlfn.RANK.AVG(Table2[[#This Row],[6M Return vs Nifty Z-Score]],Table2[6M Return vs Nifty Z-Score])</f>
        <v>642</v>
      </c>
      <c r="AU550">
        <f>_xlfn.RANK.AVG(Table2[[#This Row],[Sharpe Ratio Z-Score]],Table2[Sharpe Ratio Z-Score])</f>
        <v>340</v>
      </c>
      <c r="AV550">
        <f>(Table2[[#This Row],[Rank 1Y]]+Table2[[#This Row],[Rank 6M]]+Table2[[#This Row],[Rank Sharpe]])/3</f>
        <v>517.66666666666663</v>
      </c>
    </row>
    <row r="551" spans="1:48" x14ac:dyDescent="0.3">
      <c r="A551" t="s">
        <v>1077</v>
      </c>
      <c r="B551" t="s">
        <v>1078</v>
      </c>
      <c r="C551" t="s">
        <v>10078</v>
      </c>
      <c r="D551" t="s">
        <v>214</v>
      </c>
      <c r="E551">
        <v>11293.686211169999</v>
      </c>
      <c r="F551">
        <v>568.04999999999995</v>
      </c>
      <c r="G551">
        <v>13.282328721065999</v>
      </c>
      <c r="H551">
        <f>(Table2[[#This Row],[1Y Return vs Nifty]]-AVERAGE(Table2[1Y Return vs Nifty]))/_xlfn.STDEV.P(Table2[1Y Return vs Nifty])</f>
        <v>-0.35917472572340303</v>
      </c>
      <c r="I551">
        <v>-7.5344271981406301</v>
      </c>
      <c r="J551">
        <f>(Table2[[#This Row],[1M Return vs Nifty]]-AVERAGE(Table2[1M Return vs Nifty]))/_xlfn.STDEV.P(Table2[1M Return vs Nifty])</f>
        <v>-0.88853645454743979</v>
      </c>
      <c r="K551">
        <v>-7.9038767325045303</v>
      </c>
      <c r="L551">
        <f>(Table2[[#This Row],[6M Return vs Nifty]]-AVERAGE(Table2[6M Return vs Nifty]))/_xlfn.STDEV.P(Table2[6M Return vs Nifty])</f>
        <v>-0.60128345090787594</v>
      </c>
      <c r="M551">
        <v>-5.0948059728377899</v>
      </c>
      <c r="N551">
        <f>(Table2[[#This Row],[1W Return vs Nifty]]-AVERAGE(Table2[1W Return vs Nifty]))/_xlfn.STDEV.P(Table2[1W Return vs Nifty])</f>
        <v>-0.84852199462725575</v>
      </c>
      <c r="O551">
        <v>579.48</v>
      </c>
      <c r="P551">
        <v>590.64946709109597</v>
      </c>
      <c r="Q551">
        <v>552.51597929319803</v>
      </c>
      <c r="R551">
        <v>48.083878764202701</v>
      </c>
      <c r="S551" s="5">
        <f>(Table2[[#This Row],[Close Price]]-Table2[[#This Row],[20D EMA]])/Table2[[#This Row],[20D EMA]]</f>
        <v>-1.9724580658521541E-2</v>
      </c>
      <c r="T551" s="5">
        <f>(Table2[[#This Row],[Close Price]]-Table2[[#This Row],[50D EMA]])/Table2[[#This Row],[50D EMA]]</f>
        <v>-3.8262062949784216E-2</v>
      </c>
      <c r="U551" s="5">
        <f>(Table2[[#This Row],[Close Price]]-Table2[[#This Row],[200D EMA]])/Table2[[#This Row],[200D EMA]]</f>
        <v>2.8115061444329098E-2</v>
      </c>
      <c r="V551">
        <v>0.64098435728550196</v>
      </c>
      <c r="W551">
        <v>564.65</v>
      </c>
      <c r="X551">
        <v>581</v>
      </c>
      <c r="Y551">
        <v>564.65</v>
      </c>
      <c r="Z551">
        <v>592.65</v>
      </c>
      <c r="AA551">
        <v>513.45000000000005</v>
      </c>
      <c r="AB551">
        <v>608</v>
      </c>
      <c r="AC551" s="5">
        <f>(Table2[[#This Row],[Close Price]]/Table2[[#This Row],[Day Low]])-1</f>
        <v>6.0214292039315609E-3</v>
      </c>
      <c r="AD551" s="5">
        <f>(Table2[[#This Row],[Day High]]/Table2[[#This Row],[Close Price]])-1</f>
        <v>2.2797288971041274E-2</v>
      </c>
      <c r="AE551" s="5">
        <f>(Table2[[#This Row],[Close Price]]/Table2[[#This Row],[Current Week Low]])-1</f>
        <v>6.0214292039315609E-3</v>
      </c>
      <c r="AF551" s="5">
        <f>(Table2[[#This Row],[Current Week High]]/Table2[[#This Row],[Close Price]])-1</f>
        <v>4.3306047002904746E-2</v>
      </c>
      <c r="AG551" s="5">
        <f>(Table2[[#This Row],[Close Price]]/Table2[[#This Row],[Current Month Low]])-1</f>
        <v>0.10633946830265839</v>
      </c>
      <c r="AH551" s="5">
        <f>(Table2[[#This Row],[Current Month High]]/Table2[[#This Row],[Close Price]])-1</f>
        <v>7.0328316169351313E-2</v>
      </c>
      <c r="AI551">
        <v>24.883372942522598</v>
      </c>
      <c r="AJ551">
        <v>44.578773224739102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-0.21</v>
      </c>
      <c r="AM551" t="s">
        <v>10117</v>
      </c>
      <c r="AN551">
        <v>-0.12</v>
      </c>
      <c r="AO551" t="s">
        <v>10117</v>
      </c>
      <c r="AP551">
        <v>-4.8969364508275E-2</v>
      </c>
      <c r="AQ551">
        <f>(Table2[[#This Row],[Sharpe Ratio]]-AVERAGE(Table2[Sharpe Ratio]))/_xlfn.STDEV.P(Table2[Sharpe Ratio])</f>
        <v>-1.1879747562204759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413</v>
      </c>
      <c r="AT551">
        <f>_xlfn.RANK.AVG(Table2[[#This Row],[6M Return vs Nifty Z-Score]],Table2[6M Return vs Nifty Z-Score])</f>
        <v>505</v>
      </c>
      <c r="AU551">
        <f>_xlfn.RANK.AVG(Table2[[#This Row],[Sharpe Ratio Z-Score]],Table2[Sharpe Ratio Z-Score])</f>
        <v>637</v>
      </c>
      <c r="AV551">
        <f>(Table2[[#This Row],[Rank 1Y]]+Table2[[#This Row],[Rank 6M]]+Table2[[#This Row],[Rank Sharpe]])/3</f>
        <v>518.33333333333337</v>
      </c>
    </row>
    <row r="552" spans="1:48" x14ac:dyDescent="0.3">
      <c r="A552" t="s">
        <v>1101</v>
      </c>
      <c r="B552" t="s">
        <v>1102</v>
      </c>
      <c r="C552" t="s">
        <v>10072</v>
      </c>
      <c r="D552" t="s">
        <v>985</v>
      </c>
      <c r="E552">
        <v>10733.973925238901</v>
      </c>
      <c r="F552">
        <v>48.78</v>
      </c>
      <c r="G552">
        <v>-15.2520624087041</v>
      </c>
      <c r="H552">
        <f>(Table2[[#This Row],[1Y Return vs Nifty]]-AVERAGE(Table2[1Y Return vs Nifty]))/_xlfn.STDEV.P(Table2[1Y Return vs Nifty])</f>
        <v>-0.7039926452893992</v>
      </c>
      <c r="I552">
        <v>15.2221865584731</v>
      </c>
      <c r="J552">
        <f>(Table2[[#This Row],[1M Return vs Nifty]]-AVERAGE(Table2[1M Return vs Nifty]))/_xlfn.STDEV.P(Table2[1M Return vs Nifty])</f>
        <v>1.2193321922122753</v>
      </c>
      <c r="K552">
        <v>-6.3575734233887999</v>
      </c>
      <c r="L552">
        <f>(Table2[[#This Row],[6M Return vs Nifty]]-AVERAGE(Table2[6M Return vs Nifty]))/_xlfn.STDEV.P(Table2[6M Return vs Nifty])</f>
        <v>-0.55426048294440688</v>
      </c>
      <c r="M552">
        <v>-3.9132977772288902</v>
      </c>
      <c r="N552">
        <f>(Table2[[#This Row],[1W Return vs Nifty]]-AVERAGE(Table2[1W Return vs Nifty]))/_xlfn.STDEV.P(Table2[1W Return vs Nifty])</f>
        <v>-0.5904774964480054</v>
      </c>
      <c r="O552">
        <v>47.2</v>
      </c>
      <c r="P552">
        <v>45.140839853485097</v>
      </c>
      <c r="Q552">
        <v>45.907893548023701</v>
      </c>
      <c r="R552">
        <v>63.228652108303599</v>
      </c>
      <c r="S552" s="5">
        <f>(Table2[[#This Row],[Close Price]]-Table2[[#This Row],[20D EMA]])/Table2[[#This Row],[20D EMA]]</f>
        <v>3.3474576271186406E-2</v>
      </c>
      <c r="T552" s="5">
        <f>(Table2[[#This Row],[Close Price]]-Table2[[#This Row],[50D EMA]])/Table2[[#This Row],[50D EMA]]</f>
        <v>8.0617909598639029E-2</v>
      </c>
      <c r="U552" s="5">
        <f>(Table2[[#This Row],[Close Price]]-Table2[[#This Row],[200D EMA]])/Table2[[#This Row],[200D EMA]]</f>
        <v>6.2562366294846961E-2</v>
      </c>
      <c r="V552">
        <v>4.0841687235083501</v>
      </c>
      <c r="W552">
        <v>48.26</v>
      </c>
      <c r="X552">
        <v>50.66</v>
      </c>
      <c r="Y552">
        <v>48.26</v>
      </c>
      <c r="Z552">
        <v>52.3</v>
      </c>
      <c r="AA552">
        <v>36.549999999999997</v>
      </c>
      <c r="AB552">
        <v>53.35</v>
      </c>
      <c r="AC552" s="5">
        <f>(Table2[[#This Row],[Close Price]]/Table2[[#This Row],[Day Low]])-1</f>
        <v>1.077496891835894E-2</v>
      </c>
      <c r="AD552" s="5">
        <f>(Table2[[#This Row],[Day High]]/Table2[[#This Row],[Close Price]])-1</f>
        <v>3.8540385403853961E-2</v>
      </c>
      <c r="AE552" s="5">
        <f>(Table2[[#This Row],[Close Price]]/Table2[[#This Row],[Current Week Low]])-1</f>
        <v>1.077496891835894E-2</v>
      </c>
      <c r="AF552" s="5">
        <f>(Table2[[#This Row],[Current Week High]]/Table2[[#This Row],[Close Price]])-1</f>
        <v>7.2160721607215983E-2</v>
      </c>
      <c r="AG552" s="5">
        <f>(Table2[[#This Row],[Close Price]]/Table2[[#This Row],[Current Month Low]])-1</f>
        <v>0.33461012311901528</v>
      </c>
      <c r="AH552" s="5">
        <f>(Table2[[#This Row],[Current Month High]]/Table2[[#This Row],[Close Price]])-1</f>
        <v>9.3685936859368546E-2</v>
      </c>
      <c r="AI552">
        <v>17.363673636736301</v>
      </c>
      <c r="AJ552">
        <v>33.461012311901499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0.06</v>
      </c>
      <c r="AM552" t="s">
        <v>10116</v>
      </c>
      <c r="AN552">
        <v>14.78</v>
      </c>
      <c r="AO552" t="s">
        <v>10116</v>
      </c>
      <c r="AP552">
        <v>1.1207815424607999E-2</v>
      </c>
      <c r="AQ552">
        <f>(Table2[[#This Row],[Sharpe Ratio]]-AVERAGE(Table2[Sharpe Ratio]))/_xlfn.STDEV.P(Table2[Sharpe Ratio])</f>
        <v>-0.50770731811409209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584</v>
      </c>
      <c r="AT552">
        <f>_xlfn.RANK.AVG(Table2[[#This Row],[6M Return vs Nifty Z-Score]],Table2[6M Return vs Nifty Z-Score])</f>
        <v>492</v>
      </c>
      <c r="AU552">
        <f>_xlfn.RANK.AVG(Table2[[#This Row],[Sharpe Ratio Z-Score]],Table2[Sharpe Ratio Z-Score])</f>
        <v>481</v>
      </c>
      <c r="AV552">
        <f>(Table2[[#This Row],[Rank 1Y]]+Table2[[#This Row],[Rank 6M]]+Table2[[#This Row],[Rank Sharpe]])/3</f>
        <v>519</v>
      </c>
    </row>
    <row r="553" spans="1:48" x14ac:dyDescent="0.3">
      <c r="A553" t="s">
        <v>1252</v>
      </c>
      <c r="B553" t="s">
        <v>1253</v>
      </c>
      <c r="C553" t="s">
        <v>10084</v>
      </c>
      <c r="D553" t="s">
        <v>376</v>
      </c>
      <c r="E553">
        <v>8638.3165754900001</v>
      </c>
      <c r="F553">
        <v>533.5</v>
      </c>
      <c r="G553">
        <v>-7.6203563081399404</v>
      </c>
      <c r="H553">
        <f>(Table2[[#This Row],[1Y Return vs Nifty]]-AVERAGE(Table2[1Y Return vs Nifty]))/_xlfn.STDEV.P(Table2[1Y Return vs Nifty])</f>
        <v>-0.61176887894485843</v>
      </c>
      <c r="I553">
        <v>11.1979117678432</v>
      </c>
      <c r="J553">
        <f>(Table2[[#This Row],[1M Return vs Nifty]]-AVERAGE(Table2[1M Return vs Nifty]))/_xlfn.STDEV.P(Table2[1M Return vs Nifty])</f>
        <v>0.84657714403868756</v>
      </c>
      <c r="K553">
        <v>-4.4635715475282502</v>
      </c>
      <c r="L553">
        <f>(Table2[[#This Row],[6M Return vs Nifty]]-AVERAGE(Table2[6M Return vs Nifty]))/_xlfn.STDEV.P(Table2[6M Return vs Nifty])</f>
        <v>-0.49666402757481221</v>
      </c>
      <c r="M553">
        <v>-10.0867188078907</v>
      </c>
      <c r="N553">
        <f>(Table2[[#This Row],[1W Return vs Nifty]]-AVERAGE(Table2[1W Return vs Nifty]))/_xlfn.STDEV.P(Table2[1W Return vs Nifty])</f>
        <v>-1.9387688903010825</v>
      </c>
      <c r="O553">
        <v>538.92999999999995</v>
      </c>
      <c r="P553">
        <v>510.928062030597</v>
      </c>
      <c r="Q553">
        <v>480.662730879126</v>
      </c>
      <c r="R553">
        <v>48.132245752477402</v>
      </c>
      <c r="S553" s="5">
        <f>(Table2[[#This Row],[Close Price]]-Table2[[#This Row],[20D EMA]])/Table2[[#This Row],[20D EMA]]</f>
        <v>-1.0075520011875292E-2</v>
      </c>
      <c r="T553" s="5">
        <f>(Table2[[#This Row],[Close Price]]-Table2[[#This Row],[50D EMA]])/Table2[[#This Row],[50D EMA]]</f>
        <v>4.4178309329291197E-2</v>
      </c>
      <c r="U553" s="5">
        <f>(Table2[[#This Row],[Close Price]]-Table2[[#This Row],[200D EMA]])/Table2[[#This Row],[200D EMA]]</f>
        <v>0.10992587052512956</v>
      </c>
      <c r="V553">
        <v>2.9772748854929501</v>
      </c>
      <c r="W553">
        <v>528</v>
      </c>
      <c r="X553">
        <v>549.70000000000005</v>
      </c>
      <c r="Y553">
        <v>528</v>
      </c>
      <c r="Z553">
        <v>578</v>
      </c>
      <c r="AA553">
        <v>402.8</v>
      </c>
      <c r="AB553">
        <v>633.9</v>
      </c>
      <c r="AC553" s="5">
        <f>(Table2[[#This Row],[Close Price]]/Table2[[#This Row],[Day Low]])-1</f>
        <v>1.0416666666666741E-2</v>
      </c>
      <c r="AD553" s="5">
        <f>(Table2[[#This Row],[Day High]]/Table2[[#This Row],[Close Price]])-1</f>
        <v>3.0365510777881966E-2</v>
      </c>
      <c r="AE553" s="5">
        <f>(Table2[[#This Row],[Close Price]]/Table2[[#This Row],[Current Week Low]])-1</f>
        <v>1.0416666666666741E-2</v>
      </c>
      <c r="AF553" s="5">
        <f>(Table2[[#This Row],[Current Week High]]/Table2[[#This Row],[Close Price]])-1</f>
        <v>8.3411433926897871E-2</v>
      </c>
      <c r="AG553" s="5">
        <f>(Table2[[#This Row],[Close Price]]/Table2[[#This Row],[Current Month Low]])-1</f>
        <v>0.32447864945382321</v>
      </c>
      <c r="AH553" s="5">
        <f>(Table2[[#This Row],[Current Month High]]/Table2[[#This Row],[Close Price]])-1</f>
        <v>0.18819119025304598</v>
      </c>
      <c r="AI553">
        <v>18.819119025304499</v>
      </c>
      <c r="AJ553">
        <v>32.4478649453823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0.02</v>
      </c>
      <c r="AM553" t="s">
        <v>10116</v>
      </c>
      <c r="AN553">
        <v>-2.0699999999999998</v>
      </c>
      <c r="AO553" t="s">
        <v>10117</v>
      </c>
      <c r="AP553">
        <v>-6.0847667645410001E-3</v>
      </c>
      <c r="AQ553">
        <f>(Table2[[#This Row],[Sharpe Ratio]]-AVERAGE(Table2[Sharpe Ratio]))/_xlfn.STDEV.P(Table2[Sharpe Ratio])</f>
        <v>-0.70318973515617778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-2.903814387938243</v>
      </c>
      <c r="AS553">
        <f>_xlfn.RANK.AVG(Table2[[#This Row],[1Y Return vs Nifty Z-Score]],Table2[1Y Return vs Nifty Z-Score])</f>
        <v>537</v>
      </c>
      <c r="AT553">
        <f>_xlfn.RANK.AVG(Table2[[#This Row],[6M Return vs Nifty Z-Score]],Table2[6M Return vs Nifty Z-Score])</f>
        <v>469</v>
      </c>
      <c r="AU553">
        <f>_xlfn.RANK.AVG(Table2[[#This Row],[Sharpe Ratio Z-Score]],Table2[Sharpe Ratio Z-Score])</f>
        <v>555</v>
      </c>
      <c r="AV553">
        <f>(Table2[[#This Row],[Rank 1Y]]+Table2[[#This Row],[Rank 6M]]+Table2[[#This Row],[Rank Sharpe]])/3</f>
        <v>520.33333333333337</v>
      </c>
    </row>
    <row r="554" spans="1:48" x14ac:dyDescent="0.3">
      <c r="A554" t="s">
        <v>2124</v>
      </c>
      <c r="B554" t="s">
        <v>2125</v>
      </c>
      <c r="C554" t="s">
        <v>10086</v>
      </c>
      <c r="D554" t="s">
        <v>1785</v>
      </c>
      <c r="E554">
        <v>2562.6167877500002</v>
      </c>
      <c r="F554">
        <v>53.18</v>
      </c>
      <c r="G554">
        <v>26.815009290016299</v>
      </c>
      <c r="H554">
        <f>(Table2[[#This Row],[1Y Return vs Nifty]]-AVERAGE(Table2[1Y Return vs Nifty]))/_xlfn.STDEV.P(Table2[1Y Return vs Nifty])</f>
        <v>-0.19564185976124018</v>
      </c>
      <c r="I554">
        <v>-3.5297321166312101</v>
      </c>
      <c r="J554">
        <f>(Table2[[#This Row],[1M Return vs Nifty]]-AVERAGE(Table2[1M Return vs Nifty]))/_xlfn.STDEV.P(Table2[1M Return vs Nifty])</f>
        <v>-0.51759500902181799</v>
      </c>
      <c r="K554">
        <v>-17.32643391005</v>
      </c>
      <c r="L554">
        <f>(Table2[[#This Row],[6M Return vs Nifty]]-AVERAGE(Table2[6M Return vs Nifty]))/_xlfn.STDEV.P(Table2[6M Return vs Nifty])</f>
        <v>-0.8878227098499355</v>
      </c>
      <c r="M554">
        <v>-7.64510224766682</v>
      </c>
      <c r="N554">
        <f>(Table2[[#This Row],[1W Return vs Nifty]]-AVERAGE(Table2[1W Return vs Nifty]))/_xlfn.STDEV.P(Table2[1W Return vs Nifty])</f>
        <v>-1.405513410253888</v>
      </c>
      <c r="O554">
        <v>53.21</v>
      </c>
      <c r="P554">
        <v>52.355743362691001</v>
      </c>
      <c r="Q554">
        <v>51.001757480104303</v>
      </c>
      <c r="R554">
        <v>49.424302871061101</v>
      </c>
      <c r="S554" s="5">
        <f>(Table2[[#This Row],[Close Price]]-Table2[[#This Row],[20D EMA]])/Table2[[#This Row],[20D EMA]]</f>
        <v>-5.6380379627891627E-4</v>
      </c>
      <c r="T554" s="5">
        <f>(Table2[[#This Row],[Close Price]]-Table2[[#This Row],[50D EMA]])/Table2[[#This Row],[50D EMA]]</f>
        <v>1.5743385240450401E-2</v>
      </c>
      <c r="U554" s="5">
        <f>(Table2[[#This Row],[Close Price]]-Table2[[#This Row],[200D EMA]])/Table2[[#This Row],[200D EMA]]</f>
        <v>4.2709165870321739E-2</v>
      </c>
      <c r="V554">
        <v>1.7563401269585499</v>
      </c>
      <c r="W554">
        <v>52.2</v>
      </c>
      <c r="X554">
        <v>55.09</v>
      </c>
      <c r="Y554">
        <v>52.2</v>
      </c>
      <c r="Z554">
        <v>57.24</v>
      </c>
      <c r="AA554">
        <v>43.3</v>
      </c>
      <c r="AB554">
        <v>58.2</v>
      </c>
      <c r="AC554" s="5">
        <f>(Table2[[#This Row],[Close Price]]/Table2[[#This Row],[Day Low]])-1</f>
        <v>1.8773946360153282E-2</v>
      </c>
      <c r="AD554" s="5">
        <f>(Table2[[#This Row],[Day High]]/Table2[[#This Row],[Close Price]])-1</f>
        <v>3.5915757803685722E-2</v>
      </c>
      <c r="AE554" s="5">
        <f>(Table2[[#This Row],[Close Price]]/Table2[[#This Row],[Current Week Low]])-1</f>
        <v>1.8773946360153282E-2</v>
      </c>
      <c r="AF554" s="5">
        <f>(Table2[[#This Row],[Current Week High]]/Table2[[#This Row],[Close Price]])-1</f>
        <v>7.6344490409928634E-2</v>
      </c>
      <c r="AG554" s="5">
        <f>(Table2[[#This Row],[Close Price]]/Table2[[#This Row],[Current Month Low]])-1</f>
        <v>0.2281755196304851</v>
      </c>
      <c r="AH554" s="5">
        <f>(Table2[[#This Row],[Current Month High]]/Table2[[#This Row],[Close Price]])-1</f>
        <v>9.4396389620158061E-2</v>
      </c>
      <c r="AI554">
        <v>30.500188040616699</v>
      </c>
      <c r="AJ554">
        <v>61.396054628224498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10117</v>
      </c>
      <c r="AN554">
        <v>6.04</v>
      </c>
      <c r="AO554" t="s">
        <v>10116</v>
      </c>
      <c r="AP554">
        <v>-3.2707340731846002E-2</v>
      </c>
      <c r="AQ554">
        <f>(Table2[[#This Row],[Sharpe Ratio]]-AVERAGE(Table2[Sharpe Ratio]))/_xlfn.STDEV.P(Table2[Sharpe Ratio])</f>
        <v>-1.0041421926946552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-4.0107151815815367</v>
      </c>
      <c r="AS554">
        <f>_xlfn.RANK.AVG(Table2[[#This Row],[1Y Return vs Nifty Z-Score]],Table2[1Y Return vs Nifty Z-Score])</f>
        <v>340</v>
      </c>
      <c r="AT554">
        <f>_xlfn.RANK.AVG(Table2[[#This Row],[6M Return vs Nifty Z-Score]],Table2[6M Return vs Nifty Z-Score])</f>
        <v>612</v>
      </c>
      <c r="AU554">
        <f>_xlfn.RANK.AVG(Table2[[#This Row],[Sharpe Ratio Z-Score]],Table2[Sharpe Ratio Z-Score])</f>
        <v>610</v>
      </c>
      <c r="AV554">
        <f>(Table2[[#This Row],[Rank 1Y]]+Table2[[#This Row],[Rank 6M]]+Table2[[#This Row],[Rank Sharpe]])/3</f>
        <v>520.66666666666663</v>
      </c>
    </row>
    <row r="555" spans="1:48" x14ac:dyDescent="0.3">
      <c r="A555" t="s">
        <v>310</v>
      </c>
      <c r="B555" t="s">
        <v>311</v>
      </c>
      <c r="C555" t="s">
        <v>10072</v>
      </c>
      <c r="D555" t="s">
        <v>177</v>
      </c>
      <c r="E555">
        <v>79366.546994445001</v>
      </c>
      <c r="F555">
        <v>611.65</v>
      </c>
      <c r="G555">
        <v>-12.121400559349601</v>
      </c>
      <c r="H555">
        <f>(Table2[[#This Row],[1Y Return vs Nifty]]-AVERAGE(Table2[1Y Return vs Nifty]))/_xlfn.STDEV.P(Table2[1Y Return vs Nifty])</f>
        <v>-0.66616081278771344</v>
      </c>
      <c r="I555">
        <v>-4.0850678141058099</v>
      </c>
      <c r="J555">
        <f>(Table2[[#This Row],[1M Return vs Nifty]]-AVERAGE(Table2[1M Return vs Nifty]))/_xlfn.STDEV.P(Table2[1M Return vs Nifty])</f>
        <v>-0.56903388818251655</v>
      </c>
      <c r="K555">
        <v>3.4840678438989001</v>
      </c>
      <c r="L555">
        <f>(Table2[[#This Row],[6M Return vs Nifty]]-AVERAGE(Table2[6M Return vs Nifty]))/_xlfn.STDEV.P(Table2[6M Return vs Nifty])</f>
        <v>-0.25497690818165764</v>
      </c>
      <c r="M555">
        <v>-3.3855333535500698</v>
      </c>
      <c r="N555">
        <f>(Table2[[#This Row],[1W Return vs Nifty]]-AVERAGE(Table2[1W Return vs Nifty]))/_xlfn.STDEV.P(Table2[1W Return vs Nifty])</f>
        <v>-0.47521235789780042</v>
      </c>
      <c r="O555">
        <v>615.95000000000005</v>
      </c>
      <c r="P555">
        <v>591.83908072845497</v>
      </c>
      <c r="Q555">
        <v>551.475004047158</v>
      </c>
      <c r="R555">
        <v>44.421155260805797</v>
      </c>
      <c r="S555" s="5">
        <f>(Table2[[#This Row],[Close Price]]-Table2[[#This Row],[20D EMA]])/Table2[[#This Row],[20D EMA]]</f>
        <v>-6.9810861271208183E-3</v>
      </c>
      <c r="T555" s="5">
        <f>(Table2[[#This Row],[Close Price]]-Table2[[#This Row],[50D EMA]])/Table2[[#This Row],[50D EMA]]</f>
        <v>3.3473489528878478E-2</v>
      </c>
      <c r="U555" s="5">
        <f>(Table2[[#This Row],[Close Price]]-Table2[[#This Row],[200D EMA]])/Table2[[#This Row],[200D EMA]]</f>
        <v>0.1091164522620798</v>
      </c>
      <c r="V555">
        <v>0.99250666970787305</v>
      </c>
      <c r="W555">
        <v>608.79999999999995</v>
      </c>
      <c r="X555">
        <v>620.4</v>
      </c>
      <c r="Y555">
        <v>607</v>
      </c>
      <c r="Z555">
        <v>624.9</v>
      </c>
      <c r="AA555">
        <v>588.25</v>
      </c>
      <c r="AB555">
        <v>667.2</v>
      </c>
      <c r="AC555" s="5">
        <f>(Table2[[#This Row],[Close Price]]/Table2[[#This Row],[Day Low]])-1</f>
        <v>4.681340341655682E-3</v>
      </c>
      <c r="AD555" s="5">
        <f>(Table2[[#This Row],[Day High]]/Table2[[#This Row],[Close Price]])-1</f>
        <v>1.4305566909180056E-2</v>
      </c>
      <c r="AE555" s="5">
        <f>(Table2[[#This Row],[Close Price]]/Table2[[#This Row],[Current Week Low]])-1</f>
        <v>7.6606260296538942E-3</v>
      </c>
      <c r="AF555" s="5">
        <f>(Table2[[#This Row],[Current Week High]]/Table2[[#This Row],[Close Price]])-1</f>
        <v>2.1662715605329952E-2</v>
      </c>
      <c r="AG555" s="5">
        <f>(Table2[[#This Row],[Close Price]]/Table2[[#This Row],[Current Month Low]])-1</f>
        <v>3.977900552486191E-2</v>
      </c>
      <c r="AH555" s="5">
        <f>(Table2[[#This Row],[Current Month High]]/Table2[[#This Row],[Close Price]])-1</f>
        <v>9.0819913349137638E-2</v>
      </c>
      <c r="AI555">
        <v>9.0819913349137593</v>
      </c>
      <c r="AJ555">
        <v>25.776269792309201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0.14000000000000001</v>
      </c>
      <c r="AM555" t="s">
        <v>10116</v>
      </c>
      <c r="AN555">
        <v>-6.14</v>
      </c>
      <c r="AO555" t="s">
        <v>10117</v>
      </c>
      <c r="AP555">
        <v>-3.8457950902140998E-2</v>
      </c>
      <c r="AQ555">
        <f>(Table2[[#This Row],[Sharpe Ratio]]-AVERAGE(Table2[Sharpe Ratio]))/_xlfn.STDEV.P(Table2[Sharpe Ratio])</f>
        <v>-1.0691494404995239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-3.0345334075492114</v>
      </c>
      <c r="AS555">
        <f>_xlfn.RANK.AVG(Table2[[#This Row],[1Y Return vs Nifty Z-Score]],Table2[1Y Return vs Nifty Z-Score])</f>
        <v>564</v>
      </c>
      <c r="AT555">
        <f>_xlfn.RANK.AVG(Table2[[#This Row],[6M Return vs Nifty Z-Score]],Table2[6M Return vs Nifty Z-Score])</f>
        <v>388</v>
      </c>
      <c r="AU555">
        <f>_xlfn.RANK.AVG(Table2[[#This Row],[Sharpe Ratio Z-Score]],Table2[Sharpe Ratio Z-Score])</f>
        <v>616</v>
      </c>
      <c r="AV555">
        <f>(Table2[[#This Row],[Rank 1Y]]+Table2[[#This Row],[Rank 6M]]+Table2[[#This Row],[Rank Sharpe]])/3</f>
        <v>522.66666666666663</v>
      </c>
    </row>
    <row r="556" spans="1:48" x14ac:dyDescent="0.3">
      <c r="A556" t="s">
        <v>666</v>
      </c>
      <c r="B556" t="s">
        <v>667</v>
      </c>
      <c r="C556" t="s">
        <v>10084</v>
      </c>
      <c r="D556" t="s">
        <v>531</v>
      </c>
      <c r="E556">
        <v>25177.717750925</v>
      </c>
      <c r="F556">
        <v>687.2</v>
      </c>
      <c r="G556">
        <v>7.6441951188412798</v>
      </c>
      <c r="H556">
        <f>(Table2[[#This Row],[1Y Return vs Nifty]]-AVERAGE(Table2[1Y Return vs Nifty]))/_xlfn.STDEV.P(Table2[1Y Return vs Nifty])</f>
        <v>-0.42730757951771242</v>
      </c>
      <c r="I556">
        <v>6.8506614929950302</v>
      </c>
      <c r="J556">
        <f>(Table2[[#This Row],[1M Return vs Nifty]]-AVERAGE(Table2[1M Return vs Nifty]))/_xlfn.STDEV.P(Table2[1M Return vs Nifty])</f>
        <v>0.44390596229017926</v>
      </c>
      <c r="K556">
        <v>-4.6167922510154504</v>
      </c>
      <c r="L556">
        <f>(Table2[[#This Row],[6M Return vs Nifty]]-AVERAGE(Table2[6M Return vs Nifty]))/_xlfn.STDEV.P(Table2[6M Return vs Nifty])</f>
        <v>-0.50132345770662701</v>
      </c>
      <c r="M556">
        <v>-0.17849545509419401</v>
      </c>
      <c r="N556">
        <f>(Table2[[#This Row],[1W Return vs Nifty]]-AVERAGE(Table2[1W Return vs Nifty]))/_xlfn.STDEV.P(Table2[1W Return vs Nifty])</f>
        <v>0.22521315605506337</v>
      </c>
      <c r="O556">
        <v>675.86</v>
      </c>
      <c r="P556">
        <v>670.05973950374596</v>
      </c>
      <c r="Q556">
        <v>630.95086241985405</v>
      </c>
      <c r="R556">
        <v>61.502511503094901</v>
      </c>
      <c r="S556" s="5">
        <f>(Table2[[#This Row],[Close Price]]-Table2[[#This Row],[20D EMA]])/Table2[[#This Row],[20D EMA]]</f>
        <v>1.6778622791702471E-2</v>
      </c>
      <c r="T556" s="5">
        <f>(Table2[[#This Row],[Close Price]]-Table2[[#This Row],[50D EMA]])/Table2[[#This Row],[50D EMA]]</f>
        <v>2.5580197534250247E-2</v>
      </c>
      <c r="U556" s="5">
        <f>(Table2[[#This Row],[Close Price]]-Table2[[#This Row],[200D EMA]])/Table2[[#This Row],[200D EMA]]</f>
        <v>8.9149791101666015E-2</v>
      </c>
      <c r="V556">
        <v>0.932105293898291</v>
      </c>
      <c r="W556">
        <v>677.65</v>
      </c>
      <c r="X556">
        <v>694.55</v>
      </c>
      <c r="Y556">
        <v>677.65</v>
      </c>
      <c r="Z556">
        <v>713.55</v>
      </c>
      <c r="AA556">
        <v>563</v>
      </c>
      <c r="AB556">
        <v>718.8</v>
      </c>
      <c r="AC556" s="5">
        <f>(Table2[[#This Row],[Close Price]]/Table2[[#This Row],[Day Low]])-1</f>
        <v>1.4092820777687809E-2</v>
      </c>
      <c r="AD556" s="5">
        <f>(Table2[[#This Row],[Day High]]/Table2[[#This Row],[Close Price]])-1</f>
        <v>1.0695576251455119E-2</v>
      </c>
      <c r="AE556" s="5">
        <f>(Table2[[#This Row],[Close Price]]/Table2[[#This Row],[Current Week Low]])-1</f>
        <v>1.4092820777687809E-2</v>
      </c>
      <c r="AF556" s="5">
        <f>(Table2[[#This Row],[Current Week High]]/Table2[[#This Row],[Close Price]])-1</f>
        <v>3.834400465657728E-2</v>
      </c>
      <c r="AG556" s="5">
        <f>(Table2[[#This Row],[Close Price]]/Table2[[#This Row],[Current Month Low]])-1</f>
        <v>0.22060390763765558</v>
      </c>
      <c r="AH556" s="5">
        <f>(Table2[[#This Row],[Current Month High]]/Table2[[#This Row],[Close Price]])-1</f>
        <v>4.5983701979045222E-2</v>
      </c>
      <c r="AI556">
        <v>11.9397555296856</v>
      </c>
      <c r="AJ556">
        <v>56.894977168949701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-0.08</v>
      </c>
      <c r="AM556" t="s">
        <v>10117</v>
      </c>
      <c r="AN556">
        <v>3.49</v>
      </c>
      <c r="AO556" t="s">
        <v>10116</v>
      </c>
      <c r="AP556">
        <v>-6.5099958974222993E-2</v>
      </c>
      <c r="AQ556">
        <f>(Table2[[#This Row],[Sharpe Ratio]]-AVERAGE(Table2[Sharpe Ratio]))/_xlfn.STDEV.P(Table2[Sharpe Ratio])</f>
        <v>-1.370321589101678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-1.6298335079807746</v>
      </c>
      <c r="AS556">
        <f>_xlfn.RANK.AVG(Table2[[#This Row],[1Y Return vs Nifty Z-Score]],Table2[1Y Return vs Nifty Z-Score])</f>
        <v>438</v>
      </c>
      <c r="AT556">
        <f>_xlfn.RANK.AVG(Table2[[#This Row],[6M Return vs Nifty Z-Score]],Table2[6M Return vs Nifty Z-Score])</f>
        <v>470</v>
      </c>
      <c r="AU556">
        <f>_xlfn.RANK.AVG(Table2[[#This Row],[Sharpe Ratio Z-Score]],Table2[Sharpe Ratio Z-Score])</f>
        <v>660</v>
      </c>
      <c r="AV556">
        <f>(Table2[[#This Row],[Rank 1Y]]+Table2[[#This Row],[Rank 6M]]+Table2[[#This Row],[Rank Sharpe]])/3</f>
        <v>522.66666666666663</v>
      </c>
    </row>
    <row r="557" spans="1:48" x14ac:dyDescent="0.3">
      <c r="A557" t="s">
        <v>1896</v>
      </c>
      <c r="B557" t="s">
        <v>1897</v>
      </c>
      <c r="C557" t="s">
        <v>10074</v>
      </c>
      <c r="D557" t="s">
        <v>193</v>
      </c>
      <c r="E557">
        <v>3386.5348334999999</v>
      </c>
      <c r="F557">
        <v>214.67</v>
      </c>
      <c r="G557">
        <v>-24.571283196566799</v>
      </c>
      <c r="H557">
        <f>(Table2[[#This Row],[1Y Return vs Nifty]]-AVERAGE(Table2[1Y Return vs Nifty]))/_xlfn.STDEV.P(Table2[1Y Return vs Nifty])</f>
        <v>-0.81660883217184532</v>
      </c>
      <c r="I557">
        <v>-10.303787467500801</v>
      </c>
      <c r="J557">
        <f>(Table2[[#This Row],[1M Return vs Nifty]]-AVERAGE(Table2[1M Return vs Nifty]))/_xlfn.STDEV.P(Table2[1M Return vs Nifty])</f>
        <v>-1.1450529884131082</v>
      </c>
      <c r="K557">
        <v>-29.147453083086301</v>
      </c>
      <c r="L557">
        <f>(Table2[[#This Row],[6M Return vs Nifty]]-AVERAGE(Table2[6M Return vs Nifty]))/_xlfn.STDEV.P(Table2[6M Return vs Nifty])</f>
        <v>-1.2472990186648687</v>
      </c>
      <c r="M557">
        <v>-3.8861591637056301</v>
      </c>
      <c r="N557">
        <f>(Table2[[#This Row],[1W Return vs Nifty]]-AVERAGE(Table2[1W Return vs Nifty]))/_xlfn.STDEV.P(Table2[1W Return vs Nifty])</f>
        <v>-0.58455035185948967</v>
      </c>
      <c r="O557">
        <v>216.92</v>
      </c>
      <c r="P557">
        <v>220.98029839847001</v>
      </c>
      <c r="Q557">
        <v>233.437305757925</v>
      </c>
      <c r="R557">
        <v>46.259516749468901</v>
      </c>
      <c r="S557" s="5">
        <f>(Table2[[#This Row],[Close Price]]-Table2[[#This Row],[20D EMA]])/Table2[[#This Row],[20D EMA]]</f>
        <v>-1.0372487553014937E-2</v>
      </c>
      <c r="T557" s="5">
        <f>(Table2[[#This Row],[Close Price]]-Table2[[#This Row],[50D EMA]])/Table2[[#This Row],[50D EMA]]</f>
        <v>-2.8555932108894802E-2</v>
      </c>
      <c r="U557" s="5">
        <f>(Table2[[#This Row],[Close Price]]-Table2[[#This Row],[200D EMA]])/Table2[[#This Row],[200D EMA]]</f>
        <v>-8.039548647544259E-2</v>
      </c>
      <c r="V557">
        <v>1.17813343050161</v>
      </c>
      <c r="W557">
        <v>213.45</v>
      </c>
      <c r="X557">
        <v>217.79</v>
      </c>
      <c r="Y557">
        <v>213.45</v>
      </c>
      <c r="Z557">
        <v>220.3</v>
      </c>
      <c r="AA557">
        <v>190.55</v>
      </c>
      <c r="AB557">
        <v>227</v>
      </c>
      <c r="AC557" s="5">
        <f>(Table2[[#This Row],[Close Price]]/Table2[[#This Row],[Day Low]])-1</f>
        <v>5.7156242679783364E-3</v>
      </c>
      <c r="AD557" s="5">
        <f>(Table2[[#This Row],[Day High]]/Table2[[#This Row],[Close Price]])-1</f>
        <v>1.4533935808450194E-2</v>
      </c>
      <c r="AE557" s="5">
        <f>(Table2[[#This Row],[Close Price]]/Table2[[#This Row],[Current Week Low]])-1</f>
        <v>5.7156242679783364E-3</v>
      </c>
      <c r="AF557" s="5">
        <f>(Table2[[#This Row],[Current Week High]]/Table2[[#This Row],[Close Price]])-1</f>
        <v>2.6226300833838145E-2</v>
      </c>
      <c r="AG557" s="5">
        <f>(Table2[[#This Row],[Close Price]]/Table2[[#This Row],[Current Month Low]])-1</f>
        <v>0.12658094988192059</v>
      </c>
      <c r="AH557" s="5">
        <f>(Table2[[#This Row],[Current Month High]]/Table2[[#This Row],[Close Price]])-1</f>
        <v>5.7436996319933042E-2</v>
      </c>
      <c r="AI557">
        <v>39.283551497647501</v>
      </c>
      <c r="AJ557">
        <v>12.658094988192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-0.23</v>
      </c>
      <c r="AM557" t="s">
        <v>10117</v>
      </c>
      <c r="AN557">
        <v>0.36</v>
      </c>
      <c r="AO557" t="s">
        <v>10116</v>
      </c>
      <c r="AP557">
        <v>8.3152362621343998E-2</v>
      </c>
      <c r="AQ557">
        <f>(Table2[[#This Row],[Sharpe Ratio]]-AVERAGE(Table2[Sharpe Ratio]))/_xlfn.STDEV.P(Table2[Sharpe Ratio])</f>
        <v>0.30558324920450014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626</v>
      </c>
      <c r="AT557">
        <f>_xlfn.RANK.AVG(Table2[[#This Row],[6M Return vs Nifty Z-Score]],Table2[6M Return vs Nifty Z-Score])</f>
        <v>690</v>
      </c>
      <c r="AU557">
        <f>_xlfn.RANK.AVG(Table2[[#This Row],[Sharpe Ratio Z-Score]],Table2[Sharpe Ratio Z-Score])</f>
        <v>254</v>
      </c>
      <c r="AV557">
        <f>(Table2[[#This Row],[Rank 1Y]]+Table2[[#This Row],[Rank 6M]]+Table2[[#This Row],[Rank Sharpe]])/3</f>
        <v>523.33333333333337</v>
      </c>
    </row>
    <row r="558" spans="1:48" x14ac:dyDescent="0.3">
      <c r="A558" t="s">
        <v>194</v>
      </c>
      <c r="B558" t="s">
        <v>195</v>
      </c>
      <c r="C558" t="s">
        <v>10072</v>
      </c>
      <c r="D558" t="s">
        <v>119</v>
      </c>
      <c r="E558">
        <v>130591.56404231999</v>
      </c>
      <c r="F558">
        <v>5430.3</v>
      </c>
      <c r="G558">
        <v>-18.169092332856099</v>
      </c>
      <c r="H558">
        <f>(Table2[[#This Row],[1Y Return vs Nifty]]-AVERAGE(Table2[1Y Return vs Nifty]))/_xlfn.STDEV.P(Table2[1Y Return vs Nifty])</f>
        <v>-0.73924288718814601</v>
      </c>
      <c r="I558">
        <v>-1.4310255131938701</v>
      </c>
      <c r="J558">
        <f>(Table2[[#This Row],[1M Return vs Nifty]]-AVERAGE(Table2[1M Return vs Nifty]))/_xlfn.STDEV.P(Table2[1M Return vs Nifty])</f>
        <v>-0.32319887014779675</v>
      </c>
      <c r="K558">
        <v>-6.9431378560273602</v>
      </c>
      <c r="L558">
        <f>(Table2[[#This Row],[6M Return vs Nifty]]-AVERAGE(Table2[6M Return vs Nifty]))/_xlfn.STDEV.P(Table2[6M Return vs Nifty])</f>
        <v>-0.57206745353949429</v>
      </c>
      <c r="M558">
        <v>-0.89388679852914898</v>
      </c>
      <c r="N558">
        <f>(Table2[[#This Row],[1W Return vs Nifty]]-AVERAGE(Table2[1W Return vs Nifty]))/_xlfn.STDEV.P(Table2[1W Return vs Nifty])</f>
        <v>6.8969804629713152E-2</v>
      </c>
      <c r="O558">
        <v>5347.55</v>
      </c>
      <c r="P558">
        <v>5214.9714911945603</v>
      </c>
      <c r="Q558">
        <v>4952.7642852599001</v>
      </c>
      <c r="R558">
        <v>60.078657066887097</v>
      </c>
      <c r="S558" s="5">
        <f>(Table2[[#This Row],[Close Price]]-Table2[[#This Row],[20D EMA]])/Table2[[#This Row],[20D EMA]]</f>
        <v>1.5474376116165346E-2</v>
      </c>
      <c r="T558" s="5">
        <f>(Table2[[#This Row],[Close Price]]-Table2[[#This Row],[50D EMA]])/Table2[[#This Row],[50D EMA]]</f>
        <v>4.1290447928434601E-2</v>
      </c>
      <c r="U558" s="5">
        <f>(Table2[[#This Row],[Close Price]]-Table2[[#This Row],[200D EMA]])/Table2[[#This Row],[200D EMA]]</f>
        <v>9.6418017744416232E-2</v>
      </c>
      <c r="V558">
        <v>0.641669034711986</v>
      </c>
      <c r="W558">
        <v>5382.15</v>
      </c>
      <c r="X558">
        <v>5450</v>
      </c>
      <c r="Y558">
        <v>5250</v>
      </c>
      <c r="Z558">
        <v>5450</v>
      </c>
      <c r="AA558">
        <v>5127.05</v>
      </c>
      <c r="AB558">
        <v>5725</v>
      </c>
      <c r="AC558" s="5">
        <f>(Table2[[#This Row],[Close Price]]/Table2[[#This Row],[Day Low]])-1</f>
        <v>8.9462389565508893E-3</v>
      </c>
      <c r="AD558" s="5">
        <f>(Table2[[#This Row],[Day High]]/Table2[[#This Row],[Close Price]])-1</f>
        <v>3.6277922030090171E-3</v>
      </c>
      <c r="AE558" s="5">
        <f>(Table2[[#This Row],[Close Price]]/Table2[[#This Row],[Current Week Low]])-1</f>
        <v>3.434285714285723E-2</v>
      </c>
      <c r="AF558" s="5">
        <f>(Table2[[#This Row],[Current Week High]]/Table2[[#This Row],[Close Price]])-1</f>
        <v>3.6277922030090171E-3</v>
      </c>
      <c r="AG558" s="5">
        <f>(Table2[[#This Row],[Close Price]]/Table2[[#This Row],[Current Month Low]])-1</f>
        <v>5.9147072878165785E-2</v>
      </c>
      <c r="AH558" s="5">
        <f>(Table2[[#This Row],[Current Month High]]/Table2[[#This Row],[Close Price]])-1</f>
        <v>5.4269561534353583E-2</v>
      </c>
      <c r="AI558">
        <v>5.4269561534353503</v>
      </c>
      <c r="AJ558">
        <v>24.9005221151413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7.0000000000000007E-2</v>
      </c>
      <c r="AM558" t="s">
        <v>10116</v>
      </c>
      <c r="AN558">
        <v>-1.06</v>
      </c>
      <c r="AO558" t="s">
        <v>10117</v>
      </c>
      <c r="AP558">
        <v>1.4196620254064001E-2</v>
      </c>
      <c r="AQ558">
        <f>(Table2[[#This Row],[Sharpe Ratio]]-AVERAGE(Table2[Sharpe Ratio]))/_xlfn.STDEV.P(Table2[Sharpe Ratio])</f>
        <v>-0.4739206467113829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-2.0394600529571068</v>
      </c>
      <c r="AS558">
        <f>_xlfn.RANK.AVG(Table2[[#This Row],[1Y Return vs Nifty Z-Score]],Table2[1Y Return vs Nifty Z-Score])</f>
        <v>598</v>
      </c>
      <c r="AT558">
        <f>_xlfn.RANK.AVG(Table2[[#This Row],[6M Return vs Nifty Z-Score]],Table2[6M Return vs Nifty Z-Score])</f>
        <v>498</v>
      </c>
      <c r="AU558">
        <f>_xlfn.RANK.AVG(Table2[[#This Row],[Sharpe Ratio Z-Score]],Table2[Sharpe Ratio Z-Score])</f>
        <v>474</v>
      </c>
      <c r="AV558">
        <f>(Table2[[#This Row],[Rank 1Y]]+Table2[[#This Row],[Rank 6M]]+Table2[[#This Row],[Rank Sharpe]])/3</f>
        <v>523.33333333333337</v>
      </c>
    </row>
    <row r="559" spans="1:48" x14ac:dyDescent="0.3">
      <c r="A559" t="s">
        <v>1823</v>
      </c>
      <c r="B559" t="s">
        <v>1824</v>
      </c>
      <c r="C559" t="s">
        <v>10078</v>
      </c>
      <c r="D559" t="s">
        <v>1510</v>
      </c>
      <c r="E559">
        <v>3724.6684478799998</v>
      </c>
      <c r="F559">
        <v>519.29999999999995</v>
      </c>
      <c r="G559">
        <v>-2.4926119740560502</v>
      </c>
      <c r="H559">
        <f>(Table2[[#This Row],[1Y Return vs Nifty]]-AVERAGE(Table2[1Y Return vs Nifty]))/_xlfn.STDEV.P(Table2[1Y Return vs Nifty])</f>
        <v>-0.54980371819186025</v>
      </c>
      <c r="I559">
        <v>11.610455435678499</v>
      </c>
      <c r="J559">
        <f>(Table2[[#This Row],[1M Return vs Nifty]]-AVERAGE(Table2[1M Return vs Nifty]))/_xlfn.STDEV.P(Table2[1M Return vs Nifty])</f>
        <v>0.88478967742127634</v>
      </c>
      <c r="K559">
        <v>-3.3752724478804099</v>
      </c>
      <c r="L559">
        <f>(Table2[[#This Row],[6M Return vs Nifty]]-AVERAGE(Table2[6M Return vs Nifty]))/_xlfn.STDEV.P(Table2[6M Return vs Nifty])</f>
        <v>-0.46356893336158339</v>
      </c>
      <c r="M559">
        <v>-2.3546406596138998</v>
      </c>
      <c r="N559">
        <f>(Table2[[#This Row],[1W Return vs Nifty]]-AVERAGE(Table2[1W Return vs Nifty]))/_xlfn.STDEV.P(Table2[1W Return vs Nifty])</f>
        <v>-0.25006268151631666</v>
      </c>
      <c r="O559">
        <v>482.27</v>
      </c>
      <c r="P559">
        <v>455.82814824155702</v>
      </c>
      <c r="Q559">
        <v>449.78639830631499</v>
      </c>
      <c r="R559">
        <v>73.303493835115304</v>
      </c>
      <c r="S559" s="5">
        <f>(Table2[[#This Row],[Close Price]]-Table2[[#This Row],[20D EMA]])/Table2[[#This Row],[20D EMA]]</f>
        <v>7.6782715076616784E-2</v>
      </c>
      <c r="T559" s="5">
        <f>(Table2[[#This Row],[Close Price]]-Table2[[#This Row],[50D EMA]])/Table2[[#This Row],[50D EMA]]</f>
        <v>0.13924513438517908</v>
      </c>
      <c r="U559" s="5">
        <f>(Table2[[#This Row],[Close Price]]-Table2[[#This Row],[200D EMA]])/Table2[[#This Row],[200D EMA]]</f>
        <v>0.15454802981024024</v>
      </c>
      <c r="V559">
        <v>3.2188176043901802</v>
      </c>
      <c r="W559">
        <v>514.15</v>
      </c>
      <c r="X559">
        <v>539</v>
      </c>
      <c r="Y559">
        <v>514.15</v>
      </c>
      <c r="Z559">
        <v>551</v>
      </c>
      <c r="AA559">
        <v>375</v>
      </c>
      <c r="AB559">
        <v>551</v>
      </c>
      <c r="AC559" s="5">
        <f>(Table2[[#This Row],[Close Price]]/Table2[[#This Row],[Day Low]])-1</f>
        <v>1.0016532140425971E-2</v>
      </c>
      <c r="AD559" s="5">
        <f>(Table2[[#This Row],[Day High]]/Table2[[#This Row],[Close Price]])-1</f>
        <v>3.7935682649720803E-2</v>
      </c>
      <c r="AE559" s="5">
        <f>(Table2[[#This Row],[Close Price]]/Table2[[#This Row],[Current Week Low]])-1</f>
        <v>1.0016532140425971E-2</v>
      </c>
      <c r="AF559" s="5">
        <f>(Table2[[#This Row],[Current Week High]]/Table2[[#This Row],[Close Price]])-1</f>
        <v>6.1043712690159957E-2</v>
      </c>
      <c r="AG559" s="5">
        <f>(Table2[[#This Row],[Close Price]]/Table2[[#This Row],[Current Month Low]])-1</f>
        <v>0.38479999999999981</v>
      </c>
      <c r="AH559" s="5">
        <f>(Table2[[#This Row],[Current Month High]]/Table2[[#This Row],[Close Price]])-1</f>
        <v>6.1043712690159957E-2</v>
      </c>
      <c r="AI559">
        <v>6.1043712690159904</v>
      </c>
      <c r="AJ559">
        <v>39.9919126566922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0.05</v>
      </c>
      <c r="AM559" t="s">
        <v>10116</v>
      </c>
      <c r="AN559">
        <v>13.33</v>
      </c>
      <c r="AO559" t="s">
        <v>10116</v>
      </c>
      <c r="AP559">
        <v>-3.2115326445797003E-2</v>
      </c>
      <c r="AQ559">
        <f>(Table2[[#This Row],[Sharpe Ratio]]-AVERAGE(Table2[Sharpe Ratio]))/_xlfn.STDEV.P(Table2[Sharpe Ratio])</f>
        <v>-0.99744982123188286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-1.3760954768803668</v>
      </c>
      <c r="AS559">
        <f>_xlfn.RANK.AVG(Table2[[#This Row],[1Y Return vs Nifty Z-Score]],Table2[1Y Return vs Nifty Z-Score])</f>
        <v>504</v>
      </c>
      <c r="AT559">
        <f>_xlfn.RANK.AVG(Table2[[#This Row],[6M Return vs Nifty Z-Score]],Table2[6M Return vs Nifty Z-Score])</f>
        <v>460</v>
      </c>
      <c r="AU559">
        <f>_xlfn.RANK.AVG(Table2[[#This Row],[Sharpe Ratio Z-Score]],Table2[Sharpe Ratio Z-Score])</f>
        <v>607</v>
      </c>
      <c r="AV559">
        <f>(Table2[[#This Row],[Rank 1Y]]+Table2[[#This Row],[Rank 6M]]+Table2[[#This Row],[Rank Sharpe]])/3</f>
        <v>523.66666666666663</v>
      </c>
    </row>
    <row r="560" spans="1:48" x14ac:dyDescent="0.3">
      <c r="A560" t="s">
        <v>1270</v>
      </c>
      <c r="B560" t="s">
        <v>1271</v>
      </c>
      <c r="C560" t="s">
        <v>10079</v>
      </c>
      <c r="D560" t="s">
        <v>80</v>
      </c>
      <c r="E560">
        <v>8495.6523572400001</v>
      </c>
      <c r="F560">
        <v>175.64</v>
      </c>
      <c r="G560">
        <v>11.6188114310277</v>
      </c>
      <c r="H560">
        <f>(Table2[[#This Row],[1Y Return vs Nifty]]-AVERAGE(Table2[1Y Return vs Nifty]))/_xlfn.STDEV.P(Table2[1Y Return vs Nifty])</f>
        <v>-0.37927715470127665</v>
      </c>
      <c r="I560">
        <v>7.8586043977290299</v>
      </c>
      <c r="J560">
        <f>(Table2[[#This Row],[1M Return vs Nifty]]-AVERAGE(Table2[1M Return vs Nifty]))/_xlfn.STDEV.P(Table2[1M Return vs Nifty])</f>
        <v>0.53726832583582051</v>
      </c>
      <c r="K560">
        <v>-14.689003716802199</v>
      </c>
      <c r="L560">
        <f>(Table2[[#This Row],[6M Return vs Nifty]]-AVERAGE(Table2[6M Return vs Nifty]))/_xlfn.STDEV.P(Table2[6M Return vs Nifty])</f>
        <v>-0.80761865495859653</v>
      </c>
      <c r="M560">
        <v>-2.21537538194324</v>
      </c>
      <c r="N560">
        <f>(Table2[[#This Row],[1W Return vs Nifty]]-AVERAGE(Table2[1W Return vs Nifty]))/_xlfn.STDEV.P(Table2[1W Return vs Nifty])</f>
        <v>-0.21964677850025749</v>
      </c>
      <c r="O560">
        <v>163.75</v>
      </c>
      <c r="P560">
        <v>162.05534958749001</v>
      </c>
      <c r="Q560">
        <v>158.52151912713899</v>
      </c>
      <c r="R560">
        <v>62.149457951023102</v>
      </c>
      <c r="S560" s="5">
        <f>(Table2[[#This Row],[Close Price]]-Table2[[#This Row],[20D EMA]])/Table2[[#This Row],[20D EMA]]</f>
        <v>7.2610687022900675E-2</v>
      </c>
      <c r="T560" s="5">
        <f>(Table2[[#This Row],[Close Price]]-Table2[[#This Row],[50D EMA]])/Table2[[#This Row],[50D EMA]]</f>
        <v>8.3827225988463455E-2</v>
      </c>
      <c r="U560" s="5">
        <f>(Table2[[#This Row],[Close Price]]-Table2[[#This Row],[200D EMA]])/Table2[[#This Row],[200D EMA]]</f>
        <v>0.10798837260152337</v>
      </c>
      <c r="V560">
        <v>2.077152087315</v>
      </c>
      <c r="W560">
        <v>168.5</v>
      </c>
      <c r="X560">
        <v>184.5</v>
      </c>
      <c r="Y560">
        <v>162.02000000000001</v>
      </c>
      <c r="Z560">
        <v>184.5</v>
      </c>
      <c r="AA560">
        <v>144</v>
      </c>
      <c r="AB560">
        <v>184.5</v>
      </c>
      <c r="AC560" s="5">
        <f>(Table2[[#This Row],[Close Price]]/Table2[[#This Row],[Day Low]])-1</f>
        <v>4.2373887240356067E-2</v>
      </c>
      <c r="AD560" s="5">
        <f>(Table2[[#This Row],[Day High]]/Table2[[#This Row],[Close Price]])-1</f>
        <v>5.0444090184468271E-2</v>
      </c>
      <c r="AE560" s="5">
        <f>(Table2[[#This Row],[Close Price]]/Table2[[#This Row],[Current Week Low]])-1</f>
        <v>8.4063695840019603E-2</v>
      </c>
      <c r="AF560" s="5">
        <f>(Table2[[#This Row],[Current Week High]]/Table2[[#This Row],[Close Price]])-1</f>
        <v>5.0444090184468271E-2</v>
      </c>
      <c r="AG560" s="5">
        <f>(Table2[[#This Row],[Close Price]]/Table2[[#This Row],[Current Month Low]])-1</f>
        <v>0.21972222222222215</v>
      </c>
      <c r="AH560" s="5">
        <f>(Table2[[#This Row],[Current Month High]]/Table2[[#This Row],[Close Price]])-1</f>
        <v>5.0444090184468271E-2</v>
      </c>
      <c r="AI560">
        <v>13.299931678433101</v>
      </c>
      <c r="AJ560">
        <v>46.427678199249598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-0.13</v>
      </c>
      <c r="AM560" t="s">
        <v>10117</v>
      </c>
      <c r="AN560">
        <v>7.06</v>
      </c>
      <c r="AO560" t="s">
        <v>10116</v>
      </c>
      <c r="AP560">
        <v>-9.1435222931639994E-3</v>
      </c>
      <c r="AQ560">
        <f>(Table2[[#This Row],[Sharpe Ratio]]-AVERAGE(Table2[Sharpe Ratio]))/_xlfn.STDEV.P(Table2[Sharpe Ratio])</f>
        <v>-0.73776715785313429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-1.6070414201774446</v>
      </c>
      <c r="AS560">
        <f>_xlfn.RANK.AVG(Table2[[#This Row],[1Y Return vs Nifty Z-Score]],Table2[1Y Return vs Nifty Z-Score])</f>
        <v>422</v>
      </c>
      <c r="AT560">
        <f>_xlfn.RANK.AVG(Table2[[#This Row],[6M Return vs Nifty Z-Score]],Table2[6M Return vs Nifty Z-Score])</f>
        <v>584</v>
      </c>
      <c r="AU560">
        <f>_xlfn.RANK.AVG(Table2[[#This Row],[Sharpe Ratio Z-Score]],Table2[Sharpe Ratio Z-Score])</f>
        <v>567</v>
      </c>
      <c r="AV560">
        <f>(Table2[[#This Row],[Rank 1Y]]+Table2[[#This Row],[Rank 6M]]+Table2[[#This Row],[Rank Sharpe]])/3</f>
        <v>524.33333333333337</v>
      </c>
    </row>
    <row r="561" spans="1:48" x14ac:dyDescent="0.3">
      <c r="A561" t="s">
        <v>343</v>
      </c>
      <c r="B561" t="s">
        <v>344</v>
      </c>
      <c r="C561" t="s">
        <v>10084</v>
      </c>
      <c r="D561" t="s">
        <v>162</v>
      </c>
      <c r="E561">
        <v>71106.387021000002</v>
      </c>
      <c r="F561">
        <v>2458.85</v>
      </c>
      <c r="G561">
        <v>-21.258205444559401</v>
      </c>
      <c r="H561">
        <f>(Table2[[#This Row],[1Y Return vs Nifty]]-AVERAGE(Table2[1Y Return vs Nifty]))/_xlfn.STDEV.P(Table2[1Y Return vs Nifty])</f>
        <v>-0.77657263260438025</v>
      </c>
      <c r="I561">
        <v>-0.67135614480637695</v>
      </c>
      <c r="J561">
        <f>(Table2[[#This Row],[1M Return vs Nifty]]-AVERAGE(Table2[1M Return vs Nifty]))/_xlfn.STDEV.P(Table2[1M Return vs Nifty])</f>
        <v>-0.25283324982072264</v>
      </c>
      <c r="K561">
        <v>-11.529402257076899</v>
      </c>
      <c r="L561">
        <f>(Table2[[#This Row],[6M Return vs Nifty]]-AVERAGE(Table2[6M Return vs Nifty]))/_xlfn.STDEV.P(Table2[6M Return vs Nifty])</f>
        <v>-0.71153541091318595</v>
      </c>
      <c r="M561">
        <v>-2.9840242887462001</v>
      </c>
      <c r="N561">
        <f>(Table2[[#This Row],[1W Return vs Nifty]]-AVERAGE(Table2[1W Return vs Nifty]))/_xlfn.STDEV.P(Table2[1W Return vs Nifty])</f>
        <v>-0.3875217218727664</v>
      </c>
      <c r="O561">
        <v>2386.5500000000002</v>
      </c>
      <c r="P561">
        <v>2389.1245411281998</v>
      </c>
      <c r="Q561">
        <v>2386.9915123732899</v>
      </c>
      <c r="R561">
        <v>52.148637398059698</v>
      </c>
      <c r="S561" s="5">
        <f>(Table2[[#This Row],[Close Price]]-Table2[[#This Row],[20D EMA]])/Table2[[#This Row],[20D EMA]]</f>
        <v>3.0294776979321498E-2</v>
      </c>
      <c r="T561" s="5">
        <f>(Table2[[#This Row],[Close Price]]-Table2[[#This Row],[50D EMA]])/Table2[[#This Row],[50D EMA]]</f>
        <v>2.9184522477373305E-2</v>
      </c>
      <c r="U561" s="5">
        <f>(Table2[[#This Row],[Close Price]]-Table2[[#This Row],[200D EMA]])/Table2[[#This Row],[200D EMA]]</f>
        <v>3.010420743191668E-2</v>
      </c>
      <c r="V561">
        <v>0.97195978961087004</v>
      </c>
      <c r="W561">
        <v>2395</v>
      </c>
      <c r="X561">
        <v>2474.65</v>
      </c>
      <c r="Y561">
        <v>2376.3000000000002</v>
      </c>
      <c r="Z561">
        <v>2474.65</v>
      </c>
      <c r="AA561">
        <v>2089.1</v>
      </c>
      <c r="AB561">
        <v>2520.1999999999998</v>
      </c>
      <c r="AC561" s="5">
        <f>(Table2[[#This Row],[Close Price]]/Table2[[#This Row],[Day Low]])-1</f>
        <v>2.6659707724425941E-2</v>
      </c>
      <c r="AD561" s="5">
        <f>(Table2[[#This Row],[Day High]]/Table2[[#This Row],[Close Price]])-1</f>
        <v>6.4257681436443725E-3</v>
      </c>
      <c r="AE561" s="5">
        <f>(Table2[[#This Row],[Close Price]]/Table2[[#This Row],[Current Week Low]])-1</f>
        <v>3.4738879771072595E-2</v>
      </c>
      <c r="AF561" s="5">
        <f>(Table2[[#This Row],[Current Week High]]/Table2[[#This Row],[Close Price]])-1</f>
        <v>6.4257681436443725E-3</v>
      </c>
      <c r="AG561" s="5">
        <f>(Table2[[#This Row],[Close Price]]/Table2[[#This Row],[Current Month Low]])-1</f>
        <v>0.17699009142693023</v>
      </c>
      <c r="AH561" s="5">
        <f>(Table2[[#This Row],[Current Month High]]/Table2[[#This Row],[Close Price]])-1</f>
        <v>2.4950688329910209E-2</v>
      </c>
      <c r="AI561">
        <v>9.5613803200683201</v>
      </c>
      <c r="AJ561">
        <v>20.531862745098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-0.12</v>
      </c>
      <c r="AM561" t="s">
        <v>10117</v>
      </c>
      <c r="AN561">
        <v>4.43</v>
      </c>
      <c r="AO561" t="s">
        <v>10116</v>
      </c>
      <c r="AP561">
        <v>3.1200476214274998E-2</v>
      </c>
      <c r="AQ561">
        <f>(Table2[[#This Row],[Sharpe Ratio]]-AVERAGE(Table2[Sharpe Ratio]))/_xlfn.STDEV.P(Table2[Sharpe Ratio])</f>
        <v>-0.28170210897193027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610</v>
      </c>
      <c r="AT561">
        <f>_xlfn.RANK.AVG(Table2[[#This Row],[6M Return vs Nifty Z-Score]],Table2[6M Return vs Nifty Z-Score])</f>
        <v>553</v>
      </c>
      <c r="AU561">
        <f>_xlfn.RANK.AVG(Table2[[#This Row],[Sharpe Ratio Z-Score]],Table2[Sharpe Ratio Z-Score])</f>
        <v>412</v>
      </c>
      <c r="AV561">
        <f>(Table2[[#This Row],[Rank 1Y]]+Table2[[#This Row],[Rank 6M]]+Table2[[#This Row],[Rank Sharpe]])/3</f>
        <v>525</v>
      </c>
    </row>
    <row r="562" spans="1:48" x14ac:dyDescent="0.3">
      <c r="A562" t="s">
        <v>1256</v>
      </c>
      <c r="B562" t="s">
        <v>1257</v>
      </c>
      <c r="C562" t="s">
        <v>10084</v>
      </c>
      <c r="D562" t="s">
        <v>281</v>
      </c>
      <c r="E562">
        <v>8534.7513608850004</v>
      </c>
      <c r="F562">
        <v>657.6</v>
      </c>
      <c r="G562">
        <v>-6.0227834529296196</v>
      </c>
      <c r="H562">
        <f>(Table2[[#This Row],[1Y Return vs Nifty]]-AVERAGE(Table2[1Y Return vs Nifty]))/_xlfn.STDEV.P(Table2[1Y Return vs Nifty])</f>
        <v>-0.59246334178503446</v>
      </c>
      <c r="I562">
        <v>6.3574466276105097</v>
      </c>
      <c r="J562">
        <f>(Table2[[#This Row],[1M Return vs Nifty]]-AVERAGE(Table2[1M Return vs Nifty]))/_xlfn.STDEV.P(Table2[1M Return vs Nifty])</f>
        <v>0.39822112701640328</v>
      </c>
      <c r="K562">
        <v>-9.8508873501929894</v>
      </c>
      <c r="L562">
        <f>(Table2[[#This Row],[6M Return vs Nifty]]-AVERAGE(Table2[6M Return vs Nifty]))/_xlfn.STDEV.P(Table2[6M Return vs Nifty])</f>
        <v>-0.66049189815129206</v>
      </c>
      <c r="M562">
        <v>2.4606054676057298</v>
      </c>
      <c r="N562">
        <f>(Table2[[#This Row],[1W Return vs Nifty]]-AVERAGE(Table2[1W Return vs Nifty]))/_xlfn.STDEV.P(Table2[1W Return vs Nifty])</f>
        <v>0.80159974039994553</v>
      </c>
      <c r="O562">
        <v>657.18</v>
      </c>
      <c r="P562">
        <v>647.48227052269795</v>
      </c>
      <c r="Q562">
        <v>630.250302834629</v>
      </c>
      <c r="R562">
        <v>71.001595152794707</v>
      </c>
      <c r="S562" s="5">
        <f>(Table2[[#This Row],[Close Price]]-Table2[[#This Row],[20D EMA]])/Table2[[#This Row],[20D EMA]]</f>
        <v>6.3909431206073347E-4</v>
      </c>
      <c r="T562" s="5">
        <f>(Table2[[#This Row],[Close Price]]-Table2[[#This Row],[50D EMA]])/Table2[[#This Row],[50D EMA]]</f>
        <v>1.5626264900094115E-2</v>
      </c>
      <c r="U562" s="5">
        <f>(Table2[[#This Row],[Close Price]]-Table2[[#This Row],[200D EMA]])/Table2[[#This Row],[200D EMA]]</f>
        <v>4.3394976634461527E-2</v>
      </c>
      <c r="V562">
        <v>2.7236201564102398</v>
      </c>
      <c r="W562">
        <v>654</v>
      </c>
      <c r="X562">
        <v>673.2</v>
      </c>
      <c r="Y562">
        <v>654</v>
      </c>
      <c r="Z562">
        <v>709.2</v>
      </c>
      <c r="AA562">
        <v>581.1</v>
      </c>
      <c r="AB562">
        <v>709.2</v>
      </c>
      <c r="AC562" s="5">
        <f>(Table2[[#This Row],[Close Price]]/Table2[[#This Row],[Day Low]])-1</f>
        <v>5.5045871559633586E-3</v>
      </c>
      <c r="AD562" s="5">
        <f>(Table2[[#This Row],[Day High]]/Table2[[#This Row],[Close Price]])-1</f>
        <v>2.3722627737226221E-2</v>
      </c>
      <c r="AE562" s="5">
        <f>(Table2[[#This Row],[Close Price]]/Table2[[#This Row],[Current Week Low]])-1</f>
        <v>5.5045871559633586E-3</v>
      </c>
      <c r="AF562" s="5">
        <f>(Table2[[#This Row],[Current Week High]]/Table2[[#This Row],[Close Price]])-1</f>
        <v>7.8467153284671465E-2</v>
      </c>
      <c r="AG562" s="5">
        <f>(Table2[[#This Row],[Close Price]]/Table2[[#This Row],[Current Month Low]])-1</f>
        <v>0.13164687661331964</v>
      </c>
      <c r="AH562" s="5">
        <f>(Table2[[#This Row],[Current Month High]]/Table2[[#This Row],[Close Price]])-1</f>
        <v>7.8467153284671465E-2</v>
      </c>
      <c r="AI562">
        <v>27.387469586374699</v>
      </c>
      <c r="AJ562">
        <v>33.077000910654597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-0.02</v>
      </c>
      <c r="AM562" t="s">
        <v>10117</v>
      </c>
      <c r="AN562">
        <v>7.67</v>
      </c>
      <c r="AO562" t="s">
        <v>10116</v>
      </c>
      <c r="AQ562">
        <f>(Table2[[#This Row],[Sharpe Ratio]]-AVERAGE(Table2[Sharpe Ratio]))/_xlfn.STDEV.P(Table2[Sharpe Ratio])</f>
        <v>-0.63440504463053671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-0.68753941715051448</v>
      </c>
      <c r="AS562">
        <f>_xlfn.RANK.AVG(Table2[[#This Row],[1Y Return vs Nifty Z-Score]],Table2[1Y Return vs Nifty Z-Score])</f>
        <v>529</v>
      </c>
      <c r="AT562">
        <f>_xlfn.RANK.AVG(Table2[[#This Row],[6M Return vs Nifty Z-Score]],Table2[6M Return vs Nifty Z-Score])</f>
        <v>527</v>
      </c>
      <c r="AU562">
        <f>_xlfn.RANK.AVG(Table2[[#This Row],[Sharpe Ratio Z-Score]],Table2[Sharpe Ratio Z-Score])</f>
        <v>521.5</v>
      </c>
      <c r="AV562">
        <f>(Table2[[#This Row],[Rank 1Y]]+Table2[[#This Row],[Rank 6M]]+Table2[[#This Row],[Rank Sharpe]])/3</f>
        <v>525.83333333333337</v>
      </c>
    </row>
    <row r="563" spans="1:48" x14ac:dyDescent="0.3">
      <c r="A563" t="s">
        <v>1783</v>
      </c>
      <c r="B563" t="s">
        <v>1784</v>
      </c>
      <c r="C563" t="s">
        <v>10086</v>
      </c>
      <c r="D563" t="s">
        <v>1785</v>
      </c>
      <c r="E563">
        <v>3917.2412585000002</v>
      </c>
      <c r="F563">
        <v>21.64</v>
      </c>
      <c r="G563">
        <v>17.9458917581081</v>
      </c>
      <c r="H563">
        <f>(Table2[[#This Row],[1Y Return vs Nifty]]-AVERAGE(Table2[1Y Return vs Nifty]))/_xlfn.STDEV.P(Table2[1Y Return vs Nifty])</f>
        <v>-0.30281886738794989</v>
      </c>
      <c r="I563">
        <v>-1.4380270596844</v>
      </c>
      <c r="J563">
        <f>(Table2[[#This Row],[1M Return vs Nifty]]-AVERAGE(Table2[1M Return vs Nifty]))/_xlfn.STDEV.P(Table2[1M Return vs Nifty])</f>
        <v>-0.32384739986685168</v>
      </c>
      <c r="K563">
        <v>-11.081874387815001</v>
      </c>
      <c r="L563">
        <f>(Table2[[#This Row],[6M Return vs Nifty]]-AVERAGE(Table2[6M Return vs Nifty]))/_xlfn.STDEV.P(Table2[6M Return vs Nifty])</f>
        <v>-0.69792612188495751</v>
      </c>
      <c r="M563">
        <v>-5.3463654175931499</v>
      </c>
      <c r="N563">
        <f>(Table2[[#This Row],[1W Return vs Nifty]]-AVERAGE(Table2[1W Return vs Nifty]))/_xlfn.STDEV.P(Table2[1W Return vs Nifty])</f>
        <v>-0.90346323915302407</v>
      </c>
      <c r="O563">
        <v>21.85</v>
      </c>
      <c r="P563">
        <v>21.6050931891148</v>
      </c>
      <c r="Q563">
        <v>20.793877273711299</v>
      </c>
      <c r="R563">
        <v>52.2126933848646</v>
      </c>
      <c r="S563" s="5">
        <f>(Table2[[#This Row],[Close Price]]-Table2[[#This Row],[20D EMA]])/Table2[[#This Row],[20D EMA]]</f>
        <v>-9.6109839816934019E-3</v>
      </c>
      <c r="T563" s="5">
        <f>(Table2[[#This Row],[Close Price]]-Table2[[#This Row],[50D EMA]])/Table2[[#This Row],[50D EMA]]</f>
        <v>1.6156750901119533E-3</v>
      </c>
      <c r="U563" s="5">
        <f>(Table2[[#This Row],[Close Price]]-Table2[[#This Row],[200D EMA]])/Table2[[#This Row],[200D EMA]]</f>
        <v>4.0690955089862618E-2</v>
      </c>
      <c r="V563">
        <v>1.06782595772391</v>
      </c>
      <c r="W563">
        <v>21.46</v>
      </c>
      <c r="X563">
        <v>22.25</v>
      </c>
      <c r="Y563">
        <v>21.46</v>
      </c>
      <c r="Z563">
        <v>23.18</v>
      </c>
      <c r="AA563">
        <v>18.649999999999999</v>
      </c>
      <c r="AB563">
        <v>23.3</v>
      </c>
      <c r="AC563" s="5">
        <f>(Table2[[#This Row],[Close Price]]/Table2[[#This Row],[Day Low]])-1</f>
        <v>8.3876980428705394E-3</v>
      </c>
      <c r="AD563" s="5">
        <f>(Table2[[#This Row],[Day High]]/Table2[[#This Row],[Close Price]])-1</f>
        <v>2.8188539741220042E-2</v>
      </c>
      <c r="AE563" s="5">
        <f>(Table2[[#This Row],[Close Price]]/Table2[[#This Row],[Current Week Low]])-1</f>
        <v>8.3876980428705394E-3</v>
      </c>
      <c r="AF563" s="5">
        <f>(Table2[[#This Row],[Current Week High]]/Table2[[#This Row],[Close Price]])-1</f>
        <v>7.1164510166358497E-2</v>
      </c>
      <c r="AG563" s="5">
        <f>(Table2[[#This Row],[Close Price]]/Table2[[#This Row],[Current Month Low]])-1</f>
        <v>0.16032171581769439</v>
      </c>
      <c r="AH563" s="5">
        <f>(Table2[[#This Row],[Current Month High]]/Table2[[#This Row],[Close Price]])-1</f>
        <v>7.6709796672828068E-2</v>
      </c>
      <c r="AI563">
        <v>29.1589648798521</v>
      </c>
      <c r="AJ563">
        <v>48.219178082191704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-0.09</v>
      </c>
      <c r="AM563" t="s">
        <v>10117</v>
      </c>
      <c r="AN563">
        <v>3.2</v>
      </c>
      <c r="AO563" t="s">
        <v>10116</v>
      </c>
      <c r="AP563">
        <v>-5.7882087076817003E-2</v>
      </c>
      <c r="AQ563">
        <f>(Table2[[#This Row],[Sharpe Ratio]]-AVERAGE(Table2[Sharpe Ratio]))/_xlfn.STDEV.P(Table2[Sharpe Ratio])</f>
        <v>-1.2887278150214576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-3.5167834433142406</v>
      </c>
      <c r="AS563">
        <f>_xlfn.RANK.AVG(Table2[[#This Row],[1Y Return vs Nifty Z-Score]],Table2[1Y Return vs Nifty Z-Score])</f>
        <v>385</v>
      </c>
      <c r="AT563">
        <f>_xlfn.RANK.AVG(Table2[[#This Row],[6M Return vs Nifty Z-Score]],Table2[6M Return vs Nifty Z-Score])</f>
        <v>546</v>
      </c>
      <c r="AU563">
        <f>_xlfn.RANK.AVG(Table2[[#This Row],[Sharpe Ratio Z-Score]],Table2[Sharpe Ratio Z-Score])</f>
        <v>649</v>
      </c>
      <c r="AV563">
        <f>(Table2[[#This Row],[Rank 1Y]]+Table2[[#This Row],[Rank 6M]]+Table2[[#This Row],[Rank Sharpe]])/3</f>
        <v>526.66666666666663</v>
      </c>
    </row>
    <row r="564" spans="1:48" x14ac:dyDescent="0.3">
      <c r="A564" t="s">
        <v>1127</v>
      </c>
      <c r="B564" t="s">
        <v>1128</v>
      </c>
      <c r="C564" t="s">
        <v>10071</v>
      </c>
      <c r="D564" t="s">
        <v>21</v>
      </c>
      <c r="E564">
        <v>10328.713513999999</v>
      </c>
      <c r="F564">
        <v>1879.55</v>
      </c>
      <c r="G564">
        <v>-9.9748174756691199</v>
      </c>
      <c r="H564">
        <f>(Table2[[#This Row],[1Y Return vs Nifty]]-AVERAGE(Table2[1Y Return vs Nifty]))/_xlfn.STDEV.P(Table2[1Y Return vs Nifty])</f>
        <v>-0.64022087561771968</v>
      </c>
      <c r="I564">
        <v>10.306515774933899</v>
      </c>
      <c r="J564">
        <f>(Table2[[#This Row],[1M Return vs Nifty]]-AVERAGE(Table2[1M Return vs Nifty]))/_xlfn.STDEV.P(Table2[1M Return vs Nifty])</f>
        <v>0.76401012921844946</v>
      </c>
      <c r="K564">
        <v>7.8253786704091697</v>
      </c>
      <c r="L564">
        <f>(Table2[[#This Row],[6M Return vs Nifty]]-AVERAGE(Table2[6M Return vs Nifty]))/_xlfn.STDEV.P(Table2[6M Return vs Nifty])</f>
        <v>-0.12295797068666255</v>
      </c>
      <c r="M564">
        <v>4.2228525519050999</v>
      </c>
      <c r="N564">
        <f>(Table2[[#This Row],[1W Return vs Nifty]]-AVERAGE(Table2[1W Return vs Nifty]))/_xlfn.STDEV.P(Table2[1W Return vs Nifty])</f>
        <v>1.1864791396507695</v>
      </c>
      <c r="O564">
        <v>1584.55</v>
      </c>
      <c r="P564">
        <v>1541.48453055606</v>
      </c>
      <c r="Q564">
        <v>1538.7251138044601</v>
      </c>
      <c r="R564">
        <v>61.019833034217697</v>
      </c>
      <c r="S564" s="5">
        <f>(Table2[[#This Row],[Close Price]]-Table2[[#This Row],[20D EMA]])/Table2[[#This Row],[20D EMA]]</f>
        <v>0.18617273042819729</v>
      </c>
      <c r="T564" s="5">
        <f>(Table2[[#This Row],[Close Price]]-Table2[[#This Row],[50D EMA]])/Table2[[#This Row],[50D EMA]]</f>
        <v>0.21931161989798856</v>
      </c>
      <c r="U564" s="5">
        <f>(Table2[[#This Row],[Close Price]]-Table2[[#This Row],[200D EMA]])/Table2[[#This Row],[200D EMA]]</f>
        <v>0.22149822807067776</v>
      </c>
      <c r="V564">
        <v>4.4044359703379197</v>
      </c>
      <c r="W564">
        <v>1620.25</v>
      </c>
      <c r="X564">
        <v>1930</v>
      </c>
      <c r="Y564">
        <v>1510.25</v>
      </c>
      <c r="Z564">
        <v>1930</v>
      </c>
      <c r="AA564">
        <v>1386.05</v>
      </c>
      <c r="AB564">
        <v>1930</v>
      </c>
      <c r="AC564" s="5">
        <f>(Table2[[#This Row],[Close Price]]/Table2[[#This Row],[Day Low]])-1</f>
        <v>0.16003703132232672</v>
      </c>
      <c r="AD564" s="5">
        <f>(Table2[[#This Row],[Day High]]/Table2[[#This Row],[Close Price]])-1</f>
        <v>2.6841531217578707E-2</v>
      </c>
      <c r="AE564" s="5">
        <f>(Table2[[#This Row],[Close Price]]/Table2[[#This Row],[Current Week Low]])-1</f>
        <v>0.2445290514815428</v>
      </c>
      <c r="AF564" s="5">
        <f>(Table2[[#This Row],[Current Week High]]/Table2[[#This Row],[Close Price]])-1</f>
        <v>2.6841531217578707E-2</v>
      </c>
      <c r="AG564" s="5">
        <f>(Table2[[#This Row],[Close Price]]/Table2[[#This Row],[Current Month Low]])-1</f>
        <v>0.35604776162476104</v>
      </c>
      <c r="AH564" s="5">
        <f>(Table2[[#This Row],[Current Month High]]/Table2[[#This Row],[Close Price]])-1</f>
        <v>2.6841531217578707E-2</v>
      </c>
      <c r="AI564">
        <v>2.6841531217578698</v>
      </c>
      <c r="AJ564">
        <v>35.604776162476099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0.14000000000000001</v>
      </c>
      <c r="AM564" t="s">
        <v>10116</v>
      </c>
      <c r="AN564">
        <v>19.190000000000001</v>
      </c>
      <c r="AO564" t="s">
        <v>10116</v>
      </c>
      <c r="AP564">
        <v>-8.5114644474236001E-2</v>
      </c>
      <c r="AQ564">
        <f>(Table2[[#This Row],[Sharpe Ratio]]-AVERAGE(Table2[Sharpe Ratio]))/_xlfn.STDEV.P(Table2[Sharpe Ratio])</f>
        <v>-1.5965757745717242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-0.40926535200688718</v>
      </c>
      <c r="AS564">
        <f>_xlfn.RANK.AVG(Table2[[#This Row],[1Y Return vs Nifty Z-Score]],Table2[1Y Return vs Nifty Z-Score])</f>
        <v>552</v>
      </c>
      <c r="AT564">
        <f>_xlfn.RANK.AVG(Table2[[#This Row],[6M Return vs Nifty Z-Score]],Table2[6M Return vs Nifty Z-Score])</f>
        <v>346</v>
      </c>
      <c r="AU564">
        <f>_xlfn.RANK.AVG(Table2[[#This Row],[Sharpe Ratio Z-Score]],Table2[Sharpe Ratio Z-Score])</f>
        <v>684</v>
      </c>
      <c r="AV564">
        <f>(Table2[[#This Row],[Rank 1Y]]+Table2[[#This Row],[Rank 6M]]+Table2[[#This Row],[Rank Sharpe]])/3</f>
        <v>527.33333333333337</v>
      </c>
    </row>
    <row r="565" spans="1:48" x14ac:dyDescent="0.3">
      <c r="A565" t="s">
        <v>620</v>
      </c>
      <c r="B565" t="s">
        <v>621</v>
      </c>
      <c r="C565" t="s">
        <v>10075</v>
      </c>
      <c r="D565" t="s">
        <v>59</v>
      </c>
      <c r="E565">
        <v>29411.477589959999</v>
      </c>
      <c r="F565">
        <v>1817.35</v>
      </c>
      <c r="G565">
        <v>51.280067713102802</v>
      </c>
      <c r="H565">
        <f>(Table2[[#This Row],[1Y Return vs Nifty]]-AVERAGE(Table2[1Y Return vs Nifty]))/_xlfn.STDEV.P(Table2[1Y Return vs Nifty])</f>
        <v>0.10000105440306174</v>
      </c>
      <c r="I565">
        <v>-10.1361348691508</v>
      </c>
      <c r="J565">
        <f>(Table2[[#This Row],[1M Return vs Nifty]]-AVERAGE(Table2[1M Return vs Nifty]))/_xlfn.STDEV.P(Table2[1M Return vs Nifty])</f>
        <v>-1.1295238917122838</v>
      </c>
      <c r="K565">
        <v>-17.704234723779201</v>
      </c>
      <c r="L565">
        <f>(Table2[[#This Row],[6M Return vs Nifty]]-AVERAGE(Table2[6M Return vs Nifty]))/_xlfn.STDEV.P(Table2[6M Return vs Nifty])</f>
        <v>-0.8993116043351449</v>
      </c>
      <c r="M565">
        <v>-4.7400347019206199</v>
      </c>
      <c r="N565">
        <f>(Table2[[#This Row],[1W Return vs Nifty]]-AVERAGE(Table2[1W Return vs Nifty]))/_xlfn.STDEV.P(Table2[1W Return vs Nifty])</f>
        <v>-0.77103901574274902</v>
      </c>
      <c r="O565">
        <v>1826.58</v>
      </c>
      <c r="P565">
        <v>1815.0799317068499</v>
      </c>
      <c r="Q565">
        <v>1761.00901233744</v>
      </c>
      <c r="R565">
        <v>28.654374317319299</v>
      </c>
      <c r="S565" s="5">
        <f>(Table2[[#This Row],[Close Price]]-Table2[[#This Row],[20D EMA]])/Table2[[#This Row],[20D EMA]]</f>
        <v>-5.0531594564705729E-3</v>
      </c>
      <c r="T565" s="5">
        <f>(Table2[[#This Row],[Close Price]]-Table2[[#This Row],[50D EMA]])/Table2[[#This Row],[50D EMA]]</f>
        <v>1.2506712533674775E-3</v>
      </c>
      <c r="U565" s="5">
        <f>(Table2[[#This Row],[Close Price]]-Table2[[#This Row],[200D EMA]])/Table2[[#This Row],[200D EMA]]</f>
        <v>3.1993582808401873E-2</v>
      </c>
      <c r="V565">
        <v>0.96981564959226796</v>
      </c>
      <c r="W565">
        <v>1781</v>
      </c>
      <c r="X565">
        <v>1829.9</v>
      </c>
      <c r="Y565">
        <v>1776.1</v>
      </c>
      <c r="Z565">
        <v>1835</v>
      </c>
      <c r="AA565">
        <v>1654.5</v>
      </c>
      <c r="AB565">
        <v>1914.75</v>
      </c>
      <c r="AC565" s="5">
        <f>(Table2[[#This Row],[Close Price]]/Table2[[#This Row],[Day Low]])-1</f>
        <v>2.0409882088714193E-2</v>
      </c>
      <c r="AD565" s="5">
        <f>(Table2[[#This Row],[Day High]]/Table2[[#This Row],[Close Price]])-1</f>
        <v>6.9056593391476628E-3</v>
      </c>
      <c r="AE565" s="5">
        <f>(Table2[[#This Row],[Close Price]]/Table2[[#This Row],[Current Week Low]])-1</f>
        <v>2.3225043634930387E-2</v>
      </c>
      <c r="AF565" s="5">
        <f>(Table2[[#This Row],[Current Week High]]/Table2[[#This Row],[Close Price]])-1</f>
        <v>9.7119432140204687E-3</v>
      </c>
      <c r="AG565" s="5">
        <f>(Table2[[#This Row],[Close Price]]/Table2[[#This Row],[Current Month Low]])-1</f>
        <v>9.8428528256270686E-2</v>
      </c>
      <c r="AH565" s="5">
        <f>(Table2[[#This Row],[Current Month High]]/Table2[[#This Row],[Close Price]])-1</f>
        <v>5.3594519492667914E-2</v>
      </c>
      <c r="AI565">
        <v>20.7252317935455</v>
      </c>
      <c r="AJ565">
        <v>79.935643564356397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0.02</v>
      </c>
      <c r="AM565" t="s">
        <v>10116</v>
      </c>
      <c r="AN565">
        <v>-3.71</v>
      </c>
      <c r="AO565" t="s">
        <v>10117</v>
      </c>
      <c r="AP565">
        <v>-0.109590009998632</v>
      </c>
      <c r="AQ565">
        <f>(Table2[[#This Row],[Sharpe Ratio]]-AVERAGE(Table2[Sharpe Ratio]))/_xlfn.STDEV.P(Table2[Sharpe Ratio])</f>
        <v>-1.8732553102456801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-4.5731287676327961</v>
      </c>
      <c r="AS565">
        <f>_xlfn.RANK.AVG(Table2[[#This Row],[1Y Return vs Nifty Z-Score]],Table2[1Y Return vs Nifty Z-Score])</f>
        <v>255</v>
      </c>
      <c r="AT565">
        <f>_xlfn.RANK.AVG(Table2[[#This Row],[6M Return vs Nifty Z-Score]],Table2[6M Return vs Nifty Z-Score])</f>
        <v>616</v>
      </c>
      <c r="AU565">
        <f>_xlfn.RANK.AVG(Table2[[#This Row],[Sharpe Ratio Z-Score]],Table2[Sharpe Ratio Z-Score])</f>
        <v>711</v>
      </c>
      <c r="AV565">
        <f>(Table2[[#This Row],[Rank 1Y]]+Table2[[#This Row],[Rank 6M]]+Table2[[#This Row],[Rank Sharpe]])/3</f>
        <v>527.33333333333337</v>
      </c>
    </row>
    <row r="566" spans="1:48" x14ac:dyDescent="0.3">
      <c r="A566" t="s">
        <v>1499</v>
      </c>
      <c r="B566" t="s">
        <v>1500</v>
      </c>
      <c r="C566" t="s">
        <v>10081</v>
      </c>
      <c r="D566" t="s">
        <v>1501</v>
      </c>
      <c r="E566">
        <v>6220.6906815250004</v>
      </c>
      <c r="F566">
        <v>449.1</v>
      </c>
      <c r="G566">
        <v>-10.519528326110899</v>
      </c>
      <c r="H566">
        <f>(Table2[[#This Row],[1Y Return vs Nifty]]-AVERAGE(Table2[1Y Return vs Nifty]))/_xlfn.STDEV.P(Table2[1Y Return vs Nifty])</f>
        <v>-0.64680332068760582</v>
      </c>
      <c r="I566">
        <v>-3.0864925672791599</v>
      </c>
      <c r="J566">
        <f>(Table2[[#This Row],[1M Return vs Nifty]]-AVERAGE(Table2[1M Return vs Nifty]))/_xlfn.STDEV.P(Table2[1M Return vs Nifty])</f>
        <v>-0.47653921930391407</v>
      </c>
      <c r="K566">
        <v>-7.9246759423783999</v>
      </c>
      <c r="L566">
        <f>(Table2[[#This Row],[6M Return vs Nifty]]-AVERAGE(Table2[6M Return vs Nifty]))/_xlfn.STDEV.P(Table2[6M Return vs Nifty])</f>
        <v>-0.60191595332431569</v>
      </c>
      <c r="M566">
        <v>1.1086932165191901</v>
      </c>
      <c r="N566">
        <f>(Table2[[#This Row],[1W Return vs Nifty]]-AVERAGE(Table2[1W Return vs Nifty]))/_xlfn.STDEV.P(Table2[1W Return vs Nifty])</f>
        <v>0.50633854821310464</v>
      </c>
      <c r="O566">
        <v>451.24</v>
      </c>
      <c r="P566">
        <v>458.91546789884802</v>
      </c>
      <c r="Q566">
        <v>440.91421357223402</v>
      </c>
      <c r="R566">
        <v>57.518074884587101</v>
      </c>
      <c r="S566" s="5">
        <f>(Table2[[#This Row],[Close Price]]-Table2[[#This Row],[20D EMA]])/Table2[[#This Row],[20D EMA]]</f>
        <v>-4.7424873681410915E-3</v>
      </c>
      <c r="T566" s="5">
        <f>(Table2[[#This Row],[Close Price]]-Table2[[#This Row],[50D EMA]])/Table2[[#This Row],[50D EMA]]</f>
        <v>-2.1388400665133991E-2</v>
      </c>
      <c r="U566" s="5">
        <f>(Table2[[#This Row],[Close Price]]-Table2[[#This Row],[200D EMA]])/Table2[[#This Row],[200D EMA]]</f>
        <v>1.8565485474931157E-2</v>
      </c>
      <c r="V566">
        <v>1.1432199986457501</v>
      </c>
      <c r="W566">
        <v>445</v>
      </c>
      <c r="X566">
        <v>459.65</v>
      </c>
      <c r="Y566">
        <v>445</v>
      </c>
      <c r="Z566">
        <v>473.2</v>
      </c>
      <c r="AA566">
        <v>385</v>
      </c>
      <c r="AB566">
        <v>477.4</v>
      </c>
      <c r="AC566" s="5">
        <f>(Table2[[#This Row],[Close Price]]/Table2[[#This Row],[Day Low]])-1</f>
        <v>9.2134831460675137E-3</v>
      </c>
      <c r="AD566" s="5">
        <f>(Table2[[#This Row],[Day High]]/Table2[[#This Row],[Close Price]])-1</f>
        <v>2.3491427299042522E-2</v>
      </c>
      <c r="AE566" s="5">
        <f>(Table2[[#This Row],[Close Price]]/Table2[[#This Row],[Current Week Low]])-1</f>
        <v>9.2134831460675137E-3</v>
      </c>
      <c r="AF566" s="5">
        <f>(Table2[[#This Row],[Current Week High]]/Table2[[#This Row],[Close Price]])-1</f>
        <v>5.3662881318191857E-2</v>
      </c>
      <c r="AG566" s="5">
        <f>(Table2[[#This Row],[Close Price]]/Table2[[#This Row],[Current Month Low]])-1</f>
        <v>0.16649350649350647</v>
      </c>
      <c r="AH566" s="5">
        <f>(Table2[[#This Row],[Current Month High]]/Table2[[#This Row],[Close Price]])-1</f>
        <v>6.3014918726341573E-2</v>
      </c>
      <c r="AI566">
        <v>28.4569138276552</v>
      </c>
      <c r="AJ566">
        <v>31.200701139351398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10117</v>
      </c>
      <c r="AN566">
        <v>1.38</v>
      </c>
      <c r="AO566" t="s">
        <v>10116</v>
      </c>
      <c r="AQ566">
        <f>(Table2[[#This Row],[Sharpe Ratio]]-AVERAGE(Table2[Sharpe Ratio]))/_xlfn.STDEV.P(Table2[Sharpe Ratio])</f>
        <v>-0.63440504463053671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555</v>
      </c>
      <c r="AT566">
        <f>_xlfn.RANK.AVG(Table2[[#This Row],[6M Return vs Nifty Z-Score]],Table2[6M Return vs Nifty Z-Score])</f>
        <v>507</v>
      </c>
      <c r="AU566">
        <f>_xlfn.RANK.AVG(Table2[[#This Row],[Sharpe Ratio Z-Score]],Table2[Sharpe Ratio Z-Score])</f>
        <v>521.5</v>
      </c>
      <c r="AV566">
        <f>(Table2[[#This Row],[Rank 1Y]]+Table2[[#This Row],[Rank 6M]]+Table2[[#This Row],[Rank Sharpe]])/3</f>
        <v>527.83333333333337</v>
      </c>
    </row>
    <row r="567" spans="1:48" x14ac:dyDescent="0.3">
      <c r="A567" t="s">
        <v>171</v>
      </c>
      <c r="B567" t="s">
        <v>172</v>
      </c>
      <c r="C567" t="s">
        <v>10070</v>
      </c>
      <c r="D567" t="s">
        <v>37</v>
      </c>
      <c r="E567">
        <v>145318.78589195001</v>
      </c>
      <c r="F567">
        <v>1463.45</v>
      </c>
      <c r="G567">
        <v>-14.0147987916682</v>
      </c>
      <c r="H567">
        <f>(Table2[[#This Row],[1Y Return vs Nifty]]-AVERAGE(Table2[1Y Return vs Nifty]))/_xlfn.STDEV.P(Table2[1Y Return vs Nifty])</f>
        <v>-0.68904119023851806</v>
      </c>
      <c r="I567">
        <v>-4.0082634196832503</v>
      </c>
      <c r="J567">
        <f>(Table2[[#This Row],[1M Return vs Nifty]]-AVERAGE(Table2[1M Return vs Nifty]))/_xlfn.STDEV.P(Table2[1M Return vs Nifty])</f>
        <v>-0.56191975526853555</v>
      </c>
      <c r="K567">
        <v>-8.0737122390073193</v>
      </c>
      <c r="L567">
        <f>(Table2[[#This Row],[6M Return vs Nifty]]-AVERAGE(Table2[6M Return vs Nifty]))/_xlfn.STDEV.P(Table2[6M Return vs Nifty])</f>
        <v>-0.60644813595657265</v>
      </c>
      <c r="M567">
        <v>-3.58662403016486</v>
      </c>
      <c r="N567">
        <f>(Table2[[#This Row],[1W Return vs Nifty]]-AVERAGE(Table2[1W Return vs Nifty]))/_xlfn.STDEV.P(Table2[1W Return vs Nifty])</f>
        <v>-0.51913109069071794</v>
      </c>
      <c r="O567">
        <v>1445.51</v>
      </c>
      <c r="P567">
        <v>1444.2919512651699</v>
      </c>
      <c r="Q567">
        <v>1412.06805890072</v>
      </c>
      <c r="R567">
        <v>51.7533162492035</v>
      </c>
      <c r="S567" s="5">
        <f>(Table2[[#This Row],[Close Price]]-Table2[[#This Row],[20D EMA]])/Table2[[#This Row],[20D EMA]]</f>
        <v>1.2410844615395296E-2</v>
      </c>
      <c r="T567" s="5">
        <f>(Table2[[#This Row],[Close Price]]-Table2[[#This Row],[50D EMA]])/Table2[[#This Row],[50D EMA]]</f>
        <v>1.3264664888596839E-2</v>
      </c>
      <c r="U567" s="5">
        <f>(Table2[[#This Row],[Close Price]]-Table2[[#This Row],[200D EMA]])/Table2[[#This Row],[200D EMA]]</f>
        <v>3.6387722798064265E-2</v>
      </c>
      <c r="V567">
        <v>0.93917533690609001</v>
      </c>
      <c r="W567">
        <v>1437.55</v>
      </c>
      <c r="X567">
        <v>1473.65</v>
      </c>
      <c r="Y567">
        <v>1430</v>
      </c>
      <c r="Z567">
        <v>1475.65</v>
      </c>
      <c r="AA567">
        <v>1307.7</v>
      </c>
      <c r="AB567">
        <v>1480.9</v>
      </c>
      <c r="AC567" s="5">
        <f>(Table2[[#This Row],[Close Price]]/Table2[[#This Row],[Day Low]])-1</f>
        <v>1.8016764634273708E-2</v>
      </c>
      <c r="AD567" s="5">
        <f>(Table2[[#This Row],[Day High]]/Table2[[#This Row],[Close Price]])-1</f>
        <v>6.9698315624040497E-3</v>
      </c>
      <c r="AE567" s="5">
        <f>(Table2[[#This Row],[Close Price]]/Table2[[#This Row],[Current Week Low]])-1</f>
        <v>2.3391608391608365E-2</v>
      </c>
      <c r="AF567" s="5">
        <f>(Table2[[#This Row],[Current Week High]]/Table2[[#This Row],[Close Price]])-1</f>
        <v>8.3364652020909702E-3</v>
      </c>
      <c r="AG567" s="5">
        <f>(Table2[[#This Row],[Close Price]]/Table2[[#This Row],[Current Month Low]])-1</f>
        <v>0.11910224057505547</v>
      </c>
      <c r="AH567" s="5">
        <f>(Table2[[#This Row],[Current Month High]]/Table2[[#This Row],[Close Price]])-1</f>
        <v>1.1923878506269414E-2</v>
      </c>
      <c r="AI567">
        <v>7.2397417062420999</v>
      </c>
      <c r="AJ567">
        <v>16.921663404306301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-0.1</v>
      </c>
      <c r="AM567" t="s">
        <v>10117</v>
      </c>
      <c r="AN567">
        <v>2.17</v>
      </c>
      <c r="AO567" t="s">
        <v>10116</v>
      </c>
      <c r="AP567">
        <v>1.9899434146959999E-3</v>
      </c>
      <c r="AQ567">
        <f>(Table2[[#This Row],[Sharpe Ratio]]-AVERAGE(Table2[Sharpe Ratio]))/_xlfn.STDEV.P(Table2[Sharpe Ratio])</f>
        <v>-0.61190991092367775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-2.9884500830780221</v>
      </c>
      <c r="AS567">
        <f>_xlfn.RANK.AVG(Table2[[#This Row],[1Y Return vs Nifty Z-Score]],Table2[1Y Return vs Nifty Z-Score])</f>
        <v>579</v>
      </c>
      <c r="AT567">
        <f>_xlfn.RANK.AVG(Table2[[#This Row],[6M Return vs Nifty Z-Score]],Table2[6M Return vs Nifty Z-Score])</f>
        <v>510</v>
      </c>
      <c r="AU567">
        <f>_xlfn.RANK.AVG(Table2[[#This Row],[Sharpe Ratio Z-Score]],Table2[Sharpe Ratio Z-Score])</f>
        <v>499</v>
      </c>
      <c r="AV567">
        <f>(Table2[[#This Row],[Rank 1Y]]+Table2[[#This Row],[Rank 6M]]+Table2[[#This Row],[Rank Sharpe]])/3</f>
        <v>529.33333333333337</v>
      </c>
    </row>
    <row r="568" spans="1:48" x14ac:dyDescent="0.3">
      <c r="A568" t="s">
        <v>547</v>
      </c>
      <c r="B568" t="s">
        <v>548</v>
      </c>
      <c r="C568" t="s">
        <v>10084</v>
      </c>
      <c r="D568" t="s">
        <v>281</v>
      </c>
      <c r="E568">
        <v>34169.866596524997</v>
      </c>
      <c r="F568">
        <v>2513.35</v>
      </c>
      <c r="G568">
        <v>-13.501068504638599</v>
      </c>
      <c r="H568">
        <f>(Table2[[#This Row],[1Y Return vs Nifty]]-AVERAGE(Table2[1Y Return vs Nifty]))/_xlfn.STDEV.P(Table2[1Y Return vs Nifty])</f>
        <v>-0.6828331233487791</v>
      </c>
      <c r="I568">
        <v>1.3031700122135099</v>
      </c>
      <c r="J568">
        <f>(Table2[[#This Row],[1M Return vs Nifty]]-AVERAGE(Table2[1M Return vs Nifty]))/_xlfn.STDEV.P(Table2[1M Return vs Nifty])</f>
        <v>-6.9939528324941658E-2</v>
      </c>
      <c r="K568">
        <v>-9.0680196361966701</v>
      </c>
      <c r="L568">
        <f>(Table2[[#This Row],[6M Return vs Nifty]]-AVERAGE(Table2[6M Return vs Nifty]))/_xlfn.STDEV.P(Table2[6M Return vs Nifty])</f>
        <v>-0.63668494952881594</v>
      </c>
      <c r="M568">
        <v>-1.2882718241139499</v>
      </c>
      <c r="N568">
        <f>(Table2[[#This Row],[1W Return vs Nifty]]-AVERAGE(Table2[1W Return vs Nifty]))/_xlfn.STDEV.P(Table2[1W Return vs Nifty])</f>
        <v>-1.7164922488276394E-2</v>
      </c>
      <c r="O568">
        <v>2428.75</v>
      </c>
      <c r="P568">
        <v>2379.6523080330599</v>
      </c>
      <c r="Q568">
        <v>2266.3791110029501</v>
      </c>
      <c r="R568">
        <v>60.335044140042903</v>
      </c>
      <c r="S568" s="5">
        <f>(Table2[[#This Row],[Close Price]]-Table2[[#This Row],[20D EMA]])/Table2[[#This Row],[20D EMA]]</f>
        <v>3.4832732887287665E-2</v>
      </c>
      <c r="T568" s="5">
        <f>(Table2[[#This Row],[Close Price]]-Table2[[#This Row],[50D EMA]])/Table2[[#This Row],[50D EMA]]</f>
        <v>5.6183708651727379E-2</v>
      </c>
      <c r="U568" s="5">
        <f>(Table2[[#This Row],[Close Price]]-Table2[[#This Row],[200D EMA]])/Table2[[#This Row],[200D EMA]]</f>
        <v>0.10897156958341216</v>
      </c>
      <c r="V568">
        <v>1.2559267139880901</v>
      </c>
      <c r="W568">
        <v>2476.5</v>
      </c>
      <c r="X568">
        <v>2535</v>
      </c>
      <c r="Y568">
        <v>2448</v>
      </c>
      <c r="Z568">
        <v>2544</v>
      </c>
      <c r="AA568">
        <v>2021</v>
      </c>
      <c r="AB568">
        <v>2646</v>
      </c>
      <c r="AC568" s="5">
        <f>(Table2[[#This Row],[Close Price]]/Table2[[#This Row],[Day Low]])-1</f>
        <v>1.4879870785382554E-2</v>
      </c>
      <c r="AD568" s="5">
        <f>(Table2[[#This Row],[Day High]]/Table2[[#This Row],[Close Price]])-1</f>
        <v>8.614001233413715E-3</v>
      </c>
      <c r="AE568" s="5">
        <f>(Table2[[#This Row],[Close Price]]/Table2[[#This Row],[Current Week Low]])-1</f>
        <v>2.6695261437908568E-2</v>
      </c>
      <c r="AF568" s="5">
        <f>(Table2[[#This Row],[Current Week High]]/Table2[[#This Row],[Close Price]])-1</f>
        <v>1.2194879344301413E-2</v>
      </c>
      <c r="AG568" s="5">
        <f>(Table2[[#This Row],[Close Price]]/Table2[[#This Row],[Current Month Low]])-1</f>
        <v>0.24361702127659579</v>
      </c>
      <c r="AH568" s="5">
        <f>(Table2[[#This Row],[Current Month High]]/Table2[[#This Row],[Close Price]])-1</f>
        <v>5.2778164601030575E-2</v>
      </c>
      <c r="AI568">
        <v>5.2778164601030504</v>
      </c>
      <c r="AJ568">
        <v>32.267656036206702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0.05</v>
      </c>
      <c r="AM568" t="s">
        <v>10116</v>
      </c>
      <c r="AN568">
        <v>9.16</v>
      </c>
      <c r="AO568" t="s">
        <v>10116</v>
      </c>
      <c r="AP568">
        <v>1.575612841659E-3</v>
      </c>
      <c r="AQ568">
        <f>(Table2[[#This Row],[Sharpe Ratio]]-AVERAGE(Table2[Sharpe Ratio]))/_xlfn.STDEV.P(Table2[Sharpe Ratio])</f>
        <v>-0.61659367307011581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-2.023216196760929</v>
      </c>
      <c r="AS568">
        <f>_xlfn.RANK.AVG(Table2[[#This Row],[1Y Return vs Nifty Z-Score]],Table2[1Y Return vs Nifty Z-Score])</f>
        <v>576</v>
      </c>
      <c r="AT568">
        <f>_xlfn.RANK.AVG(Table2[[#This Row],[6M Return vs Nifty Z-Score]],Table2[6M Return vs Nifty Z-Score])</f>
        <v>519</v>
      </c>
      <c r="AU568">
        <f>_xlfn.RANK.AVG(Table2[[#This Row],[Sharpe Ratio Z-Score]],Table2[Sharpe Ratio Z-Score])</f>
        <v>501</v>
      </c>
      <c r="AV568">
        <f>(Table2[[#This Row],[Rank 1Y]]+Table2[[#This Row],[Rank 6M]]+Table2[[#This Row],[Rank Sharpe]])/3</f>
        <v>532</v>
      </c>
    </row>
    <row r="569" spans="1:48" x14ac:dyDescent="0.3">
      <c r="A569" t="s">
        <v>252</v>
      </c>
      <c r="B569" t="s">
        <v>253</v>
      </c>
      <c r="C569" t="s">
        <v>10075</v>
      </c>
      <c r="D569" t="s">
        <v>59</v>
      </c>
      <c r="E569">
        <v>101090.55806955</v>
      </c>
      <c r="F569">
        <v>6235.9</v>
      </c>
      <c r="G569">
        <v>-3.69531737235604</v>
      </c>
      <c r="H569">
        <f>(Table2[[#This Row],[1Y Return vs Nifty]]-AVERAGE(Table2[1Y Return vs Nifty]))/_xlfn.STDEV.P(Table2[1Y Return vs Nifty])</f>
        <v>-0.56433756163034599</v>
      </c>
      <c r="I569">
        <v>-0.99094667798525204</v>
      </c>
      <c r="J569">
        <f>(Table2[[#This Row],[1M Return vs Nifty]]-AVERAGE(Table2[1M Return vs Nifty]))/_xlfn.STDEV.P(Table2[1M Return vs Nifty])</f>
        <v>-0.28243584675776423</v>
      </c>
      <c r="K569">
        <v>-1.9115271672907901</v>
      </c>
      <c r="L569">
        <f>(Table2[[#This Row],[6M Return vs Nifty]]-AVERAGE(Table2[6M Return vs Nifty]))/_xlfn.STDEV.P(Table2[6M Return vs Nifty])</f>
        <v>-0.41905654887007915</v>
      </c>
      <c r="M569">
        <v>0.50849013422341904</v>
      </c>
      <c r="N569">
        <f>(Table2[[#This Row],[1W Return vs Nifty]]-AVERAGE(Table2[1W Return vs Nifty]))/_xlfn.STDEV.P(Table2[1W Return vs Nifty])</f>
        <v>0.37525261605261429</v>
      </c>
      <c r="O569">
        <v>6023.36</v>
      </c>
      <c r="P569">
        <v>6016.7389394251804</v>
      </c>
      <c r="Q569">
        <v>5827.8728949227898</v>
      </c>
      <c r="R569">
        <v>60.6849424847561</v>
      </c>
      <c r="S569" s="5">
        <f>(Table2[[#This Row],[Close Price]]-Table2[[#This Row],[20D EMA]])/Table2[[#This Row],[20D EMA]]</f>
        <v>3.5285953354938102E-2</v>
      </c>
      <c r="T569" s="5">
        <f>(Table2[[#This Row],[Close Price]]-Table2[[#This Row],[50D EMA]])/Table2[[#This Row],[50D EMA]]</f>
        <v>3.6425223494200187E-2</v>
      </c>
      <c r="U569" s="5">
        <f>(Table2[[#This Row],[Close Price]]-Table2[[#This Row],[200D EMA]])/Table2[[#This Row],[200D EMA]]</f>
        <v>7.001304119598778E-2</v>
      </c>
      <c r="V569">
        <v>1.32844704025745</v>
      </c>
      <c r="W569">
        <v>5995</v>
      </c>
      <c r="X569">
        <v>6249.45</v>
      </c>
      <c r="Y569">
        <v>5973</v>
      </c>
      <c r="Z569">
        <v>6249.45</v>
      </c>
      <c r="AA569">
        <v>5600</v>
      </c>
      <c r="AB569">
        <v>6249.45</v>
      </c>
      <c r="AC569" s="5">
        <f>(Table2[[#This Row],[Close Price]]/Table2[[#This Row],[Day Low]])-1</f>
        <v>4.0183486238531962E-2</v>
      </c>
      <c r="AD569" s="5">
        <f>(Table2[[#This Row],[Day High]]/Table2[[#This Row],[Close Price]])-1</f>
        <v>2.1729020670633314E-3</v>
      </c>
      <c r="AE569" s="5">
        <f>(Table2[[#This Row],[Close Price]]/Table2[[#This Row],[Current Week Low]])-1</f>
        <v>4.4014732965009129E-2</v>
      </c>
      <c r="AF569" s="5">
        <f>(Table2[[#This Row],[Current Week High]]/Table2[[#This Row],[Close Price]])-1</f>
        <v>2.1729020670633314E-3</v>
      </c>
      <c r="AG569" s="5">
        <f>(Table2[[#This Row],[Close Price]]/Table2[[#This Row],[Current Month Low]])-1</f>
        <v>0.11355357142857136</v>
      </c>
      <c r="AH569" s="5">
        <f>(Table2[[#This Row],[Current Month High]]/Table2[[#This Row],[Close Price]])-1</f>
        <v>2.1729020670633314E-3</v>
      </c>
      <c r="AI569">
        <v>4.3297679565098699</v>
      </c>
      <c r="AJ569">
        <v>24.609589656998399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-0.01</v>
      </c>
      <c r="AM569" t="s">
        <v>10117</v>
      </c>
      <c r="AN569">
        <v>2.12</v>
      </c>
      <c r="AO569" t="s">
        <v>10116</v>
      </c>
      <c r="AP569">
        <v>-5.3958519224625003E-2</v>
      </c>
      <c r="AQ569">
        <f>(Table2[[#This Row],[Sharpe Ratio]]-AVERAGE(Table2[Sharpe Ratio]))/_xlfn.STDEV.P(Table2[Sharpe Ratio])</f>
        <v>-1.244374200345195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-2.13495154155077</v>
      </c>
      <c r="AS569">
        <f>_xlfn.RANK.AVG(Table2[[#This Row],[1Y Return vs Nifty Z-Score]],Table2[1Y Return vs Nifty Z-Score])</f>
        <v>514</v>
      </c>
      <c r="AT569">
        <f>_xlfn.RANK.AVG(Table2[[#This Row],[6M Return vs Nifty Z-Score]],Table2[6M Return vs Nifty Z-Score])</f>
        <v>440</v>
      </c>
      <c r="AU569">
        <f>_xlfn.RANK.AVG(Table2[[#This Row],[Sharpe Ratio Z-Score]],Table2[Sharpe Ratio Z-Score])</f>
        <v>642</v>
      </c>
      <c r="AV569">
        <f>(Table2[[#This Row],[Rank 1Y]]+Table2[[#This Row],[Rank 6M]]+Table2[[#This Row],[Rank Sharpe]])/3</f>
        <v>532</v>
      </c>
    </row>
    <row r="570" spans="1:48" x14ac:dyDescent="0.3">
      <c r="A570" t="s">
        <v>1056</v>
      </c>
      <c r="B570" t="s">
        <v>1057</v>
      </c>
      <c r="C570" t="s">
        <v>10070</v>
      </c>
      <c r="D570" t="s">
        <v>24</v>
      </c>
      <c r="E570">
        <v>11740.163056678</v>
      </c>
      <c r="F570">
        <v>98.28</v>
      </c>
      <c r="G570">
        <v>-13.830187878841</v>
      </c>
      <c r="H570">
        <f>(Table2[[#This Row],[1Y Return vs Nifty]]-AVERAGE(Table2[1Y Return vs Nifty]))/_xlfn.STDEV.P(Table2[1Y Return vs Nifty])</f>
        <v>-0.68681029802845661</v>
      </c>
      <c r="I570">
        <v>2.7405549677837602</v>
      </c>
      <c r="J570">
        <f>(Table2[[#This Row],[1M Return vs Nifty]]-AVERAGE(Table2[1M Return vs Nifty]))/_xlfn.STDEV.P(Table2[1M Return vs Nifty])</f>
        <v>6.3200609024802831E-2</v>
      </c>
      <c r="K570">
        <v>-20.245846674189099</v>
      </c>
      <c r="L570">
        <f>(Table2[[#This Row],[6M Return vs Nifty]]-AVERAGE(Table2[6M Return vs Nifty]))/_xlfn.STDEV.P(Table2[6M Return vs Nifty])</f>
        <v>-0.97660183362918962</v>
      </c>
      <c r="M570">
        <v>-4.89294903464278</v>
      </c>
      <c r="N570">
        <f>(Table2[[#This Row],[1W Return vs Nifty]]-AVERAGE(Table2[1W Return vs Nifty]))/_xlfn.STDEV.P(Table2[1W Return vs Nifty])</f>
        <v>-0.80443590828937195</v>
      </c>
      <c r="O570">
        <v>100.14</v>
      </c>
      <c r="P570">
        <v>98.378636256739895</v>
      </c>
      <c r="Q570">
        <v>95.575650668444695</v>
      </c>
      <c r="R570">
        <v>59.241207796482001</v>
      </c>
      <c r="S570" s="5">
        <f>(Table2[[#This Row],[Close Price]]-Table2[[#This Row],[20D EMA]])/Table2[[#This Row],[20D EMA]]</f>
        <v>-1.8573996405032947E-2</v>
      </c>
      <c r="T570" s="5">
        <f>(Table2[[#This Row],[Close Price]]-Table2[[#This Row],[50D EMA]])/Table2[[#This Row],[50D EMA]]</f>
        <v>-1.0026186628820709E-3</v>
      </c>
      <c r="U570" s="5">
        <f>(Table2[[#This Row],[Close Price]]-Table2[[#This Row],[200D EMA]])/Table2[[#This Row],[200D EMA]]</f>
        <v>2.8295379760863881E-2</v>
      </c>
      <c r="V570">
        <v>1.60134487847878</v>
      </c>
      <c r="W570">
        <v>97.95</v>
      </c>
      <c r="X570">
        <v>103.39</v>
      </c>
      <c r="Y570">
        <v>97.95</v>
      </c>
      <c r="Z570">
        <v>105.45</v>
      </c>
      <c r="AA570">
        <v>89</v>
      </c>
      <c r="AB570">
        <v>107.8</v>
      </c>
      <c r="AC570" s="5">
        <f>(Table2[[#This Row],[Close Price]]/Table2[[#This Row],[Day Low]])-1</f>
        <v>3.3690658499234694E-3</v>
      </c>
      <c r="AD570" s="5">
        <f>(Table2[[#This Row],[Day High]]/Table2[[#This Row],[Close Price]])-1</f>
        <v>5.1994301994301884E-2</v>
      </c>
      <c r="AE570" s="5">
        <f>(Table2[[#This Row],[Close Price]]/Table2[[#This Row],[Current Week Low]])-1</f>
        <v>3.3690658499234694E-3</v>
      </c>
      <c r="AF570" s="5">
        <f>(Table2[[#This Row],[Current Week High]]/Table2[[#This Row],[Close Price]])-1</f>
        <v>7.2954822954822918E-2</v>
      </c>
      <c r="AG570" s="5">
        <f>(Table2[[#This Row],[Close Price]]/Table2[[#This Row],[Current Month Low]])-1</f>
        <v>0.10426966292134843</v>
      </c>
      <c r="AH570" s="5">
        <f>(Table2[[#This Row],[Current Month High]]/Table2[[#This Row],[Close Price]])-1</f>
        <v>9.6866096866096818E-2</v>
      </c>
      <c r="AI570">
        <v>18.538868538868499</v>
      </c>
      <c r="AJ570">
        <v>19.7076735688185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-0.09</v>
      </c>
      <c r="AM570" t="s">
        <v>10117</v>
      </c>
      <c r="AN570">
        <v>1.03</v>
      </c>
      <c r="AO570" t="s">
        <v>10116</v>
      </c>
      <c r="AP570">
        <v>4.4616004654226001E-2</v>
      </c>
      <c r="AQ570">
        <f>(Table2[[#This Row],[Sharpe Ratio]]-AVERAGE(Table2[Sharpe Ratio]))/_xlfn.STDEV.P(Table2[Sharpe Ratio])</f>
        <v>-0.13004749217421055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-2.534694923096426</v>
      </c>
      <c r="AS570">
        <f>_xlfn.RANK.AVG(Table2[[#This Row],[1Y Return vs Nifty Z-Score]],Table2[1Y Return vs Nifty Z-Score])</f>
        <v>578</v>
      </c>
      <c r="AT570">
        <f>_xlfn.RANK.AVG(Table2[[#This Row],[6M Return vs Nifty Z-Score]],Table2[6M Return vs Nifty Z-Score])</f>
        <v>641</v>
      </c>
      <c r="AU570">
        <f>_xlfn.RANK.AVG(Table2[[#This Row],[Sharpe Ratio Z-Score]],Table2[Sharpe Ratio Z-Score])</f>
        <v>379</v>
      </c>
      <c r="AV570">
        <f>(Table2[[#This Row],[Rank 1Y]]+Table2[[#This Row],[Rank 6M]]+Table2[[#This Row],[Rank Sharpe]])/3</f>
        <v>532.66666666666663</v>
      </c>
    </row>
    <row r="571" spans="1:48" x14ac:dyDescent="0.3">
      <c r="A571" t="s">
        <v>1575</v>
      </c>
      <c r="B571" t="s">
        <v>1576</v>
      </c>
      <c r="C571" t="s">
        <v>10075</v>
      </c>
      <c r="D571" t="s">
        <v>59</v>
      </c>
      <c r="E571">
        <v>5516.1149008499997</v>
      </c>
      <c r="F571">
        <v>1317.8</v>
      </c>
      <c r="G571">
        <v>-25.444486495403499</v>
      </c>
      <c r="H571">
        <f>(Table2[[#This Row],[1Y Return vs Nifty]]-AVERAGE(Table2[1Y Return vs Nifty]))/_xlfn.STDEV.P(Table2[1Y Return vs Nifty])</f>
        <v>-0.82716087596677668</v>
      </c>
      <c r="I571">
        <v>3.4422657164161699</v>
      </c>
      <c r="J571">
        <f>(Table2[[#This Row],[1M Return vs Nifty]]-AVERAGE(Table2[1M Return vs Nifty]))/_xlfn.STDEV.P(Table2[1M Return vs Nifty])</f>
        <v>0.12819771720425113</v>
      </c>
      <c r="K571">
        <v>-0.44024210087690402</v>
      </c>
      <c r="L571">
        <f>(Table2[[#This Row],[6M Return vs Nifty]]-AVERAGE(Table2[6M Return vs Nifty]))/_xlfn.STDEV.P(Table2[6M Return vs Nifty])</f>
        <v>-0.37431488005565083</v>
      </c>
      <c r="M571">
        <v>-3.9819329220668398</v>
      </c>
      <c r="N571">
        <f>(Table2[[#This Row],[1W Return vs Nifty]]-AVERAGE(Table2[1W Return vs Nifty]))/_xlfn.STDEV.P(Table2[1W Return vs Nifty])</f>
        <v>-0.60546759264284511</v>
      </c>
      <c r="O571">
        <v>1293.3699999999999</v>
      </c>
      <c r="P571">
        <v>1244.67012211424</v>
      </c>
      <c r="Q571">
        <v>1177.0294183093499</v>
      </c>
      <c r="R571">
        <v>60.109347231001401</v>
      </c>
      <c r="S571" s="5">
        <f>(Table2[[#This Row],[Close Price]]-Table2[[#This Row],[20D EMA]])/Table2[[#This Row],[20D EMA]]</f>
        <v>1.8888639755058542E-2</v>
      </c>
      <c r="T571" s="5">
        <f>(Table2[[#This Row],[Close Price]]-Table2[[#This Row],[50D EMA]])/Table2[[#This Row],[50D EMA]]</f>
        <v>5.8754425438877704E-2</v>
      </c>
      <c r="U571" s="5">
        <f>(Table2[[#This Row],[Close Price]]-Table2[[#This Row],[200D EMA]])/Table2[[#This Row],[200D EMA]]</f>
        <v>0.11959818463403295</v>
      </c>
      <c r="V571">
        <v>1.5982762902168699</v>
      </c>
      <c r="W571">
        <v>1298.3</v>
      </c>
      <c r="X571">
        <v>1360</v>
      </c>
      <c r="Y571">
        <v>1298.3</v>
      </c>
      <c r="Z571">
        <v>1369</v>
      </c>
      <c r="AA571">
        <v>1008</v>
      </c>
      <c r="AB571">
        <v>1469</v>
      </c>
      <c r="AC571" s="5">
        <f>(Table2[[#This Row],[Close Price]]/Table2[[#This Row],[Day Low]])-1</f>
        <v>1.5019641069090373E-2</v>
      </c>
      <c r="AD571" s="5">
        <f>(Table2[[#This Row],[Day High]]/Table2[[#This Row],[Close Price]])-1</f>
        <v>3.2023068750948624E-2</v>
      </c>
      <c r="AE571" s="5">
        <f>(Table2[[#This Row],[Close Price]]/Table2[[#This Row],[Current Week Low]])-1</f>
        <v>1.5019641069090373E-2</v>
      </c>
      <c r="AF571" s="5">
        <f>(Table2[[#This Row],[Current Week High]]/Table2[[#This Row],[Close Price]])-1</f>
        <v>3.8852633176506224E-2</v>
      </c>
      <c r="AG571" s="5">
        <f>(Table2[[#This Row],[Close Price]]/Table2[[#This Row],[Current Month Low]])-1</f>
        <v>0.30734126984126986</v>
      </c>
      <c r="AH571" s="5">
        <f>(Table2[[#This Row],[Current Month High]]/Table2[[#This Row],[Close Price]])-1</f>
        <v>0.11473668234937029</v>
      </c>
      <c r="AI571">
        <v>11.473668234937</v>
      </c>
      <c r="AJ571">
        <v>31.196177012295198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0.12</v>
      </c>
      <c r="AM571" t="s">
        <v>10116</v>
      </c>
      <c r="AN571">
        <v>7.01</v>
      </c>
      <c r="AO571" t="s">
        <v>10116</v>
      </c>
      <c r="AP571">
        <v>-1.7694998001900001E-3</v>
      </c>
      <c r="AQ571">
        <f>(Table2[[#This Row],[Sharpe Ratio]]-AVERAGE(Table2[Sharpe Ratio]))/_xlfn.STDEV.P(Table2[Sharpe Ratio])</f>
        <v>-0.65440819361737124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-2.3331538250783925</v>
      </c>
      <c r="AS571">
        <f>_xlfn.RANK.AVG(Table2[[#This Row],[1Y Return vs Nifty Z-Score]],Table2[1Y Return vs Nifty Z-Score])</f>
        <v>629</v>
      </c>
      <c r="AT571">
        <f>_xlfn.RANK.AVG(Table2[[#This Row],[6M Return vs Nifty Z-Score]],Table2[6M Return vs Nifty Z-Score])</f>
        <v>427</v>
      </c>
      <c r="AU571">
        <f>_xlfn.RANK.AVG(Table2[[#This Row],[Sharpe Ratio Z-Score]],Table2[Sharpe Ratio Z-Score])</f>
        <v>543</v>
      </c>
      <c r="AV571">
        <f>(Table2[[#This Row],[Rank 1Y]]+Table2[[#This Row],[Rank 6M]]+Table2[[#This Row],[Rank Sharpe]])/3</f>
        <v>533</v>
      </c>
    </row>
    <row r="572" spans="1:48" x14ac:dyDescent="0.3">
      <c r="A572" t="s">
        <v>673</v>
      </c>
      <c r="B572" t="s">
        <v>674</v>
      </c>
      <c r="C572" t="s">
        <v>10070</v>
      </c>
      <c r="D572" t="s">
        <v>584</v>
      </c>
      <c r="E572">
        <v>24999.397625450001</v>
      </c>
      <c r="F572">
        <v>765.35</v>
      </c>
      <c r="G572">
        <v>-1.3052386208418001</v>
      </c>
      <c r="H572">
        <f>(Table2[[#This Row],[1Y Return vs Nifty]]-AVERAGE(Table2[1Y Return vs Nifty]))/_xlfn.STDEV.P(Table2[1Y Return vs Nifty])</f>
        <v>-0.5354551516658943</v>
      </c>
      <c r="I572">
        <v>1.1562487214302799</v>
      </c>
      <c r="J572">
        <f>(Table2[[#This Row],[1M Return vs Nifty]]-AVERAGE(Table2[1M Return vs Nifty]))/_xlfn.STDEV.P(Table2[1M Return vs Nifty])</f>
        <v>-8.3548353684269674E-2</v>
      </c>
      <c r="K572">
        <v>-6.47967408240988</v>
      </c>
      <c r="L572">
        <f>(Table2[[#This Row],[6M Return vs Nifty]]-AVERAGE(Table2[6M Return vs Nifty]))/_xlfn.STDEV.P(Table2[6M Return vs Nifty])</f>
        <v>-0.55797355485185185</v>
      </c>
      <c r="M572">
        <v>2.3319698639531401</v>
      </c>
      <c r="N572">
        <f>(Table2[[#This Row],[1W Return vs Nifty]]-AVERAGE(Table2[1W Return vs Nifty]))/_xlfn.STDEV.P(Table2[1W Return vs Nifty])</f>
        <v>0.77350538615349795</v>
      </c>
      <c r="O572">
        <v>737.53</v>
      </c>
      <c r="P572">
        <v>734.58545832983498</v>
      </c>
      <c r="Q572">
        <v>707.99113225242604</v>
      </c>
      <c r="R572">
        <v>80.826133659763997</v>
      </c>
      <c r="S572" s="5">
        <f>(Table2[[#This Row],[Close Price]]-Table2[[#This Row],[20D EMA]])/Table2[[#This Row],[20D EMA]]</f>
        <v>3.7720499505104949E-2</v>
      </c>
      <c r="T572" s="5">
        <f>(Table2[[#This Row],[Close Price]]-Table2[[#This Row],[50D EMA]])/Table2[[#This Row],[50D EMA]]</f>
        <v>4.1880139773133804E-2</v>
      </c>
      <c r="U572" s="5">
        <f>(Table2[[#This Row],[Close Price]]-Table2[[#This Row],[200D EMA]])/Table2[[#This Row],[200D EMA]]</f>
        <v>8.1016364661363222E-2</v>
      </c>
      <c r="V572">
        <v>0.841040326877177</v>
      </c>
      <c r="W572">
        <v>763.6</v>
      </c>
      <c r="X572">
        <v>781.8</v>
      </c>
      <c r="Y572">
        <v>738.95</v>
      </c>
      <c r="Z572">
        <v>781.8</v>
      </c>
      <c r="AA572">
        <v>672.05</v>
      </c>
      <c r="AB572">
        <v>781.8</v>
      </c>
      <c r="AC572" s="5">
        <f>(Table2[[#This Row],[Close Price]]/Table2[[#This Row],[Day Low]])-1</f>
        <v>2.2917757988476506E-3</v>
      </c>
      <c r="AD572" s="5">
        <f>(Table2[[#This Row],[Day High]]/Table2[[#This Row],[Close Price]])-1</f>
        <v>2.1493434376429033E-2</v>
      </c>
      <c r="AE572" s="5">
        <f>(Table2[[#This Row],[Close Price]]/Table2[[#This Row],[Current Week Low]])-1</f>
        <v>3.5726368495838656E-2</v>
      </c>
      <c r="AF572" s="5">
        <f>(Table2[[#This Row],[Current Week High]]/Table2[[#This Row],[Close Price]])-1</f>
        <v>2.1493434376429033E-2</v>
      </c>
      <c r="AG572" s="5">
        <f>(Table2[[#This Row],[Close Price]]/Table2[[#This Row],[Current Month Low]])-1</f>
        <v>0.13882895617885582</v>
      </c>
      <c r="AH572" s="5">
        <f>(Table2[[#This Row],[Current Month High]]/Table2[[#This Row],[Close Price]])-1</f>
        <v>2.1493434376429033E-2</v>
      </c>
      <c r="AI572">
        <v>13.2096426471548</v>
      </c>
      <c r="AJ572">
        <v>28.9770812268284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-0.03</v>
      </c>
      <c r="AM572" t="s">
        <v>10117</v>
      </c>
      <c r="AN572">
        <v>5.76</v>
      </c>
      <c r="AO572" t="s">
        <v>10116</v>
      </c>
      <c r="AP572">
        <v>-3.4182150259721003E-2</v>
      </c>
      <c r="AQ572">
        <f>(Table2[[#This Row],[Sharpe Ratio]]-AVERAGE(Table2[Sharpe Ratio]))/_xlfn.STDEV.P(Table2[Sharpe Ratio])</f>
        <v>-1.0208140423948469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-1.4242857164433647</v>
      </c>
      <c r="AS572">
        <f>_xlfn.RANK.AVG(Table2[[#This Row],[1Y Return vs Nifty Z-Score]],Table2[1Y Return vs Nifty Z-Score])</f>
        <v>496</v>
      </c>
      <c r="AT572">
        <f>_xlfn.RANK.AVG(Table2[[#This Row],[6M Return vs Nifty Z-Score]],Table2[6M Return vs Nifty Z-Score])</f>
        <v>494</v>
      </c>
      <c r="AU572">
        <f>_xlfn.RANK.AVG(Table2[[#This Row],[Sharpe Ratio Z-Score]],Table2[Sharpe Ratio Z-Score])</f>
        <v>611</v>
      </c>
      <c r="AV572">
        <f>(Table2[[#This Row],[Rank 1Y]]+Table2[[#This Row],[Rank 6M]]+Table2[[#This Row],[Rank Sharpe]])/3</f>
        <v>533.66666666666663</v>
      </c>
    </row>
    <row r="573" spans="1:48" x14ac:dyDescent="0.3">
      <c r="A573" t="s">
        <v>647</v>
      </c>
      <c r="B573" t="s">
        <v>648</v>
      </c>
      <c r="C573" t="s">
        <v>10084</v>
      </c>
      <c r="D573" t="s">
        <v>162</v>
      </c>
      <c r="E573">
        <v>27830.849590109901</v>
      </c>
      <c r="F573">
        <v>1091.6500000000001</v>
      </c>
      <c r="G573">
        <v>-19.291057444058399</v>
      </c>
      <c r="H573">
        <f>(Table2[[#This Row],[1Y Return vs Nifty]]-AVERAGE(Table2[1Y Return vs Nifty]))/_xlfn.STDEV.P(Table2[1Y Return vs Nifty])</f>
        <v>-0.75280104140671567</v>
      </c>
      <c r="I573">
        <v>-4.5370433076618202</v>
      </c>
      <c r="J573">
        <f>(Table2[[#This Row],[1M Return vs Nifty]]-AVERAGE(Table2[1M Return vs Nifty]))/_xlfn.STDEV.P(Table2[1M Return vs Nifty])</f>
        <v>-0.61089885905031893</v>
      </c>
      <c r="K573">
        <v>-10.8705246682051</v>
      </c>
      <c r="L573">
        <f>(Table2[[#This Row],[6M Return vs Nifty]]-AVERAGE(Table2[6M Return vs Nifty]))/_xlfn.STDEV.P(Table2[6M Return vs Nifty])</f>
        <v>-0.691498992721024</v>
      </c>
      <c r="M573">
        <v>-3.8724994301387801</v>
      </c>
      <c r="N573">
        <f>(Table2[[#This Row],[1W Return vs Nifty]]-AVERAGE(Table2[1W Return vs Nifty]))/_xlfn.STDEV.P(Table2[1W Return vs Nifty])</f>
        <v>-0.58156703011308097</v>
      </c>
      <c r="O573">
        <v>1096.69</v>
      </c>
      <c r="P573">
        <v>1087.978117135</v>
      </c>
      <c r="Q573">
        <v>1054.4597601013199</v>
      </c>
      <c r="R573">
        <v>46.214366482216903</v>
      </c>
      <c r="S573" s="5">
        <f>(Table2[[#This Row],[Close Price]]-Table2[[#This Row],[20D EMA]])/Table2[[#This Row],[20D EMA]]</f>
        <v>-4.59564690112973E-3</v>
      </c>
      <c r="T573" s="5">
        <f>(Table2[[#This Row],[Close Price]]-Table2[[#This Row],[50D EMA]])/Table2[[#This Row],[50D EMA]]</f>
        <v>3.374960219484289E-3</v>
      </c>
      <c r="U573" s="5">
        <f>(Table2[[#This Row],[Close Price]]-Table2[[#This Row],[200D EMA]])/Table2[[#This Row],[200D EMA]]</f>
        <v>3.5269472867420416E-2</v>
      </c>
      <c r="V573">
        <v>0.953514631399066</v>
      </c>
      <c r="W573">
        <v>1074</v>
      </c>
      <c r="X573">
        <v>1099.2</v>
      </c>
      <c r="Y573">
        <v>1074</v>
      </c>
      <c r="Z573">
        <v>1125.3</v>
      </c>
      <c r="AA573">
        <v>960.05</v>
      </c>
      <c r="AB573">
        <v>1162</v>
      </c>
      <c r="AC573" s="5">
        <f>(Table2[[#This Row],[Close Price]]/Table2[[#This Row],[Day Low]])-1</f>
        <v>1.6433891992551297E-2</v>
      </c>
      <c r="AD573" s="5">
        <f>(Table2[[#This Row],[Day High]]/Table2[[#This Row],[Close Price]])-1</f>
        <v>6.9161361242155994E-3</v>
      </c>
      <c r="AE573" s="5">
        <f>(Table2[[#This Row],[Close Price]]/Table2[[#This Row],[Current Week Low]])-1</f>
        <v>1.6433891992551297E-2</v>
      </c>
      <c r="AF573" s="5">
        <f>(Table2[[#This Row],[Current Week High]]/Table2[[#This Row],[Close Price]])-1</f>
        <v>3.0824898090046959E-2</v>
      </c>
      <c r="AG573" s="5">
        <f>(Table2[[#This Row],[Close Price]]/Table2[[#This Row],[Current Month Low]])-1</f>
        <v>0.13707619394823212</v>
      </c>
      <c r="AH573" s="5">
        <f>(Table2[[#This Row],[Current Month High]]/Table2[[#This Row],[Close Price]])-1</f>
        <v>6.4443731965373452E-2</v>
      </c>
      <c r="AI573">
        <v>23.574405716117699</v>
      </c>
      <c r="AJ573">
        <v>17.0042872454448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</v>
      </c>
      <c r="AM573" t="s">
        <v>10117</v>
      </c>
      <c r="AN573">
        <v>0.52</v>
      </c>
      <c r="AO573" t="s">
        <v>10116</v>
      </c>
      <c r="AP573">
        <v>1.8344352879776999E-2</v>
      </c>
      <c r="AQ573">
        <f>(Table2[[#This Row],[Sharpe Ratio]]-AVERAGE(Table2[Sharpe Ratio]))/_xlfn.STDEV.P(Table2[Sharpe Ratio])</f>
        <v>-0.42703298181264548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-3.0637989051037855</v>
      </c>
      <c r="AS573">
        <f>_xlfn.RANK.AVG(Table2[[#This Row],[1Y Return vs Nifty Z-Score]],Table2[1Y Return vs Nifty Z-Score])</f>
        <v>601</v>
      </c>
      <c r="AT573">
        <f>_xlfn.RANK.AVG(Table2[[#This Row],[6M Return vs Nifty Z-Score]],Table2[6M Return vs Nifty Z-Score])</f>
        <v>543</v>
      </c>
      <c r="AU573">
        <f>_xlfn.RANK.AVG(Table2[[#This Row],[Sharpe Ratio Z-Score]],Table2[Sharpe Ratio Z-Score])</f>
        <v>459</v>
      </c>
      <c r="AV573">
        <f>(Table2[[#This Row],[Rank 1Y]]+Table2[[#This Row],[Rank 6M]]+Table2[[#This Row],[Rank Sharpe]])/3</f>
        <v>534.33333333333337</v>
      </c>
    </row>
    <row r="574" spans="1:48" x14ac:dyDescent="0.3">
      <c r="A574" t="s">
        <v>1242</v>
      </c>
      <c r="B574" t="s">
        <v>1243</v>
      </c>
      <c r="C574" t="s">
        <v>10072</v>
      </c>
      <c r="D574" t="s">
        <v>985</v>
      </c>
      <c r="E574">
        <v>8674.2087887750004</v>
      </c>
      <c r="F574">
        <v>428.9</v>
      </c>
      <c r="G574">
        <v>-15.5005270548028</v>
      </c>
      <c r="H574">
        <f>(Table2[[#This Row],[1Y Return vs Nifty]]-AVERAGE(Table2[1Y Return vs Nifty]))/_xlfn.STDEV.P(Table2[1Y Return vs Nifty])</f>
        <v>-0.70699516466904255</v>
      </c>
      <c r="I574">
        <v>5.1123948156890604</v>
      </c>
      <c r="J574">
        <f>(Table2[[#This Row],[1M Return vs Nifty]]-AVERAGE(Table2[1M Return vs Nifty]))/_xlfn.STDEV.P(Table2[1M Return vs Nifty])</f>
        <v>0.28289616232661635</v>
      </c>
      <c r="K574">
        <v>-2.79593737730224</v>
      </c>
      <c r="L574">
        <f>(Table2[[#This Row],[6M Return vs Nifty]]-AVERAGE(Table2[6M Return vs Nifty]))/_xlfn.STDEV.P(Table2[6M Return vs Nifty])</f>
        <v>-0.44595139720078314</v>
      </c>
      <c r="M574">
        <v>-4.8403335425274703</v>
      </c>
      <c r="N574">
        <f>(Table2[[#This Row],[1W Return vs Nifty]]-AVERAGE(Table2[1W Return vs Nifty]))/_xlfn.STDEV.P(Table2[1W Return vs Nifty])</f>
        <v>-0.79294454639293388</v>
      </c>
      <c r="O574">
        <v>419.17</v>
      </c>
      <c r="P574">
        <v>401.65641572940001</v>
      </c>
      <c r="Q574">
        <v>394.71920721445002</v>
      </c>
      <c r="R574">
        <v>55.300197995593599</v>
      </c>
      <c r="S574" s="5">
        <f>(Table2[[#This Row],[Close Price]]-Table2[[#This Row],[20D EMA]])/Table2[[#This Row],[20D EMA]]</f>
        <v>2.321253906529561E-2</v>
      </c>
      <c r="T574" s="5">
        <f>(Table2[[#This Row],[Close Price]]-Table2[[#This Row],[50D EMA]])/Table2[[#This Row],[50D EMA]]</f>
        <v>6.7828081922023234E-2</v>
      </c>
      <c r="U574" s="5">
        <f>(Table2[[#This Row],[Close Price]]-Table2[[#This Row],[200D EMA]])/Table2[[#This Row],[200D EMA]]</f>
        <v>8.6595210369328726E-2</v>
      </c>
      <c r="V574">
        <v>2.1341692372652701</v>
      </c>
      <c r="W574">
        <v>423.45</v>
      </c>
      <c r="X574">
        <v>433.2</v>
      </c>
      <c r="Y574">
        <v>423.45</v>
      </c>
      <c r="Z574">
        <v>448.35</v>
      </c>
      <c r="AA574">
        <v>352</v>
      </c>
      <c r="AB574">
        <v>455.85</v>
      </c>
      <c r="AC574" s="5">
        <f>(Table2[[#This Row],[Close Price]]/Table2[[#This Row],[Day Low]])-1</f>
        <v>1.287046876844955E-2</v>
      </c>
      <c r="AD574" s="5">
        <f>(Table2[[#This Row],[Day High]]/Table2[[#This Row],[Close Price]])-1</f>
        <v>1.0025647003963689E-2</v>
      </c>
      <c r="AE574" s="5">
        <f>(Table2[[#This Row],[Close Price]]/Table2[[#This Row],[Current Week Low]])-1</f>
        <v>1.287046876844955E-2</v>
      </c>
      <c r="AF574" s="5">
        <f>(Table2[[#This Row],[Current Week High]]/Table2[[#This Row],[Close Price]])-1</f>
        <v>4.5348566099324028E-2</v>
      </c>
      <c r="AG574" s="5">
        <f>(Table2[[#This Row],[Close Price]]/Table2[[#This Row],[Current Month Low]])-1</f>
        <v>0.21846590909090913</v>
      </c>
      <c r="AH574" s="5">
        <f>(Table2[[#This Row],[Current Month High]]/Table2[[#This Row],[Close Price]])-1</f>
        <v>6.2835159710888489E-2</v>
      </c>
      <c r="AI574">
        <v>13.289811144788899</v>
      </c>
      <c r="AJ574">
        <v>24.861717612809301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0.05</v>
      </c>
      <c r="AM574" t="s">
        <v>10116</v>
      </c>
      <c r="AN574">
        <v>8.09</v>
      </c>
      <c r="AO574" t="s">
        <v>10116</v>
      </c>
      <c r="AP574">
        <v>-7.3409268006259997E-3</v>
      </c>
      <c r="AQ574">
        <f>(Table2[[#This Row],[Sharpe Ratio]]-AVERAGE(Table2[Sharpe Ratio]))/_xlfn.STDEV.P(Table2[Sharpe Ratio])</f>
        <v>-0.71738988163283612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-2.3803848275689794</v>
      </c>
      <c r="AS574">
        <f>_xlfn.RANK.AVG(Table2[[#This Row],[1Y Return vs Nifty Z-Score]],Table2[1Y Return vs Nifty Z-Score])</f>
        <v>588</v>
      </c>
      <c r="AT574">
        <f>_xlfn.RANK.AVG(Table2[[#This Row],[6M Return vs Nifty Z-Score]],Table2[6M Return vs Nifty Z-Score])</f>
        <v>453</v>
      </c>
      <c r="AU574">
        <f>_xlfn.RANK.AVG(Table2[[#This Row],[Sharpe Ratio Z-Score]],Table2[Sharpe Ratio Z-Score])</f>
        <v>562</v>
      </c>
      <c r="AV574">
        <f>(Table2[[#This Row],[Rank 1Y]]+Table2[[#This Row],[Rank 6M]]+Table2[[#This Row],[Rank Sharpe]])/3</f>
        <v>534.33333333333337</v>
      </c>
    </row>
    <row r="575" spans="1:48" x14ac:dyDescent="0.3">
      <c r="A575" t="s">
        <v>1139</v>
      </c>
      <c r="B575" t="s">
        <v>1140</v>
      </c>
      <c r="C575" t="s">
        <v>10070</v>
      </c>
      <c r="D575" t="s">
        <v>488</v>
      </c>
      <c r="E575">
        <v>10149.338594731</v>
      </c>
      <c r="F575">
        <v>166.36</v>
      </c>
      <c r="G575">
        <v>32.557687325027999</v>
      </c>
      <c r="H575">
        <f>(Table2[[#This Row],[1Y Return vs Nifty]]-AVERAGE(Table2[1Y Return vs Nifty]))/_xlfn.STDEV.P(Table2[1Y Return vs Nifty])</f>
        <v>-0.12624566049543051</v>
      </c>
      <c r="I575">
        <v>-4.0859284034879799</v>
      </c>
      <c r="J575">
        <f>(Table2[[#This Row],[1M Return vs Nifty]]-AVERAGE(Table2[1M Return vs Nifty]))/_xlfn.STDEV.P(Table2[1M Return vs Nifty])</f>
        <v>-0.56911360168452585</v>
      </c>
      <c r="K575">
        <v>-24.311355874512401</v>
      </c>
      <c r="L575">
        <f>(Table2[[#This Row],[6M Return vs Nifty]]-AVERAGE(Table2[6M Return vs Nifty]))/_xlfn.STDEV.P(Table2[6M Return vs Nifty])</f>
        <v>-1.1002336643023807</v>
      </c>
      <c r="M575">
        <v>-4.2706847424327998</v>
      </c>
      <c r="N575">
        <f>(Table2[[#This Row],[1W Return vs Nifty]]-AVERAGE(Table2[1W Return vs Nifty]))/_xlfn.STDEV.P(Table2[1W Return vs Nifty])</f>
        <v>-0.66853174984598618</v>
      </c>
      <c r="O575">
        <v>168.81</v>
      </c>
      <c r="P575">
        <v>168.02905142312699</v>
      </c>
      <c r="Q575">
        <v>164.69738936706301</v>
      </c>
      <c r="R575">
        <v>49.208225424335097</v>
      </c>
      <c r="S575" s="5">
        <f>(Table2[[#This Row],[Close Price]]-Table2[[#This Row],[20D EMA]])/Table2[[#This Row],[20D EMA]]</f>
        <v>-1.4513358213375918E-2</v>
      </c>
      <c r="T575" s="5">
        <f>(Table2[[#This Row],[Close Price]]-Table2[[#This Row],[50D EMA]])/Table2[[#This Row],[50D EMA]]</f>
        <v>-9.9331122147681781E-3</v>
      </c>
      <c r="U575" s="5">
        <f>(Table2[[#This Row],[Close Price]]-Table2[[#This Row],[200D EMA]])/Table2[[#This Row],[200D EMA]]</f>
        <v>1.0094942241200456E-2</v>
      </c>
      <c r="V575">
        <v>1.3250404889508201</v>
      </c>
      <c r="W575">
        <v>165.45</v>
      </c>
      <c r="X575">
        <v>172</v>
      </c>
      <c r="Y575">
        <v>165.45</v>
      </c>
      <c r="Z575">
        <v>178.2</v>
      </c>
      <c r="AA575">
        <v>131.65</v>
      </c>
      <c r="AB575">
        <v>183.3</v>
      </c>
      <c r="AC575" s="5">
        <f>(Table2[[#This Row],[Close Price]]/Table2[[#This Row],[Day Low]])-1</f>
        <v>5.5001511030523531E-3</v>
      </c>
      <c r="AD575" s="5">
        <f>(Table2[[#This Row],[Day High]]/Table2[[#This Row],[Close Price]])-1</f>
        <v>3.3902380379899011E-2</v>
      </c>
      <c r="AE575" s="5">
        <f>(Table2[[#This Row],[Close Price]]/Table2[[#This Row],[Current Week Low]])-1</f>
        <v>5.5001511030523531E-3</v>
      </c>
      <c r="AF575" s="5">
        <f>(Table2[[#This Row],[Current Week High]]/Table2[[#This Row],[Close Price]])-1</f>
        <v>7.117095455638367E-2</v>
      </c>
      <c r="AG575" s="5">
        <f>(Table2[[#This Row],[Close Price]]/Table2[[#This Row],[Current Month Low]])-1</f>
        <v>0.26365362704139761</v>
      </c>
      <c r="AH575" s="5">
        <f>(Table2[[#This Row],[Current Month High]]/Table2[[#This Row],[Close Price]])-1</f>
        <v>0.10182736234671785</v>
      </c>
      <c r="AI575">
        <v>25.8099172139658</v>
      </c>
      <c r="AJ575">
        <v>61.655050933322599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-0.17</v>
      </c>
      <c r="AM575" t="s">
        <v>10117</v>
      </c>
      <c r="AN575">
        <v>3.09</v>
      </c>
      <c r="AO575" t="s">
        <v>10116</v>
      </c>
      <c r="AP575">
        <v>-4.4086788440204999E-2</v>
      </c>
      <c r="AQ575">
        <f>(Table2[[#This Row],[Sharpe Ratio]]-AVERAGE(Table2[Sharpe Ratio]))/_xlfn.STDEV.P(Table2[Sharpe Ratio])</f>
        <v>-1.1327801206976744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-3.5969047970259975</v>
      </c>
      <c r="AS575">
        <f>_xlfn.RANK.AVG(Table2[[#This Row],[1Y Return vs Nifty Z-Score]],Table2[1Y Return vs Nifty Z-Score])</f>
        <v>317</v>
      </c>
      <c r="AT575">
        <f>_xlfn.RANK.AVG(Table2[[#This Row],[6M Return vs Nifty Z-Score]],Table2[6M Return vs Nifty Z-Score])</f>
        <v>660</v>
      </c>
      <c r="AU575">
        <f>_xlfn.RANK.AVG(Table2[[#This Row],[Sharpe Ratio Z-Score]],Table2[Sharpe Ratio Z-Score])</f>
        <v>626</v>
      </c>
      <c r="AV575">
        <f>(Table2[[#This Row],[Rank 1Y]]+Table2[[#This Row],[Rank 6M]]+Table2[[#This Row],[Rank Sharpe]])/3</f>
        <v>534.33333333333337</v>
      </c>
    </row>
    <row r="576" spans="1:48" x14ac:dyDescent="0.3">
      <c r="A576" t="s">
        <v>904</v>
      </c>
      <c r="B576" t="s">
        <v>905</v>
      </c>
      <c r="C576" t="s">
        <v>10071</v>
      </c>
      <c r="D576" t="s">
        <v>27</v>
      </c>
      <c r="E576">
        <v>15778.221684616999</v>
      </c>
      <c r="F576">
        <v>78.13</v>
      </c>
      <c r="G576">
        <v>-15.836266392981999</v>
      </c>
      <c r="H576">
        <f>(Table2[[#This Row],[1Y Return vs Nifty]]-AVERAGE(Table2[1Y Return vs Nifty]))/_xlfn.STDEV.P(Table2[1Y Return vs Nifty])</f>
        <v>-0.71105233692763092</v>
      </c>
      <c r="I576">
        <v>-0.64007480830728902</v>
      </c>
      <c r="J576">
        <f>(Table2[[#This Row],[1M Return vs Nifty]]-AVERAGE(Table2[1M Return vs Nifty]))/_xlfn.STDEV.P(Table2[1M Return vs Nifty])</f>
        <v>-0.24993576475812168</v>
      </c>
      <c r="K576">
        <v>-26.1579011982266</v>
      </c>
      <c r="L576">
        <f>(Table2[[#This Row],[6M Return vs Nifty]]-AVERAGE(Table2[6M Return vs Nifty]))/_xlfn.STDEV.P(Table2[6M Return vs Nifty])</f>
        <v>-1.1563869694710549</v>
      </c>
      <c r="M576">
        <v>2.3987550149988501</v>
      </c>
      <c r="N576">
        <f>(Table2[[#This Row],[1W Return vs Nifty]]-AVERAGE(Table2[1W Return vs Nifty]))/_xlfn.STDEV.P(Table2[1W Return vs Nifty])</f>
        <v>0.78809143883723265</v>
      </c>
      <c r="O576">
        <v>77.62</v>
      </c>
      <c r="P576">
        <v>78.179299503662804</v>
      </c>
      <c r="Q576">
        <v>82.958039838429201</v>
      </c>
      <c r="R576">
        <v>63.893990526629302</v>
      </c>
      <c r="S576" s="5">
        <f>(Table2[[#This Row],[Close Price]]-Table2[[#This Row],[20D EMA]])/Table2[[#This Row],[20D EMA]]</f>
        <v>6.5704715279565947E-3</v>
      </c>
      <c r="T576" s="5">
        <f>(Table2[[#This Row],[Close Price]]-Table2[[#This Row],[50D EMA]])/Table2[[#This Row],[50D EMA]]</f>
        <v>-6.3059536188986992E-4</v>
      </c>
      <c r="U576" s="5">
        <f>(Table2[[#This Row],[Close Price]]-Table2[[#This Row],[200D EMA]])/Table2[[#This Row],[200D EMA]]</f>
        <v>-5.8198576627803603E-2</v>
      </c>
      <c r="V576">
        <v>1.22733651789114</v>
      </c>
      <c r="W576">
        <v>77.45</v>
      </c>
      <c r="X576">
        <v>81.25</v>
      </c>
      <c r="Y576">
        <v>76.930000000000007</v>
      </c>
      <c r="Z576">
        <v>82.34</v>
      </c>
      <c r="AA576">
        <v>65.05</v>
      </c>
      <c r="AB576">
        <v>82.5</v>
      </c>
      <c r="AC576" s="5">
        <f>(Table2[[#This Row],[Close Price]]/Table2[[#This Row],[Day Low]])-1</f>
        <v>8.7798579728857185E-3</v>
      </c>
      <c r="AD576" s="5">
        <f>(Table2[[#This Row],[Day High]]/Table2[[#This Row],[Close Price]])-1</f>
        <v>3.9933444259567352E-2</v>
      </c>
      <c r="AE576" s="5">
        <f>(Table2[[#This Row],[Close Price]]/Table2[[#This Row],[Current Week Low]])-1</f>
        <v>1.5598596126348507E-2</v>
      </c>
      <c r="AF576" s="5">
        <f>(Table2[[#This Row],[Current Week High]]/Table2[[#This Row],[Close Price]])-1</f>
        <v>5.3884551388711177E-2</v>
      </c>
      <c r="AG576" s="5">
        <f>(Table2[[#This Row],[Close Price]]/Table2[[#This Row],[Current Month Low]])-1</f>
        <v>0.20107609531129889</v>
      </c>
      <c r="AH576" s="5">
        <f>(Table2[[#This Row],[Current Month High]]/Table2[[#This Row],[Close Price]])-1</f>
        <v>5.5932420325099264E-2</v>
      </c>
      <c r="AI576">
        <v>39.639063099961596</v>
      </c>
      <c r="AJ576">
        <v>20.1076095311298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-0.11</v>
      </c>
      <c r="AM576" t="s">
        <v>10117</v>
      </c>
      <c r="AN576">
        <v>4.8899999999999997</v>
      </c>
      <c r="AO576" t="s">
        <v>10116</v>
      </c>
      <c r="AP576">
        <v>5.4384383411447003E-2</v>
      </c>
      <c r="AQ576">
        <f>(Table2[[#This Row],[Sharpe Ratio]]-AVERAGE(Table2[Sharpe Ratio]))/_xlfn.STDEV.P(Table2[Sharpe Ratio])</f>
        <v>-1.9621746085095097E-2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589</v>
      </c>
      <c r="AT576">
        <f>_xlfn.RANK.AVG(Table2[[#This Row],[6M Return vs Nifty Z-Score]],Table2[6M Return vs Nifty Z-Score])</f>
        <v>674</v>
      </c>
      <c r="AU576">
        <f>_xlfn.RANK.AVG(Table2[[#This Row],[Sharpe Ratio Z-Score]],Table2[Sharpe Ratio Z-Score])</f>
        <v>347</v>
      </c>
      <c r="AV576">
        <f>(Table2[[#This Row],[Rank 1Y]]+Table2[[#This Row],[Rank 6M]]+Table2[[#This Row],[Rank Sharpe]])/3</f>
        <v>536.66666666666663</v>
      </c>
    </row>
    <row r="577" spans="1:48" x14ac:dyDescent="0.3">
      <c r="A577" t="s">
        <v>824</v>
      </c>
      <c r="B577" t="s">
        <v>825</v>
      </c>
      <c r="C577" t="s">
        <v>10080</v>
      </c>
      <c r="D577" t="s">
        <v>379</v>
      </c>
      <c r="E577">
        <v>18467.806951210001</v>
      </c>
      <c r="F577">
        <v>7836.45</v>
      </c>
      <c r="G577">
        <v>-18.965633727523802</v>
      </c>
      <c r="H577">
        <f>(Table2[[#This Row],[1Y Return vs Nifty]]-AVERAGE(Table2[1Y Return vs Nifty]))/_xlfn.STDEV.P(Table2[1Y Return vs Nifty])</f>
        <v>-0.74886852613408994</v>
      </c>
      <c r="I577">
        <v>2.3055552916912501E-2</v>
      </c>
      <c r="J577">
        <f>(Table2[[#This Row],[1M Return vs Nifty]]-AVERAGE(Table2[1M Return vs Nifty]))/_xlfn.STDEV.P(Table2[1M Return vs Nifty])</f>
        <v>-0.18851222819470392</v>
      </c>
      <c r="K577">
        <v>-2.8945134112888402</v>
      </c>
      <c r="L577">
        <f>(Table2[[#This Row],[6M Return vs Nifty]]-AVERAGE(Table2[6M Return vs Nifty]))/_xlfn.STDEV.P(Table2[6M Return vs Nifty])</f>
        <v>-0.44894908702062092</v>
      </c>
      <c r="M577">
        <v>-4.3705548062628701</v>
      </c>
      <c r="N577">
        <f>(Table2[[#This Row],[1W Return vs Nifty]]-AVERAGE(Table2[1W Return vs Nifty]))/_xlfn.STDEV.P(Table2[1W Return vs Nifty])</f>
        <v>-0.69034363452011571</v>
      </c>
      <c r="O577">
        <v>7622.86</v>
      </c>
      <c r="P577">
        <v>7232.0805469525503</v>
      </c>
      <c r="Q577">
        <v>6803.2779238068197</v>
      </c>
      <c r="R577">
        <v>57.375665208425502</v>
      </c>
      <c r="S577" s="5">
        <f>(Table2[[#This Row],[Close Price]]-Table2[[#This Row],[20D EMA]])/Table2[[#This Row],[20D EMA]]</f>
        <v>2.8019667159045313E-2</v>
      </c>
      <c r="T577" s="5">
        <f>(Table2[[#This Row],[Close Price]]-Table2[[#This Row],[50D EMA]])/Table2[[#This Row],[50D EMA]]</f>
        <v>8.3567854246606579E-2</v>
      </c>
      <c r="U577" s="5">
        <f>(Table2[[#This Row],[Close Price]]-Table2[[#This Row],[200D EMA]])/Table2[[#This Row],[200D EMA]]</f>
        <v>0.15186386441420899</v>
      </c>
      <c r="V577">
        <v>0.358946075801864</v>
      </c>
      <c r="W577">
        <v>7715</v>
      </c>
      <c r="X577">
        <v>7940</v>
      </c>
      <c r="Y577">
        <v>7641.25</v>
      </c>
      <c r="Z577">
        <v>7940</v>
      </c>
      <c r="AA577">
        <v>6681.6</v>
      </c>
      <c r="AB577">
        <v>8179.8</v>
      </c>
      <c r="AC577" s="5">
        <f>(Table2[[#This Row],[Close Price]]/Table2[[#This Row],[Day Low]])-1</f>
        <v>1.5742060920285184E-2</v>
      </c>
      <c r="AD577" s="5">
        <f>(Table2[[#This Row],[Day High]]/Table2[[#This Row],[Close Price]])-1</f>
        <v>1.3213891494235241E-2</v>
      </c>
      <c r="AE577" s="5">
        <f>(Table2[[#This Row],[Close Price]]/Table2[[#This Row],[Current Week Low]])-1</f>
        <v>2.5545558645509558E-2</v>
      </c>
      <c r="AF577" s="5">
        <f>(Table2[[#This Row],[Current Week High]]/Table2[[#This Row],[Close Price]])-1</f>
        <v>1.3213891494235241E-2</v>
      </c>
      <c r="AG577" s="5">
        <f>(Table2[[#This Row],[Close Price]]/Table2[[#This Row],[Current Month Low]])-1</f>
        <v>0.17284033764367801</v>
      </c>
      <c r="AH577" s="5">
        <f>(Table2[[#This Row],[Current Month High]]/Table2[[#This Row],[Close Price]])-1</f>
        <v>4.3814482322990678E-2</v>
      </c>
      <c r="AI577">
        <v>4.3814482322990598</v>
      </c>
      <c r="AJ577">
        <v>42.828892210111903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0.18</v>
      </c>
      <c r="AM577" t="s">
        <v>10116</v>
      </c>
      <c r="AN577">
        <v>1.98</v>
      </c>
      <c r="AO577" t="s">
        <v>10116</v>
      </c>
      <c r="AP577">
        <v>-6.19980851609E-3</v>
      </c>
      <c r="AQ577">
        <f>(Table2[[#This Row],[Sharpe Ratio]]-AVERAGE(Table2[Sharpe Ratio]))/_xlfn.STDEV.P(Table2[Sharpe Ratio])</f>
        <v>-0.70449021413656199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-2.7811636900060925</v>
      </c>
      <c r="AS577">
        <f>_xlfn.RANK.AVG(Table2[[#This Row],[1Y Return vs Nifty Z-Score]],Table2[1Y Return vs Nifty Z-Score])</f>
        <v>600</v>
      </c>
      <c r="AT577">
        <f>_xlfn.RANK.AVG(Table2[[#This Row],[6M Return vs Nifty Z-Score]],Table2[6M Return vs Nifty Z-Score])</f>
        <v>455</v>
      </c>
      <c r="AU577">
        <f>_xlfn.RANK.AVG(Table2[[#This Row],[Sharpe Ratio Z-Score]],Table2[Sharpe Ratio Z-Score])</f>
        <v>556</v>
      </c>
      <c r="AV577">
        <f>(Table2[[#This Row],[Rank 1Y]]+Table2[[#This Row],[Rank 6M]]+Table2[[#This Row],[Rank Sharpe]])/3</f>
        <v>537</v>
      </c>
    </row>
    <row r="578" spans="1:48" x14ac:dyDescent="0.3">
      <c r="A578" t="s">
        <v>1668</v>
      </c>
      <c r="B578" t="s">
        <v>1669</v>
      </c>
      <c r="C578" t="s">
        <v>10084</v>
      </c>
      <c r="D578" t="s">
        <v>281</v>
      </c>
      <c r="E578">
        <v>4710.2408518250004</v>
      </c>
      <c r="F578">
        <v>274.7</v>
      </c>
      <c r="G578">
        <v>-1.7688396538710001</v>
      </c>
      <c r="H578">
        <f>(Table2[[#This Row],[1Y Return vs Nifty]]-AVERAGE(Table2[1Y Return vs Nifty]))/_xlfn.STDEV.P(Table2[1Y Return vs Nifty])</f>
        <v>-0.5410574420035702</v>
      </c>
      <c r="I578">
        <v>4.9177482783066804</v>
      </c>
      <c r="J578">
        <f>(Table2[[#This Row],[1M Return vs Nifty]]-AVERAGE(Table2[1M Return vs Nifty]))/_xlfn.STDEV.P(Table2[1M Return vs Nifty])</f>
        <v>0.26486670778048821</v>
      </c>
      <c r="K578">
        <v>-11.614765720745501</v>
      </c>
      <c r="L578">
        <f>(Table2[[#This Row],[6M Return vs Nifty]]-AVERAGE(Table2[6M Return vs Nifty]))/_xlfn.STDEV.P(Table2[6M Return vs Nifty])</f>
        <v>-0.71413130745798137</v>
      </c>
      <c r="M578">
        <v>-1.67108764944521</v>
      </c>
      <c r="N578">
        <f>(Table2[[#This Row],[1W Return vs Nifty]]-AVERAGE(Table2[1W Return vs Nifty]))/_xlfn.STDEV.P(Table2[1W Return vs Nifty])</f>
        <v>-0.10077290583516441</v>
      </c>
      <c r="O578">
        <v>273.8</v>
      </c>
      <c r="P578">
        <v>267.202571675934</v>
      </c>
      <c r="Q578">
        <v>255.72051183086</v>
      </c>
      <c r="R578">
        <v>55.572775956340401</v>
      </c>
      <c r="S578" s="5">
        <f>(Table2[[#This Row],[Close Price]]-Table2[[#This Row],[20D EMA]])/Table2[[#This Row],[20D EMA]]</f>
        <v>3.2870708546383388E-3</v>
      </c>
      <c r="T578" s="5">
        <f>(Table2[[#This Row],[Close Price]]-Table2[[#This Row],[50D EMA]])/Table2[[#This Row],[50D EMA]]</f>
        <v>2.8058967685232274E-2</v>
      </c>
      <c r="U578" s="5">
        <f>(Table2[[#This Row],[Close Price]]-Table2[[#This Row],[200D EMA]])/Table2[[#This Row],[200D EMA]]</f>
        <v>7.4219655018106234E-2</v>
      </c>
      <c r="V578">
        <v>2.8242212948279102</v>
      </c>
      <c r="W578">
        <v>270.95</v>
      </c>
      <c r="X578">
        <v>284.35000000000002</v>
      </c>
      <c r="Y578">
        <v>270.95</v>
      </c>
      <c r="Z578">
        <v>292.85000000000002</v>
      </c>
      <c r="AA578">
        <v>217.95</v>
      </c>
      <c r="AB578">
        <v>311.35000000000002</v>
      </c>
      <c r="AC578" s="5">
        <f>(Table2[[#This Row],[Close Price]]/Table2[[#This Row],[Day Low]])-1</f>
        <v>1.3840191917327882E-2</v>
      </c>
      <c r="AD578" s="5">
        <f>(Table2[[#This Row],[Day High]]/Table2[[#This Row],[Close Price]])-1</f>
        <v>3.5129231889333923E-2</v>
      </c>
      <c r="AE578" s="5">
        <f>(Table2[[#This Row],[Close Price]]/Table2[[#This Row],[Current Week Low]])-1</f>
        <v>1.3840191917327882E-2</v>
      </c>
      <c r="AF578" s="5">
        <f>(Table2[[#This Row],[Current Week High]]/Table2[[#This Row],[Close Price]])-1</f>
        <v>6.6072078631234099E-2</v>
      </c>
      <c r="AG578" s="5">
        <f>(Table2[[#This Row],[Close Price]]/Table2[[#This Row],[Current Month Low]])-1</f>
        <v>0.26038082128928663</v>
      </c>
      <c r="AH578" s="5">
        <f>(Table2[[#This Row],[Current Month High]]/Table2[[#This Row],[Close Price]])-1</f>
        <v>0.13341827448125243</v>
      </c>
      <c r="AI578">
        <v>13.341827448125199</v>
      </c>
      <c r="AJ578">
        <v>34.426229508196698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-0.06</v>
      </c>
      <c r="AM578" t="s">
        <v>10117</v>
      </c>
      <c r="AN578">
        <v>3.7</v>
      </c>
      <c r="AO578" t="s">
        <v>10116</v>
      </c>
      <c r="AP578">
        <v>-7.532710969182E-3</v>
      </c>
      <c r="AQ578">
        <f>(Table2[[#This Row],[Sharpe Ratio]]-AVERAGE(Table2[Sharpe Ratio]))/_xlfn.STDEV.P(Table2[Sharpe Ratio])</f>
        <v>-0.71955788826190159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-1.8106528357781295</v>
      </c>
      <c r="AS578">
        <f>_xlfn.RANK.AVG(Table2[[#This Row],[1Y Return vs Nifty Z-Score]],Table2[1Y Return vs Nifty Z-Score])</f>
        <v>498</v>
      </c>
      <c r="AT578">
        <f>_xlfn.RANK.AVG(Table2[[#This Row],[6M Return vs Nifty Z-Score]],Table2[6M Return vs Nifty Z-Score])</f>
        <v>554</v>
      </c>
      <c r="AU578">
        <f>_xlfn.RANK.AVG(Table2[[#This Row],[Sharpe Ratio Z-Score]],Table2[Sharpe Ratio Z-Score])</f>
        <v>563</v>
      </c>
      <c r="AV578">
        <f>(Table2[[#This Row],[Rank 1Y]]+Table2[[#This Row],[Rank 6M]]+Table2[[#This Row],[Rank Sharpe]])/3</f>
        <v>538.33333333333337</v>
      </c>
    </row>
    <row r="579" spans="1:48" x14ac:dyDescent="0.3">
      <c r="A579" t="s">
        <v>929</v>
      </c>
      <c r="B579" t="s">
        <v>930</v>
      </c>
      <c r="C579" t="s">
        <v>10084</v>
      </c>
      <c r="D579" t="s">
        <v>531</v>
      </c>
      <c r="E579">
        <v>14999.47345872</v>
      </c>
      <c r="F579">
        <v>4893.7</v>
      </c>
      <c r="G579">
        <v>-27.205657645730199</v>
      </c>
      <c r="H579">
        <f>(Table2[[#This Row],[1Y Return vs Nifty]]-AVERAGE(Table2[1Y Return vs Nifty]))/_xlfn.STDEV.P(Table2[1Y Return vs Nifty])</f>
        <v>-0.84844338272479614</v>
      </c>
      <c r="I579">
        <v>6.84099690580305</v>
      </c>
      <c r="J579">
        <f>(Table2[[#This Row],[1M Return vs Nifty]]-AVERAGE(Table2[1M Return vs Nifty]))/_xlfn.STDEV.P(Table2[1M Return vs Nifty])</f>
        <v>0.44301076406149159</v>
      </c>
      <c r="K579">
        <v>-13.783128845273</v>
      </c>
      <c r="L579">
        <f>(Table2[[#This Row],[6M Return vs Nifty]]-AVERAGE(Table2[6M Return vs Nifty]))/_xlfn.STDEV.P(Table2[6M Return vs Nifty])</f>
        <v>-0.78007106787673952</v>
      </c>
      <c r="M579">
        <v>1.4150652784533699</v>
      </c>
      <c r="N579">
        <f>(Table2[[#This Row],[1W Return vs Nifty]]-AVERAGE(Table2[1W Return vs Nifty]))/_xlfn.STDEV.P(Table2[1W Return vs Nifty])</f>
        <v>0.57325101252927868</v>
      </c>
      <c r="O579">
        <v>4672.5</v>
      </c>
      <c r="P579">
        <v>4528.1489773652902</v>
      </c>
      <c r="Q579">
        <v>4514.6494479097</v>
      </c>
      <c r="R579">
        <v>77.558433466405901</v>
      </c>
      <c r="S579" s="5">
        <f>(Table2[[#This Row],[Close Price]]-Table2[[#This Row],[20D EMA]])/Table2[[#This Row],[20D EMA]]</f>
        <v>4.7340823970037416E-2</v>
      </c>
      <c r="T579" s="5">
        <f>(Table2[[#This Row],[Close Price]]-Table2[[#This Row],[50D EMA]])/Table2[[#This Row],[50D EMA]]</f>
        <v>8.0728576833928728E-2</v>
      </c>
      <c r="U579" s="5">
        <f>(Table2[[#This Row],[Close Price]]-Table2[[#This Row],[200D EMA]])/Table2[[#This Row],[200D EMA]]</f>
        <v>8.3960129454968349E-2</v>
      </c>
      <c r="V579">
        <v>1.44624032091518</v>
      </c>
      <c r="W579">
        <v>4832.6499999999996</v>
      </c>
      <c r="X579">
        <v>4937</v>
      </c>
      <c r="Y579">
        <v>4700</v>
      </c>
      <c r="Z579">
        <v>4942</v>
      </c>
      <c r="AA579">
        <v>4230</v>
      </c>
      <c r="AB579">
        <v>4942</v>
      </c>
      <c r="AC579" s="5">
        <f>(Table2[[#This Row],[Close Price]]/Table2[[#This Row],[Day Low]])-1</f>
        <v>1.2632820502209041E-2</v>
      </c>
      <c r="AD579" s="5">
        <f>(Table2[[#This Row],[Day High]]/Table2[[#This Row],[Close Price]])-1</f>
        <v>8.8481108363815952E-3</v>
      </c>
      <c r="AE579" s="5">
        <f>(Table2[[#This Row],[Close Price]]/Table2[[#This Row],[Current Week Low]])-1</f>
        <v>4.1212765957446829E-2</v>
      </c>
      <c r="AF579" s="5">
        <f>(Table2[[#This Row],[Current Week High]]/Table2[[#This Row],[Close Price]])-1</f>
        <v>9.8698326419683902E-3</v>
      </c>
      <c r="AG579" s="5">
        <f>(Table2[[#This Row],[Close Price]]/Table2[[#This Row],[Current Month Low]])-1</f>
        <v>0.15690307328605191</v>
      </c>
      <c r="AH579" s="5">
        <f>(Table2[[#This Row],[Current Month High]]/Table2[[#This Row],[Close Price]])-1</f>
        <v>9.8698326419683902E-3</v>
      </c>
      <c r="AI579">
        <v>5.5418190735026602</v>
      </c>
      <c r="AJ579">
        <v>21.703556329271301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0.05</v>
      </c>
      <c r="AM579" t="s">
        <v>10116</v>
      </c>
      <c r="AN579">
        <v>6.28</v>
      </c>
      <c r="AO579" t="s">
        <v>10116</v>
      </c>
      <c r="AP579">
        <v>3.2533346081986998E-2</v>
      </c>
      <c r="AQ579">
        <f>(Table2[[#This Row],[Sharpe Ratio]]-AVERAGE(Table2[Sharpe Ratio]))/_xlfn.STDEV.P(Table2[Sharpe Ratio])</f>
        <v>-0.26663480320504473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-0.87888747721581018</v>
      </c>
      <c r="AS579">
        <f>_xlfn.RANK.AVG(Table2[[#This Row],[1Y Return vs Nifty Z-Score]],Table2[1Y Return vs Nifty Z-Score])</f>
        <v>638</v>
      </c>
      <c r="AT579">
        <f>_xlfn.RANK.AVG(Table2[[#This Row],[6M Return vs Nifty Z-Score]],Table2[6M Return vs Nifty Z-Score])</f>
        <v>572</v>
      </c>
      <c r="AU579">
        <f>_xlfn.RANK.AVG(Table2[[#This Row],[Sharpe Ratio Z-Score]],Table2[Sharpe Ratio Z-Score])</f>
        <v>408</v>
      </c>
      <c r="AV579">
        <f>(Table2[[#This Row],[Rank 1Y]]+Table2[[#This Row],[Rank 6M]]+Table2[[#This Row],[Rank Sharpe]])/3</f>
        <v>539.33333333333337</v>
      </c>
    </row>
    <row r="580" spans="1:48" x14ac:dyDescent="0.3">
      <c r="A580" t="s">
        <v>2072</v>
      </c>
      <c r="B580" t="s">
        <v>2073</v>
      </c>
      <c r="C580" t="s">
        <v>10075</v>
      </c>
      <c r="D580" t="s">
        <v>211</v>
      </c>
      <c r="E580">
        <v>2706.8601351749999</v>
      </c>
      <c r="F580">
        <v>168.39</v>
      </c>
      <c r="G580">
        <v>-9.5266094714155898</v>
      </c>
      <c r="H580">
        <f>(Table2[[#This Row],[1Y Return vs Nifty]]-AVERAGE(Table2[1Y Return vs Nifty]))/_xlfn.STDEV.P(Table2[1Y Return vs Nifty])</f>
        <v>-0.63480459913729081</v>
      </c>
      <c r="I580">
        <v>-14.3618206293076</v>
      </c>
      <c r="J580">
        <f>(Table2[[#This Row],[1M Return vs Nifty]]-AVERAGE(Table2[1M Return vs Nifty]))/_xlfn.STDEV.P(Table2[1M Return vs Nifty])</f>
        <v>-1.5209349610461309</v>
      </c>
      <c r="K580">
        <v>-4.3922397928789296</v>
      </c>
      <c r="L580">
        <f>(Table2[[#This Row],[6M Return vs Nifty]]-AVERAGE(Table2[6M Return vs Nifty]))/_xlfn.STDEV.P(Table2[6M Return vs Nifty])</f>
        <v>-0.49449483425169166</v>
      </c>
      <c r="M580">
        <v>-1.9391817224158201</v>
      </c>
      <c r="N580">
        <f>(Table2[[#This Row],[1W Return vs Nifty]]-AVERAGE(Table2[1W Return vs Nifty]))/_xlfn.STDEV.P(Table2[1W Return vs Nifty])</f>
        <v>-0.15932535666169451</v>
      </c>
      <c r="O580">
        <v>173.63</v>
      </c>
      <c r="P580">
        <v>187.33491602863299</v>
      </c>
      <c r="Q580">
        <v>186.929527355841</v>
      </c>
      <c r="R580">
        <v>50.660916275016703</v>
      </c>
      <c r="S580" s="5">
        <f>(Table2[[#This Row],[Close Price]]-Table2[[#This Row],[20D EMA]])/Table2[[#This Row],[20D EMA]]</f>
        <v>-3.0179116512123533E-2</v>
      </c>
      <c r="T580" s="5">
        <f>(Table2[[#This Row],[Close Price]]-Table2[[#This Row],[50D EMA]])/Table2[[#This Row],[50D EMA]]</f>
        <v>-0.10112859060260496</v>
      </c>
      <c r="U580" s="5">
        <f>(Table2[[#This Row],[Close Price]]-Table2[[#This Row],[200D EMA]])/Table2[[#This Row],[200D EMA]]</f>
        <v>-9.9179234110772549E-2</v>
      </c>
      <c r="V580">
        <v>0.70041316065540205</v>
      </c>
      <c r="W580">
        <v>166.1</v>
      </c>
      <c r="X580">
        <v>173.82</v>
      </c>
      <c r="Y580">
        <v>166.1</v>
      </c>
      <c r="Z580">
        <v>176</v>
      </c>
      <c r="AA580">
        <v>133</v>
      </c>
      <c r="AB580">
        <v>180.66</v>
      </c>
      <c r="AC580" s="5">
        <f>(Table2[[#This Row],[Close Price]]/Table2[[#This Row],[Day Low]])-1</f>
        <v>1.3786875376279317E-2</v>
      </c>
      <c r="AD580" s="5">
        <f>(Table2[[#This Row],[Day High]]/Table2[[#This Row],[Close Price]])-1</f>
        <v>3.2246570461428758E-2</v>
      </c>
      <c r="AE580" s="5">
        <f>(Table2[[#This Row],[Close Price]]/Table2[[#This Row],[Current Week Low]])-1</f>
        <v>1.3786875376279317E-2</v>
      </c>
      <c r="AF580" s="5">
        <f>(Table2[[#This Row],[Current Week High]]/Table2[[#This Row],[Close Price]])-1</f>
        <v>4.5192707405427912E-2</v>
      </c>
      <c r="AG580" s="5">
        <f>(Table2[[#This Row],[Close Price]]/Table2[[#This Row],[Current Month Low]])-1</f>
        <v>0.26609022556390971</v>
      </c>
      <c r="AH580" s="5">
        <f>(Table2[[#This Row],[Current Month High]]/Table2[[#This Row],[Close Price]])-1</f>
        <v>7.2866559771957995E-2</v>
      </c>
      <c r="AI580">
        <v>68.062236474849996</v>
      </c>
      <c r="AJ580">
        <v>26.609022556390901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-0.33</v>
      </c>
      <c r="AM580" t="s">
        <v>10117</v>
      </c>
      <c r="AN580">
        <v>3.03</v>
      </c>
      <c r="AO580" t="s">
        <v>10116</v>
      </c>
      <c r="AP580">
        <v>-3.0971092114784E-2</v>
      </c>
      <c r="AQ580">
        <f>(Table2[[#This Row],[Sharpe Ratio]]-AVERAGE(Table2[Sharpe Ratio]))/_xlfn.STDEV.P(Table2[Sharpe Ratio])</f>
        <v>-0.98451492867261492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547</v>
      </c>
      <c r="AT580">
        <f>_xlfn.RANK.AVG(Table2[[#This Row],[6M Return vs Nifty Z-Score]],Table2[6M Return vs Nifty Z-Score])</f>
        <v>467</v>
      </c>
      <c r="AU580">
        <f>_xlfn.RANK.AVG(Table2[[#This Row],[Sharpe Ratio Z-Score]],Table2[Sharpe Ratio Z-Score])</f>
        <v>604</v>
      </c>
      <c r="AV580">
        <f>(Table2[[#This Row],[Rank 1Y]]+Table2[[#This Row],[Rank 6M]]+Table2[[#This Row],[Rank Sharpe]])/3</f>
        <v>539.33333333333337</v>
      </c>
    </row>
    <row r="581" spans="1:48" x14ac:dyDescent="0.3">
      <c r="A581" t="s">
        <v>113</v>
      </c>
      <c r="B581" t="s">
        <v>114</v>
      </c>
      <c r="C581" t="s">
        <v>10069</v>
      </c>
      <c r="D581" t="s">
        <v>21</v>
      </c>
      <c r="E581">
        <v>258702.78129896001</v>
      </c>
      <c r="F581">
        <v>510.8</v>
      </c>
      <c r="G581">
        <v>1.65220035725517</v>
      </c>
      <c r="H581">
        <f>(Table2[[#This Row],[1Y Return vs Nifty]]-AVERAGE(Table2[1Y Return vs Nifty]))/_xlfn.STDEV.P(Table2[1Y Return vs Nifty])</f>
        <v>-0.49971659495259396</v>
      </c>
      <c r="I581">
        <v>2.8380473205228598</v>
      </c>
      <c r="J581">
        <f>(Table2[[#This Row],[1M Return vs Nifty]]-AVERAGE(Table2[1M Return vs Nifty]))/_xlfn.STDEV.P(Table2[1M Return vs Nifty])</f>
        <v>7.2230997984929296E-2</v>
      </c>
      <c r="K581">
        <v>-2.5740648818462</v>
      </c>
      <c r="L581">
        <f>(Table2[[#This Row],[6M Return vs Nifty]]-AVERAGE(Table2[6M Return vs Nifty]))/_xlfn.STDEV.P(Table2[6M Return vs Nifty])</f>
        <v>-0.43920427121049438</v>
      </c>
      <c r="M581">
        <v>-2.3883112823843402</v>
      </c>
      <c r="N581">
        <f>(Table2[[#This Row],[1W Return vs Nifty]]-AVERAGE(Table2[1W Return vs Nifty]))/_xlfn.STDEV.P(Table2[1W Return vs Nifty])</f>
        <v>-0.25741643410853077</v>
      </c>
      <c r="O581">
        <v>482.22</v>
      </c>
      <c r="P581">
        <v>473.37990964353099</v>
      </c>
      <c r="Q581">
        <v>457.61062513051201</v>
      </c>
      <c r="R581">
        <v>68.207105735639601</v>
      </c>
      <c r="S581" s="5">
        <f>(Table2[[#This Row],[Close Price]]-Table2[[#This Row],[20D EMA]])/Table2[[#This Row],[20D EMA]]</f>
        <v>5.9267554228360463E-2</v>
      </c>
      <c r="T581" s="5">
        <f>(Table2[[#This Row],[Close Price]]-Table2[[#This Row],[50D EMA]])/Table2[[#This Row],[50D EMA]]</f>
        <v>7.9048750473266705E-2</v>
      </c>
      <c r="U581" s="5">
        <f>(Table2[[#This Row],[Close Price]]-Table2[[#This Row],[200D EMA]])/Table2[[#This Row],[200D EMA]]</f>
        <v>0.11623282316558586</v>
      </c>
      <c r="V581">
        <v>1.3031193877334699</v>
      </c>
      <c r="W581">
        <v>489.2</v>
      </c>
      <c r="X581">
        <v>511.95</v>
      </c>
      <c r="Y581">
        <v>489.2</v>
      </c>
      <c r="Z581">
        <v>511.95</v>
      </c>
      <c r="AA581">
        <v>417</v>
      </c>
      <c r="AB581">
        <v>511.95</v>
      </c>
      <c r="AC581" s="5">
        <f>(Table2[[#This Row],[Close Price]]/Table2[[#This Row],[Day Low]])-1</f>
        <v>4.4153720359771054E-2</v>
      </c>
      <c r="AD581" s="5">
        <f>(Table2[[#This Row],[Day High]]/Table2[[#This Row],[Close Price]])-1</f>
        <v>2.251370399373398E-3</v>
      </c>
      <c r="AE581" s="5">
        <f>(Table2[[#This Row],[Close Price]]/Table2[[#This Row],[Current Week Low]])-1</f>
        <v>4.4153720359771054E-2</v>
      </c>
      <c r="AF581" s="5">
        <f>(Table2[[#This Row],[Current Week High]]/Table2[[#This Row],[Close Price]])-1</f>
        <v>2.251370399373398E-3</v>
      </c>
      <c r="AG581" s="5">
        <f>(Table2[[#This Row],[Close Price]]/Table2[[#This Row],[Current Month Low]])-1</f>
        <v>0.22494004796163081</v>
      </c>
      <c r="AH581" s="5">
        <f>(Table2[[#This Row],[Current Month High]]/Table2[[#This Row],[Close Price]])-1</f>
        <v>2.251370399373398E-3</v>
      </c>
      <c r="AI581">
        <v>6.8715740015661702</v>
      </c>
      <c r="AJ581">
        <v>36.195173976803098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0.03</v>
      </c>
      <c r="AM581" t="s">
        <v>10116</v>
      </c>
      <c r="AN581">
        <v>7.48</v>
      </c>
      <c r="AO581" t="s">
        <v>10116</v>
      </c>
      <c r="AP581">
        <v>-9.4620102934047004E-2</v>
      </c>
      <c r="AQ581">
        <f>(Table2[[#This Row],[Sharpe Ratio]]-AVERAGE(Table2[Sharpe Ratio]))/_xlfn.STDEV.P(Table2[Sharpe Ratio])</f>
        <v>-1.7040293621558256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-2.8281356644425157</v>
      </c>
      <c r="AS581">
        <f>_xlfn.RANK.AVG(Table2[[#This Row],[1Y Return vs Nifty Z-Score]],Table2[1Y Return vs Nifty Z-Score])</f>
        <v>481</v>
      </c>
      <c r="AT581">
        <f>_xlfn.RANK.AVG(Table2[[#This Row],[6M Return vs Nifty Z-Score]],Table2[6M Return vs Nifty Z-Score])</f>
        <v>449</v>
      </c>
      <c r="AU581">
        <f>_xlfn.RANK.AVG(Table2[[#This Row],[Sharpe Ratio Z-Score]],Table2[Sharpe Ratio Z-Score])</f>
        <v>695</v>
      </c>
      <c r="AV581">
        <f>(Table2[[#This Row],[Rank 1Y]]+Table2[[#This Row],[Rank 6M]]+Table2[[#This Row],[Rank Sharpe]])/3</f>
        <v>541.66666666666663</v>
      </c>
    </row>
    <row r="582" spans="1:48" x14ac:dyDescent="0.3">
      <c r="A582" t="s">
        <v>1722</v>
      </c>
      <c r="B582" t="s">
        <v>1723</v>
      </c>
      <c r="C582" t="s">
        <v>10072</v>
      </c>
      <c r="D582" t="s">
        <v>272</v>
      </c>
      <c r="E582">
        <v>4210.6974908100001</v>
      </c>
      <c r="F582">
        <v>493.8</v>
      </c>
      <c r="G582">
        <v>-20.593295059785</v>
      </c>
      <c r="H582">
        <f>(Table2[[#This Row],[1Y Return vs Nifty]]-AVERAGE(Table2[1Y Return vs Nifty]))/_xlfn.STDEV.P(Table2[1Y Return vs Nifty])</f>
        <v>-0.76853766124182221</v>
      </c>
      <c r="I582">
        <v>-5.6051600555255598</v>
      </c>
      <c r="J582">
        <f>(Table2[[#This Row],[1M Return vs Nifty]]-AVERAGE(Table2[1M Return vs Nifty]))/_xlfn.STDEV.P(Table2[1M Return vs Nifty])</f>
        <v>-0.70983492343936239</v>
      </c>
      <c r="K582">
        <v>-7.1980233564457601</v>
      </c>
      <c r="L582">
        <f>(Table2[[#This Row],[6M Return vs Nifty]]-AVERAGE(Table2[6M Return vs Nifty]))/_xlfn.STDEV.P(Table2[6M Return vs Nifty])</f>
        <v>-0.57981850254124623</v>
      </c>
      <c r="M582">
        <v>-4.2026088323902604</v>
      </c>
      <c r="N582">
        <f>(Table2[[#This Row],[1W Return vs Nifty]]-AVERAGE(Table2[1W Return vs Nifty]))/_xlfn.STDEV.P(Table2[1W Return vs Nifty])</f>
        <v>-0.65366379200167368</v>
      </c>
      <c r="O582">
        <v>505.9</v>
      </c>
      <c r="P582">
        <v>516.35707670129705</v>
      </c>
      <c r="Q582">
        <v>512.45166737653904</v>
      </c>
      <c r="R582">
        <v>36.807759417335298</v>
      </c>
      <c r="S582" s="5">
        <f>(Table2[[#This Row],[Close Price]]-Table2[[#This Row],[20D EMA]])/Table2[[#This Row],[20D EMA]]</f>
        <v>-2.3917770310337944E-2</v>
      </c>
      <c r="T582" s="5">
        <f>(Table2[[#This Row],[Close Price]]-Table2[[#This Row],[50D EMA]])/Table2[[#This Row],[50D EMA]]</f>
        <v>-4.3685034483115809E-2</v>
      </c>
      <c r="U582" s="5">
        <f>(Table2[[#This Row],[Close Price]]-Table2[[#This Row],[200D EMA]])/Table2[[#This Row],[200D EMA]]</f>
        <v>-3.6396929825645699E-2</v>
      </c>
      <c r="V582">
        <v>0.63368846546470503</v>
      </c>
      <c r="W582">
        <v>485.65</v>
      </c>
      <c r="X582">
        <v>507.5</v>
      </c>
      <c r="Y582">
        <v>485.65</v>
      </c>
      <c r="Z582">
        <v>507.5</v>
      </c>
      <c r="AA582">
        <v>468</v>
      </c>
      <c r="AB582">
        <v>547.95000000000005</v>
      </c>
      <c r="AC582" s="5">
        <f>(Table2[[#This Row],[Close Price]]/Table2[[#This Row],[Day Low]])-1</f>
        <v>1.6781632863173135E-2</v>
      </c>
      <c r="AD582" s="5">
        <f>(Table2[[#This Row],[Day High]]/Table2[[#This Row],[Close Price]])-1</f>
        <v>2.7744025921425663E-2</v>
      </c>
      <c r="AE582" s="5">
        <f>(Table2[[#This Row],[Close Price]]/Table2[[#This Row],[Current Week Low]])-1</f>
        <v>1.6781632863173135E-2</v>
      </c>
      <c r="AF582" s="5">
        <f>(Table2[[#This Row],[Current Week High]]/Table2[[#This Row],[Close Price]])-1</f>
        <v>2.7744025921425663E-2</v>
      </c>
      <c r="AG582" s="5">
        <f>(Table2[[#This Row],[Close Price]]/Table2[[#This Row],[Current Month Low]])-1</f>
        <v>5.5128205128205154E-2</v>
      </c>
      <c r="AH582" s="5">
        <f>(Table2[[#This Row],[Current Month High]]/Table2[[#This Row],[Close Price]])-1</f>
        <v>0.10965978128797094</v>
      </c>
      <c r="AI582">
        <v>41.555285540704702</v>
      </c>
      <c r="AJ582">
        <v>13.3738950751922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</v>
      </c>
      <c r="AM582" t="s">
        <v>10117</v>
      </c>
      <c r="AN582">
        <v>-4.42</v>
      </c>
      <c r="AO582" t="s">
        <v>10117</v>
      </c>
      <c r="AQ582">
        <f>(Table2[[#This Row],[Sharpe Ratio]]-AVERAGE(Table2[Sharpe Ratio]))/_xlfn.STDEV.P(Table2[Sharpe Ratio])</f>
        <v>-0.63440504463053671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606</v>
      </c>
      <c r="AT582">
        <f>_xlfn.RANK.AVG(Table2[[#This Row],[6M Return vs Nifty Z-Score]],Table2[6M Return vs Nifty Z-Score])</f>
        <v>500</v>
      </c>
      <c r="AU582">
        <f>_xlfn.RANK.AVG(Table2[[#This Row],[Sharpe Ratio Z-Score]],Table2[Sharpe Ratio Z-Score])</f>
        <v>521.5</v>
      </c>
      <c r="AV582">
        <f>(Table2[[#This Row],[Rank 1Y]]+Table2[[#This Row],[Rank 6M]]+Table2[[#This Row],[Rank Sharpe]])/3</f>
        <v>542.5</v>
      </c>
    </row>
    <row r="583" spans="1:48" x14ac:dyDescent="0.3">
      <c r="A583" t="s">
        <v>710</v>
      </c>
      <c r="B583" t="s">
        <v>711</v>
      </c>
      <c r="C583" t="s">
        <v>10075</v>
      </c>
      <c r="D583" t="s">
        <v>284</v>
      </c>
      <c r="E583">
        <v>22856.822534589999</v>
      </c>
      <c r="F583">
        <v>2747.95</v>
      </c>
      <c r="G583">
        <v>-3.9992702438093799</v>
      </c>
      <c r="H583">
        <f>(Table2[[#This Row],[1Y Return vs Nifty]]-AVERAGE(Table2[1Y Return vs Nifty]))/_xlfn.STDEV.P(Table2[1Y Return vs Nifty])</f>
        <v>-0.56801061693767663</v>
      </c>
      <c r="I583">
        <v>0.15697035443440399</v>
      </c>
      <c r="J583">
        <f>(Table2[[#This Row],[1M Return vs Nifty]]-AVERAGE(Table2[1M Return vs Nifty]))/_xlfn.STDEV.P(Table2[1M Return vs Nifty])</f>
        <v>-0.1761081502209442</v>
      </c>
      <c r="K583">
        <v>-4.18016423677168</v>
      </c>
      <c r="L583">
        <f>(Table2[[#This Row],[6M Return vs Nifty]]-AVERAGE(Table2[6M Return vs Nifty]))/_xlfn.STDEV.P(Table2[6M Return vs Nifty])</f>
        <v>-0.48804563245416788</v>
      </c>
      <c r="M583">
        <v>0.50283766058383395</v>
      </c>
      <c r="N583">
        <f>(Table2[[#This Row],[1W Return vs Nifty]]-AVERAGE(Table2[1W Return vs Nifty]))/_xlfn.STDEV.P(Table2[1W Return vs Nifty])</f>
        <v>0.37401810093945714</v>
      </c>
      <c r="O583">
        <v>2696.32</v>
      </c>
      <c r="P583">
        <v>2585.38495279163</v>
      </c>
      <c r="Q583">
        <v>2443.19823206809</v>
      </c>
      <c r="R583">
        <v>59.569366821430201</v>
      </c>
      <c r="S583" s="5">
        <f>(Table2[[#This Row],[Close Price]]-Table2[[#This Row],[20D EMA]])/Table2[[#This Row],[20D EMA]]</f>
        <v>1.9148320674103835E-2</v>
      </c>
      <c r="T583" s="5">
        <f>(Table2[[#This Row],[Close Price]]-Table2[[#This Row],[50D EMA]])/Table2[[#This Row],[50D EMA]]</f>
        <v>6.2878468845746327E-2</v>
      </c>
      <c r="U583" s="5">
        <f>(Table2[[#This Row],[Close Price]]-Table2[[#This Row],[200D EMA]])/Table2[[#This Row],[200D EMA]]</f>
        <v>0.12473476934122825</v>
      </c>
      <c r="V583">
        <v>0.79084823812648397</v>
      </c>
      <c r="W583">
        <v>2730.6</v>
      </c>
      <c r="X583">
        <v>2793.45</v>
      </c>
      <c r="Y583">
        <v>2631.55</v>
      </c>
      <c r="Z583">
        <v>2793.45</v>
      </c>
      <c r="AA583">
        <v>2507.9499999999998</v>
      </c>
      <c r="AB583">
        <v>2889</v>
      </c>
      <c r="AC583" s="5">
        <f>(Table2[[#This Row],[Close Price]]/Table2[[#This Row],[Day Low]])-1</f>
        <v>6.3539148905003007E-3</v>
      </c>
      <c r="AD583" s="5">
        <f>(Table2[[#This Row],[Day High]]/Table2[[#This Row],[Close Price]])-1</f>
        <v>1.6557797630961213E-2</v>
      </c>
      <c r="AE583" s="5">
        <f>(Table2[[#This Row],[Close Price]]/Table2[[#This Row],[Current Week Low]])-1</f>
        <v>4.4232486557352013E-2</v>
      </c>
      <c r="AF583" s="5">
        <f>(Table2[[#This Row],[Current Week High]]/Table2[[#This Row],[Close Price]])-1</f>
        <v>1.6557797630961213E-2</v>
      </c>
      <c r="AG583" s="5">
        <f>(Table2[[#This Row],[Close Price]]/Table2[[#This Row],[Current Month Low]])-1</f>
        <v>9.5695687713072353E-2</v>
      </c>
      <c r="AH583" s="5">
        <f>(Table2[[#This Row],[Current Month High]]/Table2[[#This Row],[Close Price]])-1</f>
        <v>5.1329172655979916E-2</v>
      </c>
      <c r="AI583">
        <v>5.1329172655979898</v>
      </c>
      <c r="AJ583">
        <v>41.377270154859197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0.18</v>
      </c>
      <c r="AM583" t="s">
        <v>10116</v>
      </c>
      <c r="AN583">
        <v>-1.29</v>
      </c>
      <c r="AO583" t="s">
        <v>10117</v>
      </c>
      <c r="AP583">
        <v>-5.7378237702362E-2</v>
      </c>
      <c r="AQ583">
        <f>(Table2[[#This Row],[Sharpe Ratio]]-AVERAGE(Table2[Sharpe Ratio]))/_xlfn.STDEV.P(Table2[Sharpe Ratio])</f>
        <v>-1.2830320957548802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-2.1411783944282115</v>
      </c>
      <c r="AS583">
        <f>_xlfn.RANK.AVG(Table2[[#This Row],[1Y Return vs Nifty Z-Score]],Table2[1Y Return vs Nifty Z-Score])</f>
        <v>516</v>
      </c>
      <c r="AT583">
        <f>_xlfn.RANK.AVG(Table2[[#This Row],[6M Return vs Nifty Z-Score]],Table2[6M Return vs Nifty Z-Score])</f>
        <v>465</v>
      </c>
      <c r="AU583">
        <f>_xlfn.RANK.AVG(Table2[[#This Row],[Sharpe Ratio Z-Score]],Table2[Sharpe Ratio Z-Score])</f>
        <v>647</v>
      </c>
      <c r="AV583">
        <f>(Table2[[#This Row],[Rank 1Y]]+Table2[[#This Row],[Rank 6M]]+Table2[[#This Row],[Rank Sharpe]])/3</f>
        <v>542.66666666666663</v>
      </c>
    </row>
    <row r="584" spans="1:48" x14ac:dyDescent="0.3">
      <c r="A584" t="s">
        <v>219</v>
      </c>
      <c r="B584" t="s">
        <v>220</v>
      </c>
      <c r="C584" t="s">
        <v>10070</v>
      </c>
      <c r="D584" t="s">
        <v>24</v>
      </c>
      <c r="E584">
        <v>116644.39465395</v>
      </c>
      <c r="F584">
        <v>1502.75</v>
      </c>
      <c r="G584">
        <v>-13.5829457641182</v>
      </c>
      <c r="H584">
        <f>(Table2[[#This Row],[1Y Return vs Nifty]]-AVERAGE(Table2[1Y Return vs Nifty]))/_xlfn.STDEV.P(Table2[1Y Return vs Nifty])</f>
        <v>-0.68382255207515785</v>
      </c>
      <c r="I584">
        <v>-1.2062736683783599</v>
      </c>
      <c r="J584">
        <f>(Table2[[#This Row],[1M Return vs Nifty]]-AVERAGE(Table2[1M Return vs Nifty]))/_xlfn.STDEV.P(Table2[1M Return vs Nifty])</f>
        <v>-0.30238086215878585</v>
      </c>
      <c r="K584">
        <v>-16.963883077038702</v>
      </c>
      <c r="L584">
        <f>(Table2[[#This Row],[6M Return vs Nifty]]-AVERAGE(Table2[6M Return vs Nifty]))/_xlfn.STDEV.P(Table2[6M Return vs Nifty])</f>
        <v>-0.87679756613762694</v>
      </c>
      <c r="M584">
        <v>-4.4430763549041403</v>
      </c>
      <c r="N584">
        <f>(Table2[[#This Row],[1W Return vs Nifty]]-AVERAGE(Table2[1W Return vs Nifty]))/_xlfn.STDEV.P(Table2[1W Return vs Nifty])</f>
        <v>-0.70618253152977573</v>
      </c>
      <c r="O584">
        <v>1492.18</v>
      </c>
      <c r="P584">
        <v>1484.0703359680299</v>
      </c>
      <c r="Q584">
        <v>1461.85201823068</v>
      </c>
      <c r="R584">
        <v>50.389742851784099</v>
      </c>
      <c r="S584" s="5">
        <f>(Table2[[#This Row],[Close Price]]-Table2[[#This Row],[20D EMA]])/Table2[[#This Row],[20D EMA]]</f>
        <v>7.0835958128375506E-3</v>
      </c>
      <c r="T584" s="5">
        <f>(Table2[[#This Row],[Close Price]]-Table2[[#This Row],[50D EMA]])/Table2[[#This Row],[50D EMA]]</f>
        <v>1.2586778119101564E-2</v>
      </c>
      <c r="U584" s="5">
        <f>(Table2[[#This Row],[Close Price]]-Table2[[#This Row],[200D EMA]])/Table2[[#This Row],[200D EMA]]</f>
        <v>2.797682751693294E-2</v>
      </c>
      <c r="V584">
        <v>1.1907606104925199</v>
      </c>
      <c r="W584">
        <v>1485</v>
      </c>
      <c r="X584">
        <v>1504.95</v>
      </c>
      <c r="Y584">
        <v>1478.2</v>
      </c>
      <c r="Z584">
        <v>1521</v>
      </c>
      <c r="AA584">
        <v>1363.55</v>
      </c>
      <c r="AB584">
        <v>1550</v>
      </c>
      <c r="AC584" s="5">
        <f>(Table2[[#This Row],[Close Price]]/Table2[[#This Row],[Day Low]])-1</f>
        <v>1.1952861952861937E-2</v>
      </c>
      <c r="AD584" s="5">
        <f>(Table2[[#This Row],[Day High]]/Table2[[#This Row],[Close Price]])-1</f>
        <v>1.4639826983862125E-3</v>
      </c>
      <c r="AE584" s="5">
        <f>(Table2[[#This Row],[Close Price]]/Table2[[#This Row],[Current Week Low]])-1</f>
        <v>1.6608036801515347E-2</v>
      </c>
      <c r="AF584" s="5">
        <f>(Table2[[#This Row],[Current Week High]]/Table2[[#This Row],[Close Price]])-1</f>
        <v>1.2144401929795379E-2</v>
      </c>
      <c r="AG584" s="5">
        <f>(Table2[[#This Row],[Close Price]]/Table2[[#This Row],[Current Month Low]])-1</f>
        <v>0.10208646547614686</v>
      </c>
      <c r="AH584" s="5">
        <f>(Table2[[#This Row],[Current Month High]]/Table2[[#This Row],[Close Price]])-1</f>
        <v>3.1442355681251088E-2</v>
      </c>
      <c r="AI584">
        <v>12.7599401097987</v>
      </c>
      <c r="AJ584">
        <v>15.8322734805565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-0.11</v>
      </c>
      <c r="AM584" t="s">
        <v>10117</v>
      </c>
      <c r="AN584">
        <v>1.1399999999999999</v>
      </c>
      <c r="AO584" t="s">
        <v>10116</v>
      </c>
      <c r="AP584">
        <v>2.0086878111953001E-2</v>
      </c>
      <c r="AQ584">
        <f>(Table2[[#This Row],[Sharpe Ratio]]-AVERAGE(Table2[Sharpe Ratio]))/_xlfn.STDEV.P(Table2[Sharpe Ratio])</f>
        <v>-0.40733476436792321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-2.9765182762692697</v>
      </c>
      <c r="AS584">
        <f>_xlfn.RANK.AVG(Table2[[#This Row],[1Y Return vs Nifty Z-Score]],Table2[1Y Return vs Nifty Z-Score])</f>
        <v>577</v>
      </c>
      <c r="AT584">
        <f>_xlfn.RANK.AVG(Table2[[#This Row],[6M Return vs Nifty Z-Score]],Table2[6M Return vs Nifty Z-Score])</f>
        <v>607</v>
      </c>
      <c r="AU584">
        <f>_xlfn.RANK.AVG(Table2[[#This Row],[Sharpe Ratio Z-Score]],Table2[Sharpe Ratio Z-Score])</f>
        <v>448</v>
      </c>
      <c r="AV584">
        <f>(Table2[[#This Row],[Rank 1Y]]+Table2[[#This Row],[Rank 6M]]+Table2[[#This Row],[Rank Sharpe]])/3</f>
        <v>544</v>
      </c>
    </row>
    <row r="585" spans="1:48" x14ac:dyDescent="0.3">
      <c r="A585" t="s">
        <v>882</v>
      </c>
      <c r="B585" t="s">
        <v>883</v>
      </c>
      <c r="C585" t="s">
        <v>10070</v>
      </c>
      <c r="D585" t="s">
        <v>488</v>
      </c>
      <c r="E585">
        <v>16493.585603054999</v>
      </c>
      <c r="F585">
        <v>324.75</v>
      </c>
      <c r="G585">
        <v>3.0904123892295901</v>
      </c>
      <c r="H585">
        <f>(Table2[[#This Row],[1Y Return vs Nifty]]-AVERAGE(Table2[1Y Return vs Nifty]))/_xlfn.STDEV.P(Table2[1Y Return vs Nifty])</f>
        <v>-0.48233682054266069</v>
      </c>
      <c r="I585">
        <v>2.5244789550484499</v>
      </c>
      <c r="J585">
        <f>(Table2[[#This Row],[1M Return vs Nifty]]-AVERAGE(Table2[1M Return vs Nifty]))/_xlfn.STDEV.P(Table2[1M Return vs Nifty])</f>
        <v>4.3186214201704702E-2</v>
      </c>
      <c r="K585">
        <v>-11.3732636518503</v>
      </c>
      <c r="L585">
        <f>(Table2[[#This Row],[6M Return vs Nifty]]-AVERAGE(Table2[6M Return vs Nifty]))/_xlfn.STDEV.P(Table2[6M Return vs Nifty])</f>
        <v>-0.70678724760774103</v>
      </c>
      <c r="M585">
        <v>-7.2311855627669397</v>
      </c>
      <c r="N585">
        <f>(Table2[[#This Row],[1W Return vs Nifty]]-AVERAGE(Table2[1W Return vs Nifty]))/_xlfn.STDEV.P(Table2[1W Return vs Nifty])</f>
        <v>-1.3151129173584799</v>
      </c>
      <c r="O585">
        <v>329.48</v>
      </c>
      <c r="P585">
        <v>325.298132829341</v>
      </c>
      <c r="Q585">
        <v>317.087497126073</v>
      </c>
      <c r="R585">
        <v>46.103372447793198</v>
      </c>
      <c r="S585" s="5">
        <f>(Table2[[#This Row],[Close Price]]-Table2[[#This Row],[20D EMA]])/Table2[[#This Row],[20D EMA]]</f>
        <v>-1.4355954837926484E-2</v>
      </c>
      <c r="T585" s="5">
        <f>(Table2[[#This Row],[Close Price]]-Table2[[#This Row],[50D EMA]])/Table2[[#This Row],[50D EMA]]</f>
        <v>-1.6850168323239759E-3</v>
      </c>
      <c r="U585" s="5">
        <f>(Table2[[#This Row],[Close Price]]-Table2[[#This Row],[200D EMA]])/Table2[[#This Row],[200D EMA]]</f>
        <v>2.4165263352784953E-2</v>
      </c>
      <c r="V585">
        <v>0.63232984442203</v>
      </c>
      <c r="W585">
        <v>322</v>
      </c>
      <c r="X585">
        <v>334.45</v>
      </c>
      <c r="Y585">
        <v>322</v>
      </c>
      <c r="Z585">
        <v>342.95</v>
      </c>
      <c r="AA585">
        <v>286.25</v>
      </c>
      <c r="AB585">
        <v>355.5</v>
      </c>
      <c r="AC585" s="5">
        <f>(Table2[[#This Row],[Close Price]]/Table2[[#This Row],[Day Low]])-1</f>
        <v>8.5403726708075389E-3</v>
      </c>
      <c r="AD585" s="5">
        <f>(Table2[[#This Row],[Day High]]/Table2[[#This Row],[Close Price]])-1</f>
        <v>2.9869130100076857E-2</v>
      </c>
      <c r="AE585" s="5">
        <f>(Table2[[#This Row],[Close Price]]/Table2[[#This Row],[Current Week Low]])-1</f>
        <v>8.5403726708075389E-3</v>
      </c>
      <c r="AF585" s="5">
        <f>(Table2[[#This Row],[Current Week High]]/Table2[[#This Row],[Close Price]])-1</f>
        <v>5.6043110084680547E-2</v>
      </c>
      <c r="AG585" s="5">
        <f>(Table2[[#This Row],[Close Price]]/Table2[[#This Row],[Current Month Low]])-1</f>
        <v>0.13449781659388638</v>
      </c>
      <c r="AH585" s="5">
        <f>(Table2[[#This Row],[Current Month High]]/Table2[[#This Row],[Close Price]])-1</f>
        <v>9.4688221709007037E-2</v>
      </c>
      <c r="AI585">
        <v>20.708237105465699</v>
      </c>
      <c r="AJ585">
        <v>32.767784137367101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</v>
      </c>
      <c r="AM585" t="s">
        <v>10117</v>
      </c>
      <c r="AN585">
        <v>2.17</v>
      </c>
      <c r="AO585" t="s">
        <v>10116</v>
      </c>
      <c r="AP585">
        <v>-3.9544274491622997E-2</v>
      </c>
      <c r="AQ585">
        <f>(Table2[[#This Row],[Sharpe Ratio]]-AVERAGE(Table2[Sharpe Ratio]))/_xlfn.STDEV.P(Table2[Sharpe Ratio])</f>
        <v>-1.081429686366739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-3.542480457673916</v>
      </c>
      <c r="AS585">
        <f>_xlfn.RANK.AVG(Table2[[#This Row],[1Y Return vs Nifty Z-Score]],Table2[1Y Return vs Nifty Z-Score])</f>
        <v>469</v>
      </c>
      <c r="AT585">
        <f>_xlfn.RANK.AVG(Table2[[#This Row],[6M Return vs Nifty Z-Score]],Table2[6M Return vs Nifty Z-Score])</f>
        <v>550</v>
      </c>
      <c r="AU585">
        <f>_xlfn.RANK.AVG(Table2[[#This Row],[Sharpe Ratio Z-Score]],Table2[Sharpe Ratio Z-Score])</f>
        <v>619</v>
      </c>
      <c r="AV585">
        <f>(Table2[[#This Row],[Rank 1Y]]+Table2[[#This Row],[Rank 6M]]+Table2[[#This Row],[Rank Sharpe]])/3</f>
        <v>546</v>
      </c>
    </row>
    <row r="586" spans="1:48" x14ac:dyDescent="0.3">
      <c r="A586" t="s">
        <v>610</v>
      </c>
      <c r="B586" t="s">
        <v>611</v>
      </c>
      <c r="C586" t="s">
        <v>10070</v>
      </c>
      <c r="D586" t="s">
        <v>544</v>
      </c>
      <c r="E586">
        <v>30368.6947099799</v>
      </c>
      <c r="F586">
        <v>4070.05</v>
      </c>
      <c r="G586">
        <v>-22.6114808012798</v>
      </c>
      <c r="H586">
        <f>(Table2[[#This Row],[1Y Return vs Nifty]]-AVERAGE(Table2[1Y Return vs Nifty]))/_xlfn.STDEV.P(Table2[1Y Return vs Nifty])</f>
        <v>-0.79292600741381924</v>
      </c>
      <c r="I586">
        <v>-8.8027572766002002</v>
      </c>
      <c r="J586">
        <f>(Table2[[#This Row],[1M Return vs Nifty]]-AVERAGE(Table2[1M Return vs Nifty]))/_xlfn.STDEV.P(Table2[1M Return vs Nifty])</f>
        <v>-1.0060176068278501</v>
      </c>
      <c r="K586">
        <v>-16.824835851041499</v>
      </c>
      <c r="L586">
        <f>(Table2[[#This Row],[6M Return vs Nifty]]-AVERAGE(Table2[6M Return vs Nifty]))/_xlfn.STDEV.P(Table2[6M Return vs Nifty])</f>
        <v>-0.87256915039607696</v>
      </c>
      <c r="M586">
        <v>-0.98360990003544502</v>
      </c>
      <c r="N586">
        <f>(Table2[[#This Row],[1W Return vs Nifty]]-AVERAGE(Table2[1W Return vs Nifty]))/_xlfn.STDEV.P(Table2[1W Return vs Nifty])</f>
        <v>4.9374043221264985E-2</v>
      </c>
      <c r="O586">
        <v>4165.1400000000003</v>
      </c>
      <c r="P586">
        <v>4282.0865496844699</v>
      </c>
      <c r="Q586">
        <v>4262.6977170193104</v>
      </c>
      <c r="R586">
        <v>47.948094339970801</v>
      </c>
      <c r="S586" s="5">
        <f>(Table2[[#This Row],[Close Price]]-Table2[[#This Row],[20D EMA]])/Table2[[#This Row],[20D EMA]]</f>
        <v>-2.2829964899139077E-2</v>
      </c>
      <c r="T586" s="5">
        <f>(Table2[[#This Row],[Close Price]]-Table2[[#This Row],[50D EMA]])/Table2[[#This Row],[50D EMA]]</f>
        <v>-4.9517109760449346E-2</v>
      </c>
      <c r="U586" s="5">
        <f>(Table2[[#This Row],[Close Price]]-Table2[[#This Row],[200D EMA]])/Table2[[#This Row],[200D EMA]]</f>
        <v>-4.5193849014942361E-2</v>
      </c>
      <c r="V586">
        <v>0.81481097876747799</v>
      </c>
      <c r="W586">
        <v>4060</v>
      </c>
      <c r="X586">
        <v>4195.8500000000004</v>
      </c>
      <c r="Y586">
        <v>4060</v>
      </c>
      <c r="Z586">
        <v>4298</v>
      </c>
      <c r="AA586">
        <v>3880</v>
      </c>
      <c r="AB586">
        <v>4298</v>
      </c>
      <c r="AC586" s="5">
        <f>(Table2[[#This Row],[Close Price]]/Table2[[#This Row],[Day Low]])-1</f>
        <v>2.4753694581280961E-3</v>
      </c>
      <c r="AD586" s="5">
        <f>(Table2[[#This Row],[Day High]]/Table2[[#This Row],[Close Price]])-1</f>
        <v>3.0908711195194227E-2</v>
      </c>
      <c r="AE586" s="5">
        <f>(Table2[[#This Row],[Close Price]]/Table2[[#This Row],[Current Week Low]])-1</f>
        <v>2.4753694581280961E-3</v>
      </c>
      <c r="AF586" s="5">
        <f>(Table2[[#This Row],[Current Week High]]/Table2[[#This Row],[Close Price]])-1</f>
        <v>5.6006682964582666E-2</v>
      </c>
      <c r="AG586" s="5">
        <f>(Table2[[#This Row],[Close Price]]/Table2[[#This Row],[Current Month Low]])-1</f>
        <v>4.8981958762886579E-2</v>
      </c>
      <c r="AH586" s="5">
        <f>(Table2[[#This Row],[Current Month High]]/Table2[[#This Row],[Close Price]])-1</f>
        <v>5.6006682964582666E-2</v>
      </c>
      <c r="AI586">
        <v>29.4455842065822</v>
      </c>
      <c r="AJ586">
        <v>11.182287540634301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-0.24</v>
      </c>
      <c r="AM586" t="s">
        <v>10117</v>
      </c>
      <c r="AN586">
        <v>-1.24</v>
      </c>
      <c r="AO586" t="s">
        <v>10117</v>
      </c>
      <c r="AP586">
        <v>2.5909650878692E-2</v>
      </c>
      <c r="AQ586">
        <f>(Table2[[#This Row],[Sharpe Ratio]]-AVERAGE(Table2[Sharpe Ratio]))/_xlfn.STDEV.P(Table2[Sharpe Ratio])</f>
        <v>-0.34151176107792192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615</v>
      </c>
      <c r="AT586">
        <f>_xlfn.RANK.AVG(Table2[[#This Row],[6M Return vs Nifty Z-Score]],Table2[6M Return vs Nifty Z-Score])</f>
        <v>604</v>
      </c>
      <c r="AU586">
        <f>_xlfn.RANK.AVG(Table2[[#This Row],[Sharpe Ratio Z-Score]],Table2[Sharpe Ratio Z-Score])</f>
        <v>426</v>
      </c>
      <c r="AV586">
        <f>(Table2[[#This Row],[Rank 1Y]]+Table2[[#This Row],[Rank 6M]]+Table2[[#This Row],[Rank Sharpe]])/3</f>
        <v>548.33333333333337</v>
      </c>
    </row>
    <row r="587" spans="1:48" x14ac:dyDescent="0.3">
      <c r="A587" t="s">
        <v>737</v>
      </c>
      <c r="B587" t="s">
        <v>738</v>
      </c>
      <c r="C587" t="s">
        <v>10070</v>
      </c>
      <c r="D587" t="s">
        <v>584</v>
      </c>
      <c r="E587">
        <v>20935.945373704999</v>
      </c>
      <c r="F587">
        <v>479.85</v>
      </c>
      <c r="G587">
        <v>-28.538705567229101</v>
      </c>
      <c r="H587">
        <f>(Table2[[#This Row],[1Y Return vs Nifty]]-AVERAGE(Table2[1Y Return vs Nifty]))/_xlfn.STDEV.P(Table2[1Y Return vs Nifty])</f>
        <v>-0.86455232329698395</v>
      </c>
      <c r="I587">
        <v>20.084310701890701</v>
      </c>
      <c r="J587">
        <f>(Table2[[#This Row],[1M Return vs Nifty]]-AVERAGE(Table2[1M Return vs Nifty]))/_xlfn.STDEV.P(Table2[1M Return vs Nifty])</f>
        <v>1.6696944099031579</v>
      </c>
      <c r="K587">
        <v>-26.874242326446801</v>
      </c>
      <c r="L587">
        <f>(Table2[[#This Row],[6M Return vs Nifty]]-AVERAGE(Table2[6M Return vs Nifty]))/_xlfn.STDEV.P(Table2[6M Return vs Nifty])</f>
        <v>-1.1781708495964081</v>
      </c>
      <c r="M587">
        <v>1.8900634612877201</v>
      </c>
      <c r="N587">
        <f>(Table2[[#This Row],[1W Return vs Nifty]]-AVERAGE(Table2[1W Return vs Nifty]))/_xlfn.STDEV.P(Table2[1W Return vs Nifty])</f>
        <v>0.676991865264014</v>
      </c>
      <c r="O587">
        <v>457.3</v>
      </c>
      <c r="P587">
        <v>439.178282645541</v>
      </c>
      <c r="Q587">
        <v>481.58160655201402</v>
      </c>
      <c r="R587">
        <v>69.638993322891693</v>
      </c>
      <c r="S587" s="5">
        <f>(Table2[[#This Row],[Close Price]]-Table2[[#This Row],[20D EMA]])/Table2[[#This Row],[20D EMA]]</f>
        <v>4.9311174283839951E-2</v>
      </c>
      <c r="T587" s="5">
        <f>(Table2[[#This Row],[Close Price]]-Table2[[#This Row],[50D EMA]])/Table2[[#This Row],[50D EMA]]</f>
        <v>9.2608671607027057E-2</v>
      </c>
      <c r="U587" s="5">
        <f>(Table2[[#This Row],[Close Price]]-Table2[[#This Row],[200D EMA]])/Table2[[#This Row],[200D EMA]]</f>
        <v>-3.5956658818674693E-3</v>
      </c>
      <c r="V587">
        <v>1.1712379143423901</v>
      </c>
      <c r="W587">
        <v>474.25</v>
      </c>
      <c r="X587">
        <v>504.85</v>
      </c>
      <c r="Y587">
        <v>456.95</v>
      </c>
      <c r="Z587">
        <v>504.85</v>
      </c>
      <c r="AA587">
        <v>340.8</v>
      </c>
      <c r="AB587">
        <v>508.35</v>
      </c>
      <c r="AC587" s="5">
        <f>(Table2[[#This Row],[Close Price]]/Table2[[#This Row],[Day Low]])-1</f>
        <v>1.1808118081180874E-2</v>
      </c>
      <c r="AD587" s="5">
        <f>(Table2[[#This Row],[Day High]]/Table2[[#This Row],[Close Price]])-1</f>
        <v>5.2099614462852939E-2</v>
      </c>
      <c r="AE587" s="5">
        <f>(Table2[[#This Row],[Close Price]]/Table2[[#This Row],[Current Week Low]])-1</f>
        <v>5.0114892220155527E-2</v>
      </c>
      <c r="AF587" s="5">
        <f>(Table2[[#This Row],[Current Week High]]/Table2[[#This Row],[Close Price]])-1</f>
        <v>5.2099614462852939E-2</v>
      </c>
      <c r="AG587" s="5">
        <f>(Table2[[#This Row],[Close Price]]/Table2[[#This Row],[Current Month Low]])-1</f>
        <v>0.40801056338028174</v>
      </c>
      <c r="AH587" s="5">
        <f>(Table2[[#This Row],[Current Month High]]/Table2[[#This Row],[Close Price]])-1</f>
        <v>5.9393560487652319E-2</v>
      </c>
      <c r="AI587">
        <v>42.757647347164799</v>
      </c>
      <c r="AJ587">
        <v>57.7001446036545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0.12</v>
      </c>
      <c r="AM587" t="s">
        <v>10116</v>
      </c>
      <c r="AN587">
        <v>-2.06</v>
      </c>
      <c r="AO587" t="s">
        <v>10117</v>
      </c>
      <c r="AP587">
        <v>5.8895352268098999E-2</v>
      </c>
      <c r="AQ587">
        <f>(Table2[[#This Row],[Sharpe Ratio]]-AVERAGE(Table2[Sharpe Ratio]))/_xlfn.STDEV.P(Table2[Sharpe Ratio])</f>
        <v>3.1372089633276722E-2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644</v>
      </c>
      <c r="AT587">
        <f>_xlfn.RANK.AVG(Table2[[#This Row],[6M Return vs Nifty Z-Score]],Table2[6M Return vs Nifty Z-Score])</f>
        <v>678</v>
      </c>
      <c r="AU587">
        <f>_xlfn.RANK.AVG(Table2[[#This Row],[Sharpe Ratio Z-Score]],Table2[Sharpe Ratio Z-Score])</f>
        <v>328</v>
      </c>
      <c r="AV587">
        <f>(Table2[[#This Row],[Rank 1Y]]+Table2[[#This Row],[Rank 6M]]+Table2[[#This Row],[Rank Sharpe]])/3</f>
        <v>550</v>
      </c>
    </row>
    <row r="588" spans="1:48" x14ac:dyDescent="0.3">
      <c r="A588" t="s">
        <v>412</v>
      </c>
      <c r="B588" t="s">
        <v>413</v>
      </c>
      <c r="C588" t="s">
        <v>10084</v>
      </c>
      <c r="D588" t="s">
        <v>162</v>
      </c>
      <c r="E588">
        <v>57278.312168130004</v>
      </c>
      <c r="F588">
        <v>3819.55</v>
      </c>
      <c r="G588">
        <v>-28.260029572681301</v>
      </c>
      <c r="H588">
        <f>(Table2[[#This Row],[1Y Return vs Nifty]]-AVERAGE(Table2[1Y Return vs Nifty]))/_xlfn.STDEV.P(Table2[1Y Return vs Nifty])</f>
        <v>-0.86118472115555589</v>
      </c>
      <c r="I588">
        <v>-0.61753318102302002</v>
      </c>
      <c r="J588">
        <f>(Table2[[#This Row],[1M Return vs Nifty]]-AVERAGE(Table2[1M Return vs Nifty]))/_xlfn.STDEV.P(Table2[1M Return vs Nifty])</f>
        <v>-0.24784780958572067</v>
      </c>
      <c r="K588">
        <v>-0.73332853684235699</v>
      </c>
      <c r="L588">
        <f>(Table2[[#This Row],[6M Return vs Nifty]]-AVERAGE(Table2[6M Return vs Nifty]))/_xlfn.STDEV.P(Table2[6M Return vs Nifty])</f>
        <v>-0.38322761664987831</v>
      </c>
      <c r="M588">
        <v>0.52128649410935901</v>
      </c>
      <c r="N588">
        <f>(Table2[[#This Row],[1W Return vs Nifty]]-AVERAGE(Table2[1W Return vs Nifty]))/_xlfn.STDEV.P(Table2[1W Return vs Nifty])</f>
        <v>0.37804737471578781</v>
      </c>
      <c r="O588">
        <v>3703</v>
      </c>
      <c r="P588">
        <v>3673.7244042222201</v>
      </c>
      <c r="Q588">
        <v>3598.8774557516099</v>
      </c>
      <c r="R588">
        <v>67.149410616237702</v>
      </c>
      <c r="S588" s="5">
        <f>(Table2[[#This Row],[Close Price]]-Table2[[#This Row],[20D EMA]])/Table2[[#This Row],[20D EMA]]</f>
        <v>3.1474480151228786E-2</v>
      </c>
      <c r="T588" s="5">
        <f>(Table2[[#This Row],[Close Price]]-Table2[[#This Row],[50D EMA]])/Table2[[#This Row],[50D EMA]]</f>
        <v>3.9694212121677501E-2</v>
      </c>
      <c r="U588" s="5">
        <f>(Table2[[#This Row],[Close Price]]-Table2[[#This Row],[200D EMA]])/Table2[[#This Row],[200D EMA]]</f>
        <v>6.131704870798492E-2</v>
      </c>
      <c r="V588">
        <v>1.0837520052169101</v>
      </c>
      <c r="W588">
        <v>3811.05</v>
      </c>
      <c r="X588">
        <v>3950</v>
      </c>
      <c r="Y588">
        <v>3684.95</v>
      </c>
      <c r="Z588">
        <v>3950</v>
      </c>
      <c r="AA588">
        <v>3441.05</v>
      </c>
      <c r="AB588">
        <v>3950</v>
      </c>
      <c r="AC588" s="5">
        <f>(Table2[[#This Row],[Close Price]]/Table2[[#This Row],[Day Low]])-1</f>
        <v>2.2303564634418294E-3</v>
      </c>
      <c r="AD588" s="5">
        <f>(Table2[[#This Row],[Day High]]/Table2[[#This Row],[Close Price]])-1</f>
        <v>3.4153237946878523E-2</v>
      </c>
      <c r="AE588" s="5">
        <f>(Table2[[#This Row],[Close Price]]/Table2[[#This Row],[Current Week Low]])-1</f>
        <v>3.6526954232757758E-2</v>
      </c>
      <c r="AF588" s="5">
        <f>(Table2[[#This Row],[Current Week High]]/Table2[[#This Row],[Close Price]])-1</f>
        <v>3.4153237946878523E-2</v>
      </c>
      <c r="AG588" s="5">
        <f>(Table2[[#This Row],[Close Price]]/Table2[[#This Row],[Current Month Low]])-1</f>
        <v>0.1099954955609479</v>
      </c>
      <c r="AH588" s="5">
        <f>(Table2[[#This Row],[Current Month High]]/Table2[[#This Row],[Close Price]])-1</f>
        <v>3.4153237946878523E-2</v>
      </c>
      <c r="AI588">
        <v>5.7716223115288301</v>
      </c>
      <c r="AJ588">
        <v>18.619565217391301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-0.08</v>
      </c>
      <c r="AM588" t="s">
        <v>10117</v>
      </c>
      <c r="AN588">
        <v>4.92</v>
      </c>
      <c r="AO588" t="s">
        <v>10116</v>
      </c>
      <c r="AP588">
        <v>-1.7105884966383E-2</v>
      </c>
      <c r="AQ588">
        <f>(Table2[[#This Row],[Sharpe Ratio]]-AVERAGE(Table2[Sharpe Ratio]))/_xlfn.STDEV.P(Table2[Sharpe Ratio])</f>
        <v>-0.82777695995794842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-1.9419897326333153</v>
      </c>
      <c r="AS588">
        <f>_xlfn.RANK.AVG(Table2[[#This Row],[1Y Return vs Nifty Z-Score]],Table2[1Y Return vs Nifty Z-Score])</f>
        <v>640</v>
      </c>
      <c r="AT588">
        <f>_xlfn.RANK.AVG(Table2[[#This Row],[6M Return vs Nifty Z-Score]],Table2[6M Return vs Nifty Z-Score])</f>
        <v>429</v>
      </c>
      <c r="AU588">
        <f>_xlfn.RANK.AVG(Table2[[#This Row],[Sharpe Ratio Z-Score]],Table2[Sharpe Ratio Z-Score])</f>
        <v>584</v>
      </c>
      <c r="AV588">
        <f>(Table2[[#This Row],[Rank 1Y]]+Table2[[#This Row],[Rank 6M]]+Table2[[#This Row],[Rank Sharpe]])/3</f>
        <v>551</v>
      </c>
    </row>
    <row r="589" spans="1:48" x14ac:dyDescent="0.3">
      <c r="A589" t="s">
        <v>19</v>
      </c>
      <c r="B589" t="s">
        <v>20</v>
      </c>
      <c r="C589" t="s">
        <v>10069</v>
      </c>
      <c r="D589" t="s">
        <v>21</v>
      </c>
      <c r="E589">
        <v>1395080.2756280301</v>
      </c>
      <c r="F589">
        <v>3934.15</v>
      </c>
      <c r="G589">
        <v>-4.7339305842472497</v>
      </c>
      <c r="H589">
        <f>(Table2[[#This Row],[1Y Return vs Nifty]]-AVERAGE(Table2[1Y Return vs Nifty]))/_xlfn.STDEV.P(Table2[1Y Return vs Nifty])</f>
        <v>-0.57688846714395414</v>
      </c>
      <c r="I589">
        <v>-5.07694697977003</v>
      </c>
      <c r="J589">
        <f>(Table2[[#This Row],[1M Return vs Nifty]]-AVERAGE(Table2[1M Return vs Nifty]))/_xlfn.STDEV.P(Table2[1M Return vs Nifty])</f>
        <v>-0.66090832156873003</v>
      </c>
      <c r="K589">
        <v>-7.80966695931453</v>
      </c>
      <c r="L589">
        <f>(Table2[[#This Row],[6M Return vs Nifty]]-AVERAGE(Table2[6M Return vs Nifty]))/_xlfn.STDEV.P(Table2[6M Return vs Nifty])</f>
        <v>-0.59841853875225737</v>
      </c>
      <c r="M589">
        <v>-0.43074394067434801</v>
      </c>
      <c r="N589">
        <f>(Table2[[#This Row],[1W Return vs Nifty]]-AVERAGE(Table2[1W Return vs Nifty]))/_xlfn.STDEV.P(Table2[1W Return vs Nifty])</f>
        <v>0.17012142320046272</v>
      </c>
      <c r="O589">
        <v>3836.28</v>
      </c>
      <c r="P589">
        <v>3856.0755843070401</v>
      </c>
      <c r="Q589">
        <v>3770.7855830393701</v>
      </c>
      <c r="R589">
        <v>59.770599375004799</v>
      </c>
      <c r="S589" s="5">
        <f>(Table2[[#This Row],[Close Price]]-Table2[[#This Row],[20D EMA]])/Table2[[#This Row],[20D EMA]]</f>
        <v>2.5511693619860876E-2</v>
      </c>
      <c r="T589" s="5">
        <f>(Table2[[#This Row],[Close Price]]-Table2[[#This Row],[50D EMA]])/Table2[[#This Row],[50D EMA]]</f>
        <v>2.0247117564473366E-2</v>
      </c>
      <c r="U589" s="5">
        <f>(Table2[[#This Row],[Close Price]]-Table2[[#This Row],[200D EMA]])/Table2[[#This Row],[200D EMA]]</f>
        <v>4.3323708909736851E-2</v>
      </c>
      <c r="V589">
        <v>0.97196720234634004</v>
      </c>
      <c r="W589">
        <v>3818.1</v>
      </c>
      <c r="X589">
        <v>3942</v>
      </c>
      <c r="Y589">
        <v>3791.3</v>
      </c>
      <c r="Z589">
        <v>3942</v>
      </c>
      <c r="AA589">
        <v>3591.5</v>
      </c>
      <c r="AB589">
        <v>3942</v>
      </c>
      <c r="AC589" s="5">
        <f>(Table2[[#This Row],[Close Price]]/Table2[[#This Row],[Day Low]])-1</f>
        <v>3.0394698934024911E-2</v>
      </c>
      <c r="AD589" s="5">
        <f>(Table2[[#This Row],[Day High]]/Table2[[#This Row],[Close Price]])-1</f>
        <v>1.9953484234205288E-3</v>
      </c>
      <c r="AE589" s="5">
        <f>(Table2[[#This Row],[Close Price]]/Table2[[#This Row],[Current Week Low]])-1</f>
        <v>3.7678368897211989E-2</v>
      </c>
      <c r="AF589" s="5">
        <f>(Table2[[#This Row],[Current Week High]]/Table2[[#This Row],[Close Price]])-1</f>
        <v>1.9953484234205288E-3</v>
      </c>
      <c r="AG589" s="5">
        <f>(Table2[[#This Row],[Close Price]]/Table2[[#This Row],[Current Month Low]])-1</f>
        <v>9.5405819295558913E-2</v>
      </c>
      <c r="AH589" s="5">
        <f>(Table2[[#This Row],[Current Month High]]/Table2[[#This Row],[Close Price]])-1</f>
        <v>1.9953484234205288E-3</v>
      </c>
      <c r="AI589">
        <v>8.1491554719570907</v>
      </c>
      <c r="AJ589">
        <v>23.625993778085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-0.04</v>
      </c>
      <c r="AM589" t="s">
        <v>10117</v>
      </c>
      <c r="AN589">
        <v>1.96</v>
      </c>
      <c r="AO589" t="s">
        <v>10116</v>
      </c>
      <c r="AP589">
        <v>-4.7571898822457999E-2</v>
      </c>
      <c r="AQ589">
        <f>(Table2[[#This Row],[Sharpe Ratio]]-AVERAGE(Table2[Sharpe Ratio]))/_xlfn.STDEV.P(Table2[Sharpe Ratio])</f>
        <v>-1.1721772329235618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521</v>
      </c>
      <c r="AT589">
        <f>_xlfn.RANK.AVG(Table2[[#This Row],[6M Return vs Nifty Z-Score]],Table2[6M Return vs Nifty Z-Score])</f>
        <v>504</v>
      </c>
      <c r="AU589">
        <f>_xlfn.RANK.AVG(Table2[[#This Row],[Sharpe Ratio Z-Score]],Table2[Sharpe Ratio Z-Score])</f>
        <v>634</v>
      </c>
      <c r="AV589">
        <f>(Table2[[#This Row],[Rank 1Y]]+Table2[[#This Row],[Rank 6M]]+Table2[[#This Row],[Rank Sharpe]])/3</f>
        <v>553</v>
      </c>
    </row>
    <row r="590" spans="1:48" x14ac:dyDescent="0.3">
      <c r="A590" t="s">
        <v>475</v>
      </c>
      <c r="B590" t="s">
        <v>476</v>
      </c>
      <c r="C590" t="s">
        <v>609</v>
      </c>
      <c r="D590" t="s">
        <v>477</v>
      </c>
      <c r="E590">
        <v>44152.554459630002</v>
      </c>
      <c r="F590">
        <v>40080.400000000001</v>
      </c>
      <c r="G590">
        <v>-22.070860474370999</v>
      </c>
      <c r="H590">
        <f>(Table2[[#This Row],[1Y Return vs Nifty]]-AVERAGE(Table2[1Y Return vs Nifty]))/_xlfn.STDEV.P(Table2[1Y Return vs Nifty])</f>
        <v>-0.78639299342547109</v>
      </c>
      <c r="I590">
        <v>7.0910733771959897</v>
      </c>
      <c r="J590">
        <f>(Table2[[#This Row],[1M Return vs Nifty]]-AVERAGE(Table2[1M Return vs Nifty]))/_xlfn.STDEV.P(Table2[1M Return vs Nifty])</f>
        <v>0.46617450709370262</v>
      </c>
      <c r="K590">
        <v>-5.3647617578047999</v>
      </c>
      <c r="L590">
        <f>(Table2[[#This Row],[6M Return vs Nifty]]-AVERAGE(Table2[6M Return vs Nifty]))/_xlfn.STDEV.P(Table2[6M Return vs Nifty])</f>
        <v>-0.52406915445839852</v>
      </c>
      <c r="M590">
        <v>-0.387882054317014</v>
      </c>
      <c r="N590">
        <f>(Table2[[#This Row],[1W Return vs Nifty]]-AVERAGE(Table2[1W Return vs Nifty]))/_xlfn.STDEV.P(Table2[1W Return vs Nifty])</f>
        <v>0.17948257194001449</v>
      </c>
      <c r="O590">
        <v>38723.46</v>
      </c>
      <c r="P590">
        <v>37371.3493722485</v>
      </c>
      <c r="Q590">
        <v>37249.1483097171</v>
      </c>
      <c r="R590">
        <v>58.902863892530803</v>
      </c>
      <c r="S590" s="5">
        <f>(Table2[[#This Row],[Close Price]]-Table2[[#This Row],[20D EMA]])/Table2[[#This Row],[20D EMA]]</f>
        <v>3.504180669805855E-2</v>
      </c>
      <c r="T590" s="5">
        <f>(Table2[[#This Row],[Close Price]]-Table2[[#This Row],[50D EMA]])/Table2[[#This Row],[50D EMA]]</f>
        <v>7.2490040452304588E-2</v>
      </c>
      <c r="U590" s="5">
        <f>(Table2[[#This Row],[Close Price]]-Table2[[#This Row],[200D EMA]])/Table2[[#This Row],[200D EMA]]</f>
        <v>7.6008494657160225E-2</v>
      </c>
      <c r="V590">
        <v>0.74286111884219297</v>
      </c>
      <c r="W590">
        <v>39226.400000000001</v>
      </c>
      <c r="X590">
        <v>40250</v>
      </c>
      <c r="Y590">
        <v>39226.400000000001</v>
      </c>
      <c r="Z590">
        <v>40793.1</v>
      </c>
      <c r="AA590">
        <v>35800.65</v>
      </c>
      <c r="AB590">
        <v>40793.1</v>
      </c>
      <c r="AC590" s="5">
        <f>(Table2[[#This Row],[Close Price]]/Table2[[#This Row],[Day Low]])-1</f>
        <v>2.1771052148553016E-2</v>
      </c>
      <c r="AD590" s="5">
        <f>(Table2[[#This Row],[Day High]]/Table2[[#This Row],[Close Price]])-1</f>
        <v>4.2314946956616417E-3</v>
      </c>
      <c r="AE590" s="5">
        <f>(Table2[[#This Row],[Close Price]]/Table2[[#This Row],[Current Week Low]])-1</f>
        <v>2.1771052148553016E-2</v>
      </c>
      <c r="AF590" s="5">
        <f>(Table2[[#This Row],[Current Week High]]/Table2[[#This Row],[Close Price]])-1</f>
        <v>1.7781758665083025E-2</v>
      </c>
      <c r="AG590" s="5">
        <f>(Table2[[#This Row],[Close Price]]/Table2[[#This Row],[Current Month Low]])-1</f>
        <v>0.11954391889532734</v>
      </c>
      <c r="AH590" s="5">
        <f>(Table2[[#This Row],[Current Month High]]/Table2[[#This Row],[Close Price]])-1</f>
        <v>1.7781758665083025E-2</v>
      </c>
      <c r="AI590">
        <v>6.9974351553377696</v>
      </c>
      <c r="AJ590">
        <v>21.198486243594999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7.0000000000000007E-2</v>
      </c>
      <c r="AM590" t="s">
        <v>10116</v>
      </c>
      <c r="AN590">
        <v>3.69</v>
      </c>
      <c r="AO590" t="s">
        <v>10116</v>
      </c>
      <c r="AP590">
        <v>-9.9610836353039994E-3</v>
      </c>
      <c r="AQ590">
        <f>(Table2[[#This Row],[Sharpe Ratio]]-AVERAGE(Table2[Sharpe Ratio]))/_xlfn.STDEV.P(Table2[Sharpe Ratio])</f>
        <v>-0.74700920542553129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-1.4118142742756836</v>
      </c>
      <c r="AS590">
        <f>_xlfn.RANK.AVG(Table2[[#This Row],[1Y Return vs Nifty Z-Score]],Table2[1Y Return vs Nifty Z-Score])</f>
        <v>612</v>
      </c>
      <c r="AT590">
        <f>_xlfn.RANK.AVG(Table2[[#This Row],[6M Return vs Nifty Z-Score]],Table2[6M Return vs Nifty Z-Score])</f>
        <v>481</v>
      </c>
      <c r="AU590">
        <f>_xlfn.RANK.AVG(Table2[[#This Row],[Sharpe Ratio Z-Score]],Table2[Sharpe Ratio Z-Score])</f>
        <v>570</v>
      </c>
      <c r="AV590">
        <f>(Table2[[#This Row],[Rank 1Y]]+Table2[[#This Row],[Rank 6M]]+Table2[[#This Row],[Rank Sharpe]])/3</f>
        <v>554.33333333333337</v>
      </c>
    </row>
    <row r="591" spans="1:48" x14ac:dyDescent="0.3">
      <c r="A591" t="s">
        <v>1720</v>
      </c>
      <c r="B591" t="s">
        <v>1721</v>
      </c>
      <c r="C591" t="s">
        <v>10075</v>
      </c>
      <c r="D591" t="s">
        <v>531</v>
      </c>
      <c r="E591">
        <v>4216.8858682500004</v>
      </c>
      <c r="F591">
        <v>367.05</v>
      </c>
      <c r="G591">
        <v>8.2167989278667299</v>
      </c>
      <c r="H591">
        <f>(Table2[[#This Row],[1Y Return vs Nifty]]-AVERAGE(Table2[1Y Return vs Nifty]))/_xlfn.STDEV.P(Table2[1Y Return vs Nifty])</f>
        <v>-0.42038806778656057</v>
      </c>
      <c r="I591">
        <v>-3.4237444336117</v>
      </c>
      <c r="J591">
        <f>(Table2[[#This Row],[1M Return vs Nifty]]-AVERAGE(Table2[1M Return vs Nifty]))/_xlfn.STDEV.P(Table2[1M Return vs Nifty])</f>
        <v>-0.5077777261708224</v>
      </c>
      <c r="K591">
        <v>-13.8553831845249</v>
      </c>
      <c r="L591">
        <f>(Table2[[#This Row],[6M Return vs Nifty]]-AVERAGE(Table2[6M Return vs Nifty]))/_xlfn.STDEV.P(Table2[6M Return vs Nifty])</f>
        <v>-0.78226831692861332</v>
      </c>
      <c r="M591">
        <v>-7.03873270259324</v>
      </c>
      <c r="N591">
        <f>(Table2[[#This Row],[1W Return vs Nifty]]-AVERAGE(Table2[1W Return vs Nifty]))/_xlfn.STDEV.P(Table2[1W Return vs Nifty])</f>
        <v>-1.2730807064002732</v>
      </c>
      <c r="O591">
        <v>375.4</v>
      </c>
      <c r="P591">
        <v>374.22987579513801</v>
      </c>
      <c r="Q591">
        <v>357.61799428789698</v>
      </c>
      <c r="R591">
        <v>49.120379925245203</v>
      </c>
      <c r="S591" s="5">
        <f>(Table2[[#This Row],[Close Price]]-Table2[[#This Row],[20D EMA]])/Table2[[#This Row],[20D EMA]]</f>
        <v>-2.2242940863079291E-2</v>
      </c>
      <c r="T591" s="5">
        <f>(Table2[[#This Row],[Close Price]]-Table2[[#This Row],[50D EMA]])/Table2[[#This Row],[50D EMA]]</f>
        <v>-1.91857365205883E-2</v>
      </c>
      <c r="U591" s="5">
        <f>(Table2[[#This Row],[Close Price]]-Table2[[#This Row],[200D EMA]])/Table2[[#This Row],[200D EMA]]</f>
        <v>2.6374527744009123E-2</v>
      </c>
      <c r="V591">
        <v>2.0791156234929602</v>
      </c>
      <c r="W591">
        <v>365.05</v>
      </c>
      <c r="X591">
        <v>378.55</v>
      </c>
      <c r="Y591">
        <v>365.05</v>
      </c>
      <c r="Z591">
        <v>391.6</v>
      </c>
      <c r="AA591">
        <v>334.05</v>
      </c>
      <c r="AB591">
        <v>409.8</v>
      </c>
      <c r="AC591" s="5">
        <f>(Table2[[#This Row],[Close Price]]/Table2[[#This Row],[Day Low]])-1</f>
        <v>5.4787015477331114E-3</v>
      </c>
      <c r="AD591" s="5">
        <f>(Table2[[#This Row],[Day High]]/Table2[[#This Row],[Close Price]])-1</f>
        <v>3.1330881351314455E-2</v>
      </c>
      <c r="AE591" s="5">
        <f>(Table2[[#This Row],[Close Price]]/Table2[[#This Row],[Current Week Low]])-1</f>
        <v>5.4787015477331114E-3</v>
      </c>
      <c r="AF591" s="5">
        <f>(Table2[[#This Row],[Current Week High]]/Table2[[#This Row],[Close Price]])-1</f>
        <v>6.6884620623893332E-2</v>
      </c>
      <c r="AG591" s="5">
        <f>(Table2[[#This Row],[Close Price]]/Table2[[#This Row],[Current Month Low]])-1</f>
        <v>9.8787606645711623E-2</v>
      </c>
      <c r="AH591" s="5">
        <f>(Table2[[#This Row],[Current Month High]]/Table2[[#This Row],[Close Price]])-1</f>
        <v>0.11646914589293011</v>
      </c>
      <c r="AI591">
        <v>15.8289061435771</v>
      </c>
      <c r="AJ591">
        <v>36.958955223880501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</v>
      </c>
      <c r="AM591" t="s">
        <v>10115</v>
      </c>
      <c r="AN591">
        <v>1.87</v>
      </c>
      <c r="AO591" t="s">
        <v>10116</v>
      </c>
      <c r="AP591">
        <v>-6.3320178769022004E-2</v>
      </c>
      <c r="AQ591">
        <f>(Table2[[#This Row],[Sharpe Ratio]]-AVERAGE(Table2[Sharpe Ratio]))/_xlfn.STDEV.P(Table2[Sharpe Ratio])</f>
        <v>-1.350202226214702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-4.3337170435009718</v>
      </c>
      <c r="AS591">
        <f>_xlfn.RANK.AVG(Table2[[#This Row],[1Y Return vs Nifty Z-Score]],Table2[1Y Return vs Nifty Z-Score])</f>
        <v>434</v>
      </c>
      <c r="AT591">
        <f>_xlfn.RANK.AVG(Table2[[#This Row],[6M Return vs Nifty Z-Score]],Table2[6M Return vs Nifty Z-Score])</f>
        <v>575</v>
      </c>
      <c r="AU591">
        <f>_xlfn.RANK.AVG(Table2[[#This Row],[Sharpe Ratio Z-Score]],Table2[Sharpe Ratio Z-Score])</f>
        <v>655</v>
      </c>
      <c r="AV591">
        <f>(Table2[[#This Row],[Rank 1Y]]+Table2[[#This Row],[Rank 6M]]+Table2[[#This Row],[Rank Sharpe]])/3</f>
        <v>554.66666666666663</v>
      </c>
    </row>
    <row r="592" spans="1:48" x14ac:dyDescent="0.3">
      <c r="A592" t="s">
        <v>570</v>
      </c>
      <c r="B592" t="s">
        <v>571</v>
      </c>
      <c r="C592" t="s">
        <v>10068</v>
      </c>
      <c r="D592" t="s">
        <v>182</v>
      </c>
      <c r="E592">
        <v>33236.037984000002</v>
      </c>
      <c r="F592">
        <v>482.6</v>
      </c>
      <c r="G592">
        <v>-26.1780139657976</v>
      </c>
      <c r="H592">
        <f>(Table2[[#This Row],[1Y Return vs Nifty]]-AVERAGE(Table2[1Y Return vs Nifty]))/_xlfn.STDEV.P(Table2[1Y Return vs Nifty])</f>
        <v>-0.83602503624044422</v>
      </c>
      <c r="I592">
        <v>-1.9227299817393</v>
      </c>
      <c r="J592">
        <f>(Table2[[#This Row],[1M Return vs Nifty]]-AVERAGE(Table2[1M Return vs Nifty]))/_xlfn.STDEV.P(Table2[1M Return vs Nifty])</f>
        <v>-0.36874380243884719</v>
      </c>
      <c r="K592">
        <v>6.4567069545443703</v>
      </c>
      <c r="L592">
        <f>(Table2[[#This Row],[6M Return vs Nifty]]-AVERAGE(Table2[6M Return vs Nifty]))/_xlfn.STDEV.P(Table2[6M Return vs Nifty])</f>
        <v>-0.16457917518658763</v>
      </c>
      <c r="M592">
        <v>-1.1872298869286699</v>
      </c>
      <c r="N592">
        <f>(Table2[[#This Row],[1W Return vs Nifty]]-AVERAGE(Table2[1W Return vs Nifty]))/_xlfn.STDEV.P(Table2[1W Return vs Nifty])</f>
        <v>4.9029024095422974E-3</v>
      </c>
      <c r="O592">
        <v>470.34</v>
      </c>
      <c r="P592">
        <v>459.76906127361099</v>
      </c>
      <c r="Q592">
        <v>443.68617097187598</v>
      </c>
      <c r="R592">
        <v>54.366289099095901</v>
      </c>
      <c r="S592" s="5">
        <f>(Table2[[#This Row],[Close Price]]-Table2[[#This Row],[20D EMA]])/Table2[[#This Row],[20D EMA]]</f>
        <v>2.6066249946847066E-2</v>
      </c>
      <c r="T592" s="5">
        <f>(Table2[[#This Row],[Close Price]]-Table2[[#This Row],[50D EMA]])/Table2[[#This Row],[50D EMA]]</f>
        <v>4.9657405531256971E-2</v>
      </c>
      <c r="U592" s="5">
        <f>(Table2[[#This Row],[Close Price]]-Table2[[#This Row],[200D EMA]])/Table2[[#This Row],[200D EMA]]</f>
        <v>8.7705751438871604E-2</v>
      </c>
      <c r="V592">
        <v>0.52560500938770705</v>
      </c>
      <c r="W592">
        <v>473.1</v>
      </c>
      <c r="X592">
        <v>484.15</v>
      </c>
      <c r="Y592">
        <v>470.05</v>
      </c>
      <c r="Z592">
        <v>484.15</v>
      </c>
      <c r="AA592">
        <v>423</v>
      </c>
      <c r="AB592">
        <v>490.45</v>
      </c>
      <c r="AC592" s="5">
        <f>(Table2[[#This Row],[Close Price]]/Table2[[#This Row],[Day Low]])-1</f>
        <v>2.008032128514059E-2</v>
      </c>
      <c r="AD592" s="5">
        <f>(Table2[[#This Row],[Day High]]/Table2[[#This Row],[Close Price]])-1</f>
        <v>3.2117695814337655E-3</v>
      </c>
      <c r="AE592" s="5">
        <f>(Table2[[#This Row],[Close Price]]/Table2[[#This Row],[Current Week Low]])-1</f>
        <v>2.6699287309860598E-2</v>
      </c>
      <c r="AF592" s="5">
        <f>(Table2[[#This Row],[Current Week High]]/Table2[[#This Row],[Close Price]])-1</f>
        <v>3.2117695814337655E-3</v>
      </c>
      <c r="AG592" s="5">
        <f>(Table2[[#This Row],[Close Price]]/Table2[[#This Row],[Current Month Low]])-1</f>
        <v>0.14089834515366428</v>
      </c>
      <c r="AH592" s="5">
        <f>(Table2[[#This Row],[Current Month High]]/Table2[[#This Row],[Close Price]])-1</f>
        <v>1.6266058847907106E-2</v>
      </c>
      <c r="AI592">
        <v>3.8126813095731502</v>
      </c>
      <c r="AJ592">
        <v>28.453553367048102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 t="s">
        <v>10115</v>
      </c>
      <c r="AN592">
        <v>2.68</v>
      </c>
      <c r="AO592" t="s">
        <v>10116</v>
      </c>
      <c r="AP592">
        <v>-7.4634509563932E-2</v>
      </c>
      <c r="AQ592">
        <f>(Table2[[#This Row],[Sharpe Ratio]]-AVERAGE(Table2[Sharpe Ratio]))/_xlfn.STDEV.P(Table2[Sharpe Ratio])</f>
        <v>-1.4781040460129371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-2.8425491574692741</v>
      </c>
      <c r="AS592">
        <f>_xlfn.RANK.AVG(Table2[[#This Row],[1Y Return vs Nifty Z-Score]],Table2[1Y Return vs Nifty Z-Score])</f>
        <v>633</v>
      </c>
      <c r="AT592">
        <f>_xlfn.RANK.AVG(Table2[[#This Row],[6M Return vs Nifty Z-Score]],Table2[6M Return vs Nifty Z-Score])</f>
        <v>361</v>
      </c>
      <c r="AU592">
        <f>_xlfn.RANK.AVG(Table2[[#This Row],[Sharpe Ratio Z-Score]],Table2[Sharpe Ratio Z-Score])</f>
        <v>672</v>
      </c>
      <c r="AV592">
        <f>(Table2[[#This Row],[Rank 1Y]]+Table2[[#This Row],[Rank 6M]]+Table2[[#This Row],[Rank Sharpe]])/3</f>
        <v>555.33333333333337</v>
      </c>
    </row>
    <row r="593" spans="1:48" x14ac:dyDescent="0.3">
      <c r="A593" t="s">
        <v>402</v>
      </c>
      <c r="B593" t="s">
        <v>403</v>
      </c>
      <c r="C593" t="s">
        <v>10070</v>
      </c>
      <c r="D593" t="s">
        <v>24</v>
      </c>
      <c r="E593">
        <v>58589.198786285997</v>
      </c>
      <c r="F593">
        <v>82.2</v>
      </c>
      <c r="G593">
        <v>-22.730090643113801</v>
      </c>
      <c r="H593">
        <f>(Table2[[#This Row],[1Y Return vs Nifty]]-AVERAGE(Table2[1Y Return vs Nifty]))/_xlfn.STDEV.P(Table2[1Y Return vs Nifty])</f>
        <v>-0.79435932339786286</v>
      </c>
      <c r="I593">
        <v>1.4320681989906101</v>
      </c>
      <c r="J593">
        <f>(Table2[[#This Row],[1M Return vs Nifty]]-AVERAGE(Table2[1M Return vs Nifty]))/_xlfn.STDEV.P(Table2[1M Return vs Nifty])</f>
        <v>-5.8000122513623915E-2</v>
      </c>
      <c r="K593">
        <v>-18.520209490831299</v>
      </c>
      <c r="L593">
        <f>(Table2[[#This Row],[6M Return vs Nifty]]-AVERAGE(Table2[6M Return vs Nifty]))/_xlfn.STDEV.P(Table2[6M Return vs Nifty])</f>
        <v>-0.92412533596457014</v>
      </c>
      <c r="M593">
        <v>-1.96567144043021</v>
      </c>
      <c r="N593">
        <f>(Table2[[#This Row],[1W Return vs Nifty]]-AVERAGE(Table2[1W Return vs Nifty]))/_xlfn.STDEV.P(Table2[1W Return vs Nifty])</f>
        <v>-0.16511078076398808</v>
      </c>
      <c r="O593">
        <v>80.41</v>
      </c>
      <c r="P593">
        <v>79.752599817335593</v>
      </c>
      <c r="Q593">
        <v>80.298234223998406</v>
      </c>
      <c r="R593">
        <v>67.971989484687001</v>
      </c>
      <c r="S593" s="5">
        <f>(Table2[[#This Row],[Close Price]]-Table2[[#This Row],[20D EMA]])/Table2[[#This Row],[20D EMA]]</f>
        <v>2.2260912821788412E-2</v>
      </c>
      <c r="T593" s="5">
        <f>(Table2[[#This Row],[Close Price]]-Table2[[#This Row],[50D EMA]])/Table2[[#This Row],[50D EMA]]</f>
        <v>3.0687403147607803E-2</v>
      </c>
      <c r="U593" s="5">
        <f>(Table2[[#This Row],[Close Price]]-Table2[[#This Row],[200D EMA]])/Table2[[#This Row],[200D EMA]]</f>
        <v>2.3683780775259233E-2</v>
      </c>
      <c r="V593">
        <v>1.0451744873848601</v>
      </c>
      <c r="W593">
        <v>82.02</v>
      </c>
      <c r="X593">
        <v>83.7</v>
      </c>
      <c r="Y593">
        <v>81.7</v>
      </c>
      <c r="Z593">
        <v>83.7</v>
      </c>
      <c r="AA593">
        <v>70.8</v>
      </c>
      <c r="AB593">
        <v>84.5</v>
      </c>
      <c r="AC593" s="5">
        <f>(Table2[[#This Row],[Close Price]]/Table2[[#This Row],[Day Low]])-1</f>
        <v>2.1945866861741159E-3</v>
      </c>
      <c r="AD593" s="5">
        <f>(Table2[[#This Row],[Day High]]/Table2[[#This Row],[Close Price]])-1</f>
        <v>1.8248175182481674E-2</v>
      </c>
      <c r="AE593" s="5">
        <f>(Table2[[#This Row],[Close Price]]/Table2[[#This Row],[Current Week Low]])-1</f>
        <v>6.1199510403917579E-3</v>
      </c>
      <c r="AF593" s="5">
        <f>(Table2[[#This Row],[Current Week High]]/Table2[[#This Row],[Close Price]])-1</f>
        <v>1.8248175182481674E-2</v>
      </c>
      <c r="AG593" s="5">
        <f>(Table2[[#This Row],[Close Price]]/Table2[[#This Row],[Current Month Low]])-1</f>
        <v>0.16101694915254239</v>
      </c>
      <c r="AH593" s="5">
        <f>(Table2[[#This Row],[Current Month High]]/Table2[[#This Row],[Close Price]])-1</f>
        <v>2.7980535279805263E-2</v>
      </c>
      <c r="AI593">
        <v>22.5060827250608</v>
      </c>
      <c r="AJ593">
        <v>16.1016949152542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-0.06</v>
      </c>
      <c r="AM593" t="s">
        <v>10117</v>
      </c>
      <c r="AN593">
        <v>6.02</v>
      </c>
      <c r="AO593" t="s">
        <v>10116</v>
      </c>
      <c r="AP593">
        <v>2.540466765234E-2</v>
      </c>
      <c r="AQ593">
        <f>(Table2[[#This Row],[Sharpe Ratio]]-AVERAGE(Table2[Sharpe Ratio]))/_xlfn.STDEV.P(Table2[Sharpe Ratio])</f>
        <v>-0.34722029786978076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616</v>
      </c>
      <c r="AT593">
        <f>_xlfn.RANK.AVG(Table2[[#This Row],[6M Return vs Nifty Z-Score]],Table2[6M Return vs Nifty Z-Score])</f>
        <v>625</v>
      </c>
      <c r="AU593">
        <f>_xlfn.RANK.AVG(Table2[[#This Row],[Sharpe Ratio Z-Score]],Table2[Sharpe Ratio Z-Score])</f>
        <v>429</v>
      </c>
      <c r="AV593">
        <f>(Table2[[#This Row],[Rank 1Y]]+Table2[[#This Row],[Rank 6M]]+Table2[[#This Row],[Rank Sharpe]])/3</f>
        <v>556.66666666666663</v>
      </c>
    </row>
    <row r="594" spans="1:48" x14ac:dyDescent="0.3">
      <c r="A594" t="s">
        <v>1585</v>
      </c>
      <c r="B594" t="s">
        <v>1586</v>
      </c>
      <c r="C594" t="s">
        <v>10070</v>
      </c>
      <c r="D594" t="s">
        <v>384</v>
      </c>
      <c r="E594">
        <v>5442.6940431149997</v>
      </c>
      <c r="F594">
        <v>294.89999999999998</v>
      </c>
      <c r="G594">
        <v>-13.186990068381601</v>
      </c>
      <c r="H594">
        <f>(Table2[[#This Row],[1Y Return vs Nifty]]-AVERAGE(Table2[1Y Return vs Nifty]))/_xlfn.STDEV.P(Table2[1Y Return vs Nifty])</f>
        <v>-0.67903770775788219</v>
      </c>
      <c r="I594">
        <v>-3.1540394362475199</v>
      </c>
      <c r="J594">
        <f>(Table2[[#This Row],[1M Return vs Nifty]]-AVERAGE(Table2[1M Return vs Nifty]))/_xlfn.STDEV.P(Table2[1M Return vs Nifty])</f>
        <v>-0.48279585874983394</v>
      </c>
      <c r="K594">
        <v>-8.1875101683118992</v>
      </c>
      <c r="L594">
        <f>(Table2[[#This Row],[6M Return vs Nifty]]-AVERAGE(Table2[6M Return vs Nifty]))/_xlfn.STDEV.P(Table2[6M Return vs Nifty])</f>
        <v>-0.60990872247440053</v>
      </c>
      <c r="M594">
        <v>-8.2771149592666902</v>
      </c>
      <c r="N594">
        <f>(Table2[[#This Row],[1W Return vs Nifty]]-AVERAGE(Table2[1W Return vs Nifty]))/_xlfn.STDEV.P(Table2[1W Return vs Nifty])</f>
        <v>-1.5435466491377261</v>
      </c>
      <c r="O594">
        <v>302.56</v>
      </c>
      <c r="P594">
        <v>299.13313810955401</v>
      </c>
      <c r="Q594">
        <v>295.03458490256099</v>
      </c>
      <c r="R594">
        <v>41.4730871268534</v>
      </c>
      <c r="S594" s="5">
        <f>(Table2[[#This Row],[Close Price]]-Table2[[#This Row],[20D EMA]])/Table2[[#This Row],[20D EMA]]</f>
        <v>-2.5317292437863646E-2</v>
      </c>
      <c r="T594" s="5">
        <f>(Table2[[#This Row],[Close Price]]-Table2[[#This Row],[50D EMA]])/Table2[[#This Row],[50D EMA]]</f>
        <v>-1.4151351255519194E-2</v>
      </c>
      <c r="U594" s="5">
        <f>(Table2[[#This Row],[Close Price]]-Table2[[#This Row],[200D EMA]])/Table2[[#This Row],[200D EMA]]</f>
        <v>-4.5616652910527363E-4</v>
      </c>
      <c r="V594">
        <v>1.7628176146225201</v>
      </c>
      <c r="W594">
        <v>293.55</v>
      </c>
      <c r="X594">
        <v>303</v>
      </c>
      <c r="Y594">
        <v>293.55</v>
      </c>
      <c r="Z594">
        <v>323</v>
      </c>
      <c r="AA594">
        <v>277</v>
      </c>
      <c r="AB594">
        <v>328</v>
      </c>
      <c r="AC594" s="5">
        <f>(Table2[[#This Row],[Close Price]]/Table2[[#This Row],[Day Low]])-1</f>
        <v>4.5988758303525668E-3</v>
      </c>
      <c r="AD594" s="5">
        <f>(Table2[[#This Row],[Day High]]/Table2[[#This Row],[Close Price]])-1</f>
        <v>2.7466937945066272E-2</v>
      </c>
      <c r="AE594" s="5">
        <f>(Table2[[#This Row],[Close Price]]/Table2[[#This Row],[Current Week Low]])-1</f>
        <v>4.5988758303525668E-3</v>
      </c>
      <c r="AF594" s="5">
        <f>(Table2[[#This Row],[Current Week High]]/Table2[[#This Row],[Close Price]])-1</f>
        <v>9.5286537809426974E-2</v>
      </c>
      <c r="AG594" s="5">
        <f>(Table2[[#This Row],[Close Price]]/Table2[[#This Row],[Current Month Low]])-1</f>
        <v>6.4620938628158653E-2</v>
      </c>
      <c r="AH594" s="5">
        <f>(Table2[[#This Row],[Current Month High]]/Table2[[#This Row],[Close Price]])-1</f>
        <v>0.11224143777551721</v>
      </c>
      <c r="AI594">
        <v>31.5530688368938</v>
      </c>
      <c r="AJ594">
        <v>19.554054054053999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-0.11</v>
      </c>
      <c r="AM594" t="s">
        <v>10117</v>
      </c>
      <c r="AN594">
        <v>-1.22</v>
      </c>
      <c r="AO594" t="s">
        <v>10117</v>
      </c>
      <c r="AP594">
        <v>-1.7110418013285E-2</v>
      </c>
      <c r="AQ594">
        <f>(Table2[[#This Row],[Sharpe Ratio]]-AVERAGE(Table2[Sharpe Ratio]))/_xlfn.STDEV.P(Table2[Sharpe Ratio])</f>
        <v>-0.82782820337291541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-4.1431171414927581</v>
      </c>
      <c r="AS594">
        <f>_xlfn.RANK.AVG(Table2[[#This Row],[1Y Return vs Nifty Z-Score]],Table2[1Y Return vs Nifty Z-Score])</f>
        <v>572</v>
      </c>
      <c r="AT594">
        <f>_xlfn.RANK.AVG(Table2[[#This Row],[6M Return vs Nifty Z-Score]],Table2[6M Return vs Nifty Z-Score])</f>
        <v>513</v>
      </c>
      <c r="AU594">
        <f>_xlfn.RANK.AVG(Table2[[#This Row],[Sharpe Ratio Z-Score]],Table2[Sharpe Ratio Z-Score])</f>
        <v>585</v>
      </c>
      <c r="AV594">
        <f>(Table2[[#This Row],[Rank 1Y]]+Table2[[#This Row],[Rank 6M]]+Table2[[#This Row],[Rank Sharpe]])/3</f>
        <v>556.66666666666663</v>
      </c>
    </row>
    <row r="595" spans="1:48" x14ac:dyDescent="0.3">
      <c r="A595" t="s">
        <v>1276</v>
      </c>
      <c r="B595" t="s">
        <v>1277</v>
      </c>
      <c r="C595" t="s">
        <v>10084</v>
      </c>
      <c r="D595" t="s">
        <v>531</v>
      </c>
      <c r="E595">
        <v>8451.8332882100003</v>
      </c>
      <c r="F595">
        <v>516.79999999999995</v>
      </c>
      <c r="G595">
        <v>-6.7759067309579999</v>
      </c>
      <c r="H595">
        <f>(Table2[[#This Row],[1Y Return vs Nifty]]-AVERAGE(Table2[1Y Return vs Nifty]))/_xlfn.STDEV.P(Table2[1Y Return vs Nifty])</f>
        <v>-0.60156430352364088</v>
      </c>
      <c r="I595">
        <v>-0.66188199737456299</v>
      </c>
      <c r="J595">
        <f>(Table2[[#This Row],[1M Return vs Nifty]]-AVERAGE(Table2[1M Return vs Nifty]))/_xlfn.STDEV.P(Table2[1M Return vs Nifty])</f>
        <v>-0.25195569138694662</v>
      </c>
      <c r="K595">
        <v>-10.127747883576999</v>
      </c>
      <c r="L595">
        <f>(Table2[[#This Row],[6M Return vs Nifty]]-AVERAGE(Table2[6M Return vs Nifty]))/_xlfn.STDEV.P(Table2[6M Return vs Nifty])</f>
        <v>-0.66891120626174949</v>
      </c>
      <c r="M595">
        <v>-6.1053923234090401</v>
      </c>
      <c r="N595">
        <f>(Table2[[#This Row],[1W Return vs Nifty]]-AVERAGE(Table2[1W Return vs Nifty]))/_xlfn.STDEV.P(Table2[1W Return vs Nifty])</f>
        <v>-1.0692367121968325</v>
      </c>
      <c r="O595">
        <v>521.95000000000005</v>
      </c>
      <c r="P595">
        <v>514.73147100743199</v>
      </c>
      <c r="Q595">
        <v>486.75268913306201</v>
      </c>
      <c r="R595">
        <v>57.735282420595503</v>
      </c>
      <c r="S595" s="5">
        <f>(Table2[[#This Row],[Close Price]]-Table2[[#This Row],[20D EMA]])/Table2[[#This Row],[20D EMA]]</f>
        <v>-9.8668454832840126E-3</v>
      </c>
      <c r="T595" s="5">
        <f>(Table2[[#This Row],[Close Price]]-Table2[[#This Row],[50D EMA]])/Table2[[#This Row],[50D EMA]]</f>
        <v>4.0186565405053616E-3</v>
      </c>
      <c r="U595" s="5">
        <f>(Table2[[#This Row],[Close Price]]-Table2[[#This Row],[200D EMA]])/Table2[[#This Row],[200D EMA]]</f>
        <v>6.1730138400373606E-2</v>
      </c>
      <c r="V595">
        <v>0.55573975359836603</v>
      </c>
      <c r="W595">
        <v>515.35</v>
      </c>
      <c r="X595">
        <v>538.65</v>
      </c>
      <c r="Y595">
        <v>515.35</v>
      </c>
      <c r="Z595">
        <v>542.35</v>
      </c>
      <c r="AA595">
        <v>462.3</v>
      </c>
      <c r="AB595">
        <v>564.9</v>
      </c>
      <c r="AC595" s="5">
        <f>(Table2[[#This Row],[Close Price]]/Table2[[#This Row],[Day Low]])-1</f>
        <v>2.8136218104199973E-3</v>
      </c>
      <c r="AD595" s="5">
        <f>(Table2[[#This Row],[Day High]]/Table2[[#This Row],[Close Price]])-1</f>
        <v>4.2279411764705843E-2</v>
      </c>
      <c r="AE595" s="5">
        <f>(Table2[[#This Row],[Close Price]]/Table2[[#This Row],[Current Week Low]])-1</f>
        <v>2.8136218104199973E-3</v>
      </c>
      <c r="AF595" s="5">
        <f>(Table2[[#This Row],[Current Week High]]/Table2[[#This Row],[Close Price]])-1</f>
        <v>4.9438854489164186E-2</v>
      </c>
      <c r="AG595" s="5">
        <f>(Table2[[#This Row],[Close Price]]/Table2[[#This Row],[Current Month Low]])-1</f>
        <v>0.1178888167856369</v>
      </c>
      <c r="AH595" s="5">
        <f>(Table2[[#This Row],[Current Month High]]/Table2[[#This Row],[Close Price]])-1</f>
        <v>9.3072755417956676E-2</v>
      </c>
      <c r="AI595">
        <v>12.558049535603701</v>
      </c>
      <c r="AJ595">
        <v>29.523809523809501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-0.03</v>
      </c>
      <c r="AM595" t="s">
        <v>10117</v>
      </c>
      <c r="AN595">
        <v>0.85</v>
      </c>
      <c r="AO595" t="s">
        <v>10116</v>
      </c>
      <c r="AP595">
        <v>-3.2031566271779999E-2</v>
      </c>
      <c r="AQ595">
        <f>(Table2[[#This Row],[Sharpe Ratio]]-AVERAGE(Table2[Sharpe Ratio]))/_xlfn.STDEV.P(Table2[Sharpe Ratio])</f>
        <v>-0.99650296198960142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-3.5881708753587711</v>
      </c>
      <c r="AS595">
        <f>_xlfn.RANK.AVG(Table2[[#This Row],[1Y Return vs Nifty Z-Score]],Table2[1Y Return vs Nifty Z-Score])</f>
        <v>533</v>
      </c>
      <c r="AT595">
        <f>_xlfn.RANK.AVG(Table2[[#This Row],[6M Return vs Nifty Z-Score]],Table2[6M Return vs Nifty Z-Score])</f>
        <v>532</v>
      </c>
      <c r="AU595">
        <f>_xlfn.RANK.AVG(Table2[[#This Row],[Sharpe Ratio Z-Score]],Table2[Sharpe Ratio Z-Score])</f>
        <v>606</v>
      </c>
      <c r="AV595">
        <f>(Table2[[#This Row],[Rank 1Y]]+Table2[[#This Row],[Rank 6M]]+Table2[[#This Row],[Rank Sharpe]])/3</f>
        <v>557</v>
      </c>
    </row>
    <row r="596" spans="1:48" x14ac:dyDescent="0.3">
      <c r="A596" t="s">
        <v>1071</v>
      </c>
      <c r="B596" t="s">
        <v>1072</v>
      </c>
      <c r="C596" t="s">
        <v>10072</v>
      </c>
      <c r="D596" t="s">
        <v>119</v>
      </c>
      <c r="E596">
        <v>11505.64611736</v>
      </c>
      <c r="F596">
        <v>1794.45</v>
      </c>
      <c r="G596">
        <v>-6.1767496327669003</v>
      </c>
      <c r="H596">
        <f>(Table2[[#This Row],[1Y Return vs Nifty]]-AVERAGE(Table2[1Y Return vs Nifty]))/_xlfn.STDEV.P(Table2[1Y Return vs Nifty])</f>
        <v>-0.59432391408789409</v>
      </c>
      <c r="I596">
        <v>0.57917115284148601</v>
      </c>
      <c r="J596">
        <f>(Table2[[#This Row],[1M Return vs Nifty]]-AVERAGE(Table2[1M Return vs Nifty]))/_xlfn.STDEV.P(Table2[1M Return vs Nifty])</f>
        <v>-0.13700110929133469</v>
      </c>
      <c r="K596">
        <v>-1.21958391287403</v>
      </c>
      <c r="L596">
        <f>(Table2[[#This Row],[6M Return vs Nifty]]-AVERAGE(Table2[6M Return vs Nifty]))/_xlfn.STDEV.P(Table2[6M Return vs Nifty])</f>
        <v>-0.39801460626207646</v>
      </c>
      <c r="M596">
        <v>-3.4893535030105398</v>
      </c>
      <c r="N596">
        <f>(Table2[[#This Row],[1W Return vs Nifty]]-AVERAGE(Table2[1W Return vs Nifty]))/_xlfn.STDEV.P(Table2[1W Return vs Nifty])</f>
        <v>-0.49788695166531566</v>
      </c>
      <c r="O596">
        <v>1825.93</v>
      </c>
      <c r="P596">
        <v>1754.2502782312599</v>
      </c>
      <c r="Q596">
        <v>1638.0571853136701</v>
      </c>
      <c r="R596">
        <v>40.282826411141599</v>
      </c>
      <c r="S596" s="5">
        <f>(Table2[[#This Row],[Close Price]]-Table2[[#This Row],[20D EMA]])/Table2[[#This Row],[20D EMA]]</f>
        <v>-1.7240529483605625E-2</v>
      </c>
      <c r="T596" s="5">
        <f>(Table2[[#This Row],[Close Price]]-Table2[[#This Row],[50D EMA]])/Table2[[#This Row],[50D EMA]]</f>
        <v>2.2915613734017407E-2</v>
      </c>
      <c r="U596" s="5">
        <f>(Table2[[#This Row],[Close Price]]-Table2[[#This Row],[200D EMA]])/Table2[[#This Row],[200D EMA]]</f>
        <v>9.5474575667138545E-2</v>
      </c>
      <c r="V596">
        <v>0.55109096365058097</v>
      </c>
      <c r="W596">
        <v>1781.35</v>
      </c>
      <c r="X596">
        <v>1839.95</v>
      </c>
      <c r="Y596">
        <v>1781.35</v>
      </c>
      <c r="Z596">
        <v>1900.45</v>
      </c>
      <c r="AA596">
        <v>1659.1</v>
      </c>
      <c r="AB596">
        <v>1972.8</v>
      </c>
      <c r="AC596" s="5">
        <f>(Table2[[#This Row],[Close Price]]/Table2[[#This Row],[Day Low]])-1</f>
        <v>7.3539731102816308E-3</v>
      </c>
      <c r="AD596" s="5">
        <f>(Table2[[#This Row],[Day High]]/Table2[[#This Row],[Close Price]])-1</f>
        <v>2.5355958650282728E-2</v>
      </c>
      <c r="AE596" s="5">
        <f>(Table2[[#This Row],[Close Price]]/Table2[[#This Row],[Current Week Low]])-1</f>
        <v>7.3539731102816308E-3</v>
      </c>
      <c r="AF596" s="5">
        <f>(Table2[[#This Row],[Current Week High]]/Table2[[#This Row],[Close Price]])-1</f>
        <v>5.9071024547911577E-2</v>
      </c>
      <c r="AG596" s="5">
        <f>(Table2[[#This Row],[Close Price]]/Table2[[#This Row],[Current Month Low]])-1</f>
        <v>8.1580374902055386E-2</v>
      </c>
      <c r="AH596" s="5">
        <f>(Table2[[#This Row],[Current Month High]]/Table2[[#This Row],[Close Price]])-1</f>
        <v>9.9389785170943767E-2</v>
      </c>
      <c r="AI596">
        <v>9.9389785170943696</v>
      </c>
      <c r="AJ596">
        <v>25.921897477281501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0.09</v>
      </c>
      <c r="AM596" t="s">
        <v>10116</v>
      </c>
      <c r="AN596">
        <v>-4.66</v>
      </c>
      <c r="AO596" t="s">
        <v>10117</v>
      </c>
      <c r="AP596">
        <v>-0.111016143457982</v>
      </c>
      <c r="AQ596">
        <f>(Table2[[#This Row],[Sharpe Ratio]]-AVERAGE(Table2[Sharpe Ratio]))/_xlfn.STDEV.P(Table2[Sharpe Ratio])</f>
        <v>-1.8893769057719554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-3.5166034870785765</v>
      </c>
      <c r="AS596">
        <f>_xlfn.RANK.AVG(Table2[[#This Row],[1Y Return vs Nifty Z-Score]],Table2[1Y Return vs Nifty Z-Score])</f>
        <v>530</v>
      </c>
      <c r="AT596">
        <f>_xlfn.RANK.AVG(Table2[[#This Row],[6M Return vs Nifty Z-Score]],Table2[6M Return vs Nifty Z-Score])</f>
        <v>435</v>
      </c>
      <c r="AU596">
        <f>_xlfn.RANK.AVG(Table2[[#This Row],[Sharpe Ratio Z-Score]],Table2[Sharpe Ratio Z-Score])</f>
        <v>713</v>
      </c>
      <c r="AV596">
        <f>(Table2[[#This Row],[Rank 1Y]]+Table2[[#This Row],[Rank 6M]]+Table2[[#This Row],[Rank Sharpe]])/3</f>
        <v>559.33333333333337</v>
      </c>
    </row>
    <row r="597" spans="1:48" x14ac:dyDescent="0.3">
      <c r="A597" t="s">
        <v>291</v>
      </c>
      <c r="B597" t="s">
        <v>292</v>
      </c>
      <c r="C597" t="s">
        <v>10070</v>
      </c>
      <c r="D597" t="s">
        <v>37</v>
      </c>
      <c r="E597">
        <v>86005.767094900002</v>
      </c>
      <c r="F597">
        <v>599.65</v>
      </c>
      <c r="G597">
        <v>-24.407905363832398</v>
      </c>
      <c r="H597">
        <f>(Table2[[#This Row],[1Y Return vs Nifty]]-AVERAGE(Table2[1Y Return vs Nifty]))/_xlfn.STDEV.P(Table2[1Y Return vs Nifty])</f>
        <v>-0.81463452670548808</v>
      </c>
      <c r="I597">
        <v>-2.3137886395132301</v>
      </c>
      <c r="J597">
        <f>(Table2[[#This Row],[1M Return vs Nifty]]-AVERAGE(Table2[1M Return vs Nifty]))/_xlfn.STDEV.P(Table2[1M Return vs Nifty])</f>
        <v>-0.40496625155107679</v>
      </c>
      <c r="K597">
        <v>2.8363241037061999</v>
      </c>
      <c r="L597">
        <f>(Table2[[#This Row],[6M Return vs Nifty]]-AVERAGE(Table2[6M Return vs Nifty]))/_xlfn.STDEV.P(Table2[6M Return vs Nifty])</f>
        <v>-0.27467474686832327</v>
      </c>
      <c r="M597">
        <v>-3.1860388241052502</v>
      </c>
      <c r="N597">
        <f>(Table2[[#This Row],[1W Return vs Nifty]]-AVERAGE(Table2[1W Return vs Nifty]))/_xlfn.STDEV.P(Table2[1W Return vs Nifty])</f>
        <v>-0.43164222784587614</v>
      </c>
      <c r="O597">
        <v>591.21</v>
      </c>
      <c r="P597">
        <v>583.50770827111501</v>
      </c>
      <c r="Q597">
        <v>557.15417957782995</v>
      </c>
      <c r="R597">
        <v>53.514273811735897</v>
      </c>
      <c r="S597" s="5">
        <f>(Table2[[#This Row],[Close Price]]-Table2[[#This Row],[20D EMA]])/Table2[[#This Row],[20D EMA]]</f>
        <v>1.4275807242773195E-2</v>
      </c>
      <c r="T597" s="5">
        <f>(Table2[[#This Row],[Close Price]]-Table2[[#This Row],[50D EMA]])/Table2[[#This Row],[50D EMA]]</f>
        <v>2.7664230480713346E-2</v>
      </c>
      <c r="U597" s="5">
        <f>(Table2[[#This Row],[Close Price]]-Table2[[#This Row],[200D EMA]])/Table2[[#This Row],[200D EMA]]</f>
        <v>7.6272999431450383E-2</v>
      </c>
      <c r="V597">
        <v>1.0459746348999699</v>
      </c>
      <c r="W597">
        <v>594.25</v>
      </c>
      <c r="X597">
        <v>604.35</v>
      </c>
      <c r="Y597">
        <v>593.45000000000005</v>
      </c>
      <c r="Z597">
        <v>617.75</v>
      </c>
      <c r="AA597">
        <v>515.45000000000005</v>
      </c>
      <c r="AB597">
        <v>622</v>
      </c>
      <c r="AC597" s="5">
        <f>(Table2[[#This Row],[Close Price]]/Table2[[#This Row],[Day Low]])-1</f>
        <v>9.0870845603701067E-3</v>
      </c>
      <c r="AD597" s="5">
        <f>(Table2[[#This Row],[Day High]]/Table2[[#This Row],[Close Price]])-1</f>
        <v>7.8379054448429741E-3</v>
      </c>
      <c r="AE597" s="5">
        <f>(Table2[[#This Row],[Close Price]]/Table2[[#This Row],[Current Week Low]])-1</f>
        <v>1.0447383941359689E-2</v>
      </c>
      <c r="AF597" s="5">
        <f>(Table2[[#This Row],[Current Week High]]/Table2[[#This Row],[Close Price]])-1</f>
        <v>3.0184274159926749E-2</v>
      </c>
      <c r="AG597" s="5">
        <f>(Table2[[#This Row],[Close Price]]/Table2[[#This Row],[Current Month Low]])-1</f>
        <v>0.16335241051508387</v>
      </c>
      <c r="AH597" s="5">
        <f>(Table2[[#This Row],[Current Month High]]/Table2[[#This Row],[Close Price]])-1</f>
        <v>3.7271741849412177E-2</v>
      </c>
      <c r="AI597">
        <v>6.8706745601600998</v>
      </c>
      <c r="AJ597">
        <v>29.388283525730898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-0.12</v>
      </c>
      <c r="AM597" t="s">
        <v>10117</v>
      </c>
      <c r="AN597">
        <v>3.21</v>
      </c>
      <c r="AO597" t="s">
        <v>10116</v>
      </c>
      <c r="AP597">
        <v>-6.6815734973426993E-2</v>
      </c>
      <c r="AQ597">
        <f>(Table2[[#This Row],[Sharpe Ratio]]-AVERAGE(Table2[Sharpe Ratio]))/_xlfn.STDEV.P(Table2[Sharpe Ratio])</f>
        <v>-1.3897174222837034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-3.3156351752544677</v>
      </c>
      <c r="AS597">
        <f>_xlfn.RANK.AVG(Table2[[#This Row],[1Y Return vs Nifty Z-Score]],Table2[1Y Return vs Nifty Z-Score])</f>
        <v>625</v>
      </c>
      <c r="AT597">
        <f>_xlfn.RANK.AVG(Table2[[#This Row],[6M Return vs Nifty Z-Score]],Table2[6M Return vs Nifty Z-Score])</f>
        <v>396</v>
      </c>
      <c r="AU597">
        <f>_xlfn.RANK.AVG(Table2[[#This Row],[Sharpe Ratio Z-Score]],Table2[Sharpe Ratio Z-Score])</f>
        <v>661</v>
      </c>
      <c r="AV597">
        <f>(Table2[[#This Row],[Rank 1Y]]+Table2[[#This Row],[Rank 6M]]+Table2[[#This Row],[Rank Sharpe]])/3</f>
        <v>560.66666666666663</v>
      </c>
    </row>
    <row r="598" spans="1:48" x14ac:dyDescent="0.3">
      <c r="A598" t="s">
        <v>561</v>
      </c>
      <c r="B598" t="s">
        <v>562</v>
      </c>
      <c r="C598" t="s">
        <v>10070</v>
      </c>
      <c r="D598" t="s">
        <v>37</v>
      </c>
      <c r="E598">
        <v>33534.802298069997</v>
      </c>
      <c r="F598">
        <v>972.1</v>
      </c>
      <c r="G598">
        <v>-2.5719346252514899</v>
      </c>
      <c r="H598">
        <f>(Table2[[#This Row],[1Y Return vs Nifty]]-AVERAGE(Table2[1Y Return vs Nifty]))/_xlfn.STDEV.P(Table2[1Y Return vs Nifty])</f>
        <v>-0.55076227628532992</v>
      </c>
      <c r="I598">
        <v>-4.71527663785238</v>
      </c>
      <c r="J598">
        <f>(Table2[[#This Row],[1M Return vs Nifty]]-AVERAGE(Table2[1M Return vs Nifty]))/_xlfn.STDEV.P(Table2[1M Return vs Nifty])</f>
        <v>-0.62740801337944518</v>
      </c>
      <c r="K598">
        <v>-9.3196653399266207</v>
      </c>
      <c r="L598">
        <f>(Table2[[#This Row],[6M Return vs Nifty]]-AVERAGE(Table2[6M Return vs Nifty]))/_xlfn.STDEV.P(Table2[6M Return vs Nifty])</f>
        <v>-0.64433747655561568</v>
      </c>
      <c r="M598">
        <v>-4.2450061686832496</v>
      </c>
      <c r="N598">
        <f>(Table2[[#This Row],[1W Return vs Nifty]]-AVERAGE(Table2[1W Return vs Nifty]))/_xlfn.STDEV.P(Table2[1W Return vs Nifty])</f>
        <v>-0.66292348178505522</v>
      </c>
      <c r="O598">
        <v>973.1</v>
      </c>
      <c r="P598">
        <v>975.27316626652998</v>
      </c>
      <c r="Q598">
        <v>940.20572919647202</v>
      </c>
      <c r="R598">
        <v>46.742101276336598</v>
      </c>
      <c r="S598" s="5">
        <f>(Table2[[#This Row],[Close Price]]-Table2[[#This Row],[20D EMA]])/Table2[[#This Row],[20D EMA]]</f>
        <v>-1.027643613194944E-3</v>
      </c>
      <c r="T598" s="5">
        <f>(Table2[[#This Row],[Close Price]]-Table2[[#This Row],[50D EMA]])/Table2[[#This Row],[50D EMA]]</f>
        <v>-3.2536179362724045E-3</v>
      </c>
      <c r="U598" s="5">
        <f>(Table2[[#This Row],[Close Price]]-Table2[[#This Row],[200D EMA]])/Table2[[#This Row],[200D EMA]]</f>
        <v>3.3922650982765021E-2</v>
      </c>
      <c r="V598">
        <v>0.89865424696962104</v>
      </c>
      <c r="W598">
        <v>966.65</v>
      </c>
      <c r="X598">
        <v>983.3</v>
      </c>
      <c r="Y598">
        <v>966.65</v>
      </c>
      <c r="Z598">
        <v>992.9</v>
      </c>
      <c r="AA598">
        <v>864</v>
      </c>
      <c r="AB598">
        <v>1004.9</v>
      </c>
      <c r="AC598" s="5">
        <f>(Table2[[#This Row],[Close Price]]/Table2[[#This Row],[Day Low]])-1</f>
        <v>5.6380282418662109E-3</v>
      </c>
      <c r="AD598" s="5">
        <f>(Table2[[#This Row],[Day High]]/Table2[[#This Row],[Close Price]])-1</f>
        <v>1.1521448410657165E-2</v>
      </c>
      <c r="AE598" s="5">
        <f>(Table2[[#This Row],[Close Price]]/Table2[[#This Row],[Current Week Low]])-1</f>
        <v>5.6380282418662109E-3</v>
      </c>
      <c r="AF598" s="5">
        <f>(Table2[[#This Row],[Current Week High]]/Table2[[#This Row],[Close Price]])-1</f>
        <v>2.1396975619792258E-2</v>
      </c>
      <c r="AG598" s="5">
        <f>(Table2[[#This Row],[Close Price]]/Table2[[#This Row],[Current Month Low]])-1</f>
        <v>0.12511574074074083</v>
      </c>
      <c r="AH598" s="5">
        <f>(Table2[[#This Row],[Current Month High]]/Table2[[#This Row],[Close Price]])-1</f>
        <v>3.374138463121068E-2</v>
      </c>
      <c r="AI598">
        <v>12.334122003909</v>
      </c>
      <c r="AJ598">
        <v>29.829716193656001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-0.13</v>
      </c>
      <c r="AM598" t="s">
        <v>10117</v>
      </c>
      <c r="AN598">
        <v>1.9</v>
      </c>
      <c r="AO598" t="s">
        <v>10116</v>
      </c>
      <c r="AP598">
        <v>-6.4466731317989995E-2</v>
      </c>
      <c r="AQ598">
        <f>(Table2[[#This Row],[Sharpe Ratio]]-AVERAGE(Table2[Sharpe Ratio]))/_xlfn.STDEV.P(Table2[Sharpe Ratio])</f>
        <v>-1.3631633248572557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505</v>
      </c>
      <c r="AT598">
        <f>_xlfn.RANK.AVG(Table2[[#This Row],[6M Return vs Nifty Z-Score]],Table2[6M Return vs Nifty Z-Score])</f>
        <v>523</v>
      </c>
      <c r="AU598">
        <f>_xlfn.RANK.AVG(Table2[[#This Row],[Sharpe Ratio Z-Score]],Table2[Sharpe Ratio Z-Score])</f>
        <v>659</v>
      </c>
      <c r="AV598">
        <f>(Table2[[#This Row],[Rank 1Y]]+Table2[[#This Row],[Rank 6M]]+Table2[[#This Row],[Rank Sharpe]])/3</f>
        <v>562.33333333333337</v>
      </c>
    </row>
    <row r="599" spans="1:48" x14ac:dyDescent="0.3">
      <c r="A599" t="s">
        <v>727</v>
      </c>
      <c r="B599" t="s">
        <v>728</v>
      </c>
      <c r="C599" t="s">
        <v>10070</v>
      </c>
      <c r="D599" t="s">
        <v>49</v>
      </c>
      <c r="E599">
        <v>21663.702632494998</v>
      </c>
      <c r="F599">
        <v>1329.75</v>
      </c>
      <c r="G599">
        <v>-29.561749839938901</v>
      </c>
      <c r="H599">
        <f>(Table2[[#This Row],[1Y Return vs Nifty]]-AVERAGE(Table2[1Y Return vs Nifty]))/_xlfn.STDEV.P(Table2[1Y Return vs Nifty])</f>
        <v>-0.87691508920060479</v>
      </c>
      <c r="I599">
        <v>-7.6284107660851399</v>
      </c>
      <c r="J599">
        <f>(Table2[[#This Row],[1M Return vs Nifty]]-AVERAGE(Table2[1M Return vs Nifty]))/_xlfn.STDEV.P(Table2[1M Return vs Nifty])</f>
        <v>-0.89724183656515177</v>
      </c>
      <c r="K599">
        <v>-28.0585548126258</v>
      </c>
      <c r="L599">
        <f>(Table2[[#This Row],[6M Return vs Nifty]]-AVERAGE(Table2[6M Return vs Nifty]))/_xlfn.STDEV.P(Table2[6M Return vs Nifty])</f>
        <v>-1.214185703712046</v>
      </c>
      <c r="M599">
        <v>-9.8934014805457107</v>
      </c>
      <c r="N599">
        <f>(Table2[[#This Row],[1W Return vs Nifty]]-AVERAGE(Table2[1W Return vs Nifty]))/_xlfn.STDEV.P(Table2[1W Return vs Nifty])</f>
        <v>-1.896547877438465</v>
      </c>
      <c r="O599">
        <v>1419.24</v>
      </c>
      <c r="P599">
        <v>1428.92113518567</v>
      </c>
      <c r="Q599">
        <v>1438.60009467226</v>
      </c>
      <c r="R599">
        <v>27.973056831603198</v>
      </c>
      <c r="S599" s="5">
        <f>(Table2[[#This Row],[Close Price]]-Table2[[#This Row],[20D EMA]])/Table2[[#This Row],[20D EMA]]</f>
        <v>-6.3054874439841049E-2</v>
      </c>
      <c r="T599" s="5">
        <f>(Table2[[#This Row],[Close Price]]-Table2[[#This Row],[50D EMA]])/Table2[[#This Row],[50D EMA]]</f>
        <v>-6.9402805195952239E-2</v>
      </c>
      <c r="U599" s="5">
        <f>(Table2[[#This Row],[Close Price]]-Table2[[#This Row],[200D EMA]])/Table2[[#This Row],[200D EMA]]</f>
        <v>-7.5663900673562823E-2</v>
      </c>
      <c r="V599">
        <v>0.83598290885772797</v>
      </c>
      <c r="W599">
        <v>1325</v>
      </c>
      <c r="X599">
        <v>1381.95</v>
      </c>
      <c r="Y599">
        <v>1325</v>
      </c>
      <c r="Z599">
        <v>1479.5</v>
      </c>
      <c r="AA599">
        <v>1190.0999999999999</v>
      </c>
      <c r="AB599">
        <v>1551.95</v>
      </c>
      <c r="AC599" s="5">
        <f>(Table2[[#This Row],[Close Price]]/Table2[[#This Row],[Day Low]])-1</f>
        <v>3.584905660377391E-3</v>
      </c>
      <c r="AD599" s="5">
        <f>(Table2[[#This Row],[Day High]]/Table2[[#This Row],[Close Price]])-1</f>
        <v>3.9255499153976414E-2</v>
      </c>
      <c r="AE599" s="5">
        <f>(Table2[[#This Row],[Close Price]]/Table2[[#This Row],[Current Week Low]])-1</f>
        <v>3.584905660377391E-3</v>
      </c>
      <c r="AF599" s="5">
        <f>(Table2[[#This Row],[Current Week High]]/Table2[[#This Row],[Close Price]])-1</f>
        <v>0.11261515322429028</v>
      </c>
      <c r="AG599" s="5">
        <f>(Table2[[#This Row],[Close Price]]/Table2[[#This Row],[Current Month Low]])-1</f>
        <v>0.11734308041341079</v>
      </c>
      <c r="AH599" s="5">
        <f>(Table2[[#This Row],[Current Month High]]/Table2[[#This Row],[Close Price]])-1</f>
        <v>0.16709907877420571</v>
      </c>
      <c r="AI599">
        <v>35.062981763489297</v>
      </c>
      <c r="AJ599">
        <v>11.734308041341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-0.18</v>
      </c>
      <c r="AM599" t="s">
        <v>10117</v>
      </c>
      <c r="AN599">
        <v>-11.68</v>
      </c>
      <c r="AO599" t="s">
        <v>10117</v>
      </c>
      <c r="AP599">
        <v>5.1944975893173997E-2</v>
      </c>
      <c r="AQ599">
        <f>(Table2[[#This Row],[Sharpe Ratio]]-AVERAGE(Table2[Sharpe Ratio]))/_xlfn.STDEV.P(Table2[Sharpe Ratio])</f>
        <v>-4.7197805727701339E-2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648</v>
      </c>
      <c r="AT599">
        <f>_xlfn.RANK.AVG(Table2[[#This Row],[6M Return vs Nifty Z-Score]],Table2[6M Return vs Nifty Z-Score])</f>
        <v>687</v>
      </c>
      <c r="AU599">
        <f>_xlfn.RANK.AVG(Table2[[#This Row],[Sharpe Ratio Z-Score]],Table2[Sharpe Ratio Z-Score])</f>
        <v>355</v>
      </c>
      <c r="AV599">
        <f>(Table2[[#This Row],[Rank 1Y]]+Table2[[#This Row],[Rank 6M]]+Table2[[#This Row],[Rank Sharpe]])/3</f>
        <v>563.33333333333337</v>
      </c>
    </row>
    <row r="600" spans="1:48" x14ac:dyDescent="0.3">
      <c r="A600" t="s">
        <v>992</v>
      </c>
      <c r="B600" t="s">
        <v>993</v>
      </c>
      <c r="C600" t="s">
        <v>10078</v>
      </c>
      <c r="D600" t="s">
        <v>80</v>
      </c>
      <c r="E600">
        <v>13148.978300549999</v>
      </c>
      <c r="F600">
        <v>630.45000000000005</v>
      </c>
      <c r="G600">
        <v>-31.628860389466901</v>
      </c>
      <c r="H600">
        <f>(Table2[[#This Row],[1Y Return vs Nifty]]-AVERAGE(Table2[1Y Return vs Nifty]))/_xlfn.STDEV.P(Table2[1Y Return vs Nifty])</f>
        <v>-0.90189465704768323</v>
      </c>
      <c r="I600">
        <v>-11.271462602271299</v>
      </c>
      <c r="J600">
        <f>(Table2[[#This Row],[1M Return vs Nifty]]-AVERAGE(Table2[1M Return vs Nifty]))/_xlfn.STDEV.P(Table2[1M Return vs Nifty])</f>
        <v>-1.2346854837679548</v>
      </c>
      <c r="K600">
        <v>-33.004866272588202</v>
      </c>
      <c r="L600">
        <f>(Table2[[#This Row],[6M Return vs Nifty]]-AVERAGE(Table2[6M Return vs Nifty]))/_xlfn.STDEV.P(Table2[6M Return vs Nifty])</f>
        <v>-1.3646026652150005</v>
      </c>
      <c r="M600">
        <v>-6.1011608413227698</v>
      </c>
      <c r="N600">
        <f>(Table2[[#This Row],[1W Return vs Nifty]]-AVERAGE(Table2[1W Return vs Nifty]))/_xlfn.STDEV.P(Table2[1W Return vs Nifty])</f>
        <v>-1.0683125453771996</v>
      </c>
      <c r="O600">
        <v>661.42</v>
      </c>
      <c r="P600">
        <v>655.06392316198696</v>
      </c>
      <c r="Q600">
        <v>665.08490052357195</v>
      </c>
      <c r="R600">
        <v>32.2168061597053</v>
      </c>
      <c r="S600" s="5">
        <f>(Table2[[#This Row],[Close Price]]-Table2[[#This Row],[20D EMA]])/Table2[[#This Row],[20D EMA]]</f>
        <v>-4.6823500952496017E-2</v>
      </c>
      <c r="T600" s="5">
        <f>(Table2[[#This Row],[Close Price]]-Table2[[#This Row],[50D EMA]])/Table2[[#This Row],[50D EMA]]</f>
        <v>-3.7574841617251276E-2</v>
      </c>
      <c r="U600" s="5">
        <f>(Table2[[#This Row],[Close Price]]-Table2[[#This Row],[200D EMA]])/Table2[[#This Row],[200D EMA]]</f>
        <v>-5.2075908649115946E-2</v>
      </c>
      <c r="V600">
        <v>0.77325113715657601</v>
      </c>
      <c r="W600">
        <v>628</v>
      </c>
      <c r="X600">
        <v>642.70000000000005</v>
      </c>
      <c r="Y600">
        <v>628</v>
      </c>
      <c r="Z600">
        <v>680.5</v>
      </c>
      <c r="AA600">
        <v>628</v>
      </c>
      <c r="AB600">
        <v>730</v>
      </c>
      <c r="AC600" s="5">
        <f>(Table2[[#This Row],[Close Price]]/Table2[[#This Row],[Day Low]])-1</f>
        <v>3.9012738853503315E-3</v>
      </c>
      <c r="AD600" s="5">
        <f>(Table2[[#This Row],[Day High]]/Table2[[#This Row],[Close Price]])-1</f>
        <v>1.9430565469109373E-2</v>
      </c>
      <c r="AE600" s="5">
        <f>(Table2[[#This Row],[Close Price]]/Table2[[#This Row],[Current Week Low]])-1</f>
        <v>3.9012738853503315E-3</v>
      </c>
      <c r="AF600" s="5">
        <f>(Table2[[#This Row],[Current Week High]]/Table2[[#This Row],[Close Price]])-1</f>
        <v>7.9387738916646855E-2</v>
      </c>
      <c r="AG600" s="5">
        <f>(Table2[[#This Row],[Close Price]]/Table2[[#This Row],[Current Month Low]])-1</f>
        <v>3.9012738853503315E-3</v>
      </c>
      <c r="AH600" s="5">
        <f>(Table2[[#This Row],[Current Month High]]/Table2[[#This Row],[Close Price]])-1</f>
        <v>0.15790308509794593</v>
      </c>
      <c r="AI600">
        <v>30.700293441192699</v>
      </c>
      <c r="AJ600">
        <v>25.027268220128899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-0.05</v>
      </c>
      <c r="AM600" t="s">
        <v>10117</v>
      </c>
      <c r="AN600">
        <v>-6.73</v>
      </c>
      <c r="AO600" t="s">
        <v>10117</v>
      </c>
      <c r="AP600">
        <v>5.7307982235954999E-2</v>
      </c>
      <c r="AQ600">
        <f>(Table2[[#This Row],[Sharpe Ratio]]-AVERAGE(Table2[Sharpe Ratio]))/_xlfn.STDEV.P(Table2[Sharpe Ratio])</f>
        <v>1.3427809986111244E-2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654</v>
      </c>
      <c r="AT600">
        <f>_xlfn.RANK.AVG(Table2[[#This Row],[6M Return vs Nifty Z-Score]],Table2[6M Return vs Nifty Z-Score])</f>
        <v>705</v>
      </c>
      <c r="AU600">
        <f>_xlfn.RANK.AVG(Table2[[#This Row],[Sharpe Ratio Z-Score]],Table2[Sharpe Ratio Z-Score])</f>
        <v>332</v>
      </c>
      <c r="AV600">
        <f>(Table2[[#This Row],[Rank 1Y]]+Table2[[#This Row],[Rank 6M]]+Table2[[#This Row],[Rank Sharpe]])/3</f>
        <v>563.66666666666663</v>
      </c>
    </row>
    <row r="601" spans="1:48" x14ac:dyDescent="0.3">
      <c r="A601" t="s">
        <v>1867</v>
      </c>
      <c r="B601" t="s">
        <v>1868</v>
      </c>
      <c r="C601" t="s">
        <v>10076</v>
      </c>
      <c r="D601" t="s">
        <v>132</v>
      </c>
      <c r="E601">
        <v>3516.67524</v>
      </c>
      <c r="F601">
        <v>1186.9000000000001</v>
      </c>
      <c r="G601">
        <v>-6.5358667672685602</v>
      </c>
      <c r="H601">
        <f>(Table2[[#This Row],[1Y Return vs Nifty]]-AVERAGE(Table2[1Y Return vs Nifty]))/_xlfn.STDEV.P(Table2[1Y Return vs Nifty])</f>
        <v>-0.59866359046774753</v>
      </c>
      <c r="I601">
        <v>-8.2440198929186508</v>
      </c>
      <c r="J601">
        <f>(Table2[[#This Row],[1M Return vs Nifty]]-AVERAGE(Table2[1M Return vs Nifty]))/_xlfn.STDEV.P(Table2[1M Return vs Nifty])</f>
        <v>-0.95426364090694926</v>
      </c>
      <c r="K601">
        <v>-15.1284489401017</v>
      </c>
      <c r="L601">
        <f>(Table2[[#This Row],[6M Return vs Nifty]]-AVERAGE(Table2[6M Return vs Nifty]))/_xlfn.STDEV.P(Table2[6M Return vs Nifty])</f>
        <v>-0.82098215132770724</v>
      </c>
      <c r="M601">
        <v>-3.0097448015320101</v>
      </c>
      <c r="N601">
        <f>(Table2[[#This Row],[1W Return vs Nifty]]-AVERAGE(Table2[1W Return vs Nifty]))/_xlfn.STDEV.P(Table2[1W Return vs Nifty])</f>
        <v>-0.39313914952954782</v>
      </c>
      <c r="O601">
        <v>1213.94</v>
      </c>
      <c r="P601">
        <v>1195.9644226949699</v>
      </c>
      <c r="Q601">
        <v>1125.1069286677</v>
      </c>
      <c r="R601">
        <v>45.317671648586099</v>
      </c>
      <c r="S601" s="5">
        <f>(Table2[[#This Row],[Close Price]]-Table2[[#This Row],[20D EMA]])/Table2[[#This Row],[20D EMA]]</f>
        <v>-2.2274576997215648E-2</v>
      </c>
      <c r="T601" s="5">
        <f>(Table2[[#This Row],[Close Price]]-Table2[[#This Row],[50D EMA]])/Table2[[#This Row],[50D EMA]]</f>
        <v>-7.5791741986305818E-3</v>
      </c>
      <c r="U601" s="5">
        <f>(Table2[[#This Row],[Close Price]]-Table2[[#This Row],[200D EMA]])/Table2[[#This Row],[200D EMA]]</f>
        <v>5.4921954311909361E-2</v>
      </c>
      <c r="V601">
        <v>0.69301957068183095</v>
      </c>
      <c r="W601">
        <v>1175</v>
      </c>
      <c r="X601">
        <v>1214.05</v>
      </c>
      <c r="Y601">
        <v>1175</v>
      </c>
      <c r="Z601">
        <v>1259.9000000000001</v>
      </c>
      <c r="AA601">
        <v>1048</v>
      </c>
      <c r="AB601">
        <v>1303.7</v>
      </c>
      <c r="AC601" s="5">
        <f>(Table2[[#This Row],[Close Price]]/Table2[[#This Row],[Day Low]])-1</f>
        <v>1.0127659574468151E-2</v>
      </c>
      <c r="AD601" s="5">
        <f>(Table2[[#This Row],[Day High]]/Table2[[#This Row],[Close Price]])-1</f>
        <v>2.2874715645799792E-2</v>
      </c>
      <c r="AE601" s="5">
        <f>(Table2[[#This Row],[Close Price]]/Table2[[#This Row],[Current Week Low]])-1</f>
        <v>1.0127659574468151E-2</v>
      </c>
      <c r="AF601" s="5">
        <f>(Table2[[#This Row],[Current Week High]]/Table2[[#This Row],[Close Price]])-1</f>
        <v>6.1504760299941008E-2</v>
      </c>
      <c r="AG601" s="5">
        <f>(Table2[[#This Row],[Close Price]]/Table2[[#This Row],[Current Month Low]])-1</f>
        <v>0.13253816793893147</v>
      </c>
      <c r="AH601" s="5">
        <f>(Table2[[#This Row],[Current Month High]]/Table2[[#This Row],[Close Price]])-1</f>
        <v>9.840761647990548E-2</v>
      </c>
      <c r="AI601">
        <v>14.4999578734518</v>
      </c>
      <c r="AJ601">
        <v>24.282722513088999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-0.04</v>
      </c>
      <c r="AM601" t="s">
        <v>10117</v>
      </c>
      <c r="AN601">
        <v>-1.5</v>
      </c>
      <c r="AO601" t="s">
        <v>10117</v>
      </c>
      <c r="AP601">
        <v>-1.0220547964824999E-2</v>
      </c>
      <c r="AQ601">
        <f>(Table2[[#This Row],[Sharpe Ratio]]-AVERAGE(Table2[Sharpe Ratio]))/_xlfn.STDEV.P(Table2[Sharpe Ratio])</f>
        <v>-0.74994229625697439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-3.5169908284889262</v>
      </c>
      <c r="AS601">
        <f>_xlfn.RANK.AVG(Table2[[#This Row],[1Y Return vs Nifty Z-Score]],Table2[1Y Return vs Nifty Z-Score])</f>
        <v>532</v>
      </c>
      <c r="AT601">
        <f>_xlfn.RANK.AVG(Table2[[#This Row],[6M Return vs Nifty Z-Score]],Table2[6M Return vs Nifty Z-Score])</f>
        <v>590</v>
      </c>
      <c r="AU601">
        <f>_xlfn.RANK.AVG(Table2[[#This Row],[Sharpe Ratio Z-Score]],Table2[Sharpe Ratio Z-Score])</f>
        <v>571</v>
      </c>
      <c r="AV601">
        <f>(Table2[[#This Row],[Rank 1Y]]+Table2[[#This Row],[Rank 6M]]+Table2[[#This Row],[Rank Sharpe]])/3</f>
        <v>564.33333333333337</v>
      </c>
    </row>
    <row r="602" spans="1:48" x14ac:dyDescent="0.3">
      <c r="A602" t="s">
        <v>1552</v>
      </c>
      <c r="B602" t="s">
        <v>1553</v>
      </c>
      <c r="C602" t="s">
        <v>10070</v>
      </c>
      <c r="D602" t="s">
        <v>384</v>
      </c>
      <c r="E602">
        <v>5717.4429631200001</v>
      </c>
      <c r="F602">
        <v>50.9</v>
      </c>
      <c r="G602">
        <v>-19.507180632464198</v>
      </c>
      <c r="H602">
        <f>(Table2[[#This Row],[1Y Return vs Nifty]]-AVERAGE(Table2[1Y Return vs Nifty]))/_xlfn.STDEV.P(Table2[1Y Return vs Nifty])</f>
        <v>-0.75541273716209856</v>
      </c>
      <c r="I602">
        <v>-6.7926382393705298</v>
      </c>
      <c r="J602">
        <f>(Table2[[#This Row],[1M Return vs Nifty]]-AVERAGE(Table2[1M Return vs Nifty]))/_xlfn.STDEV.P(Table2[1M Return vs Nifty])</f>
        <v>-0.81982703646674648</v>
      </c>
      <c r="K602">
        <v>-13.3389479672257</v>
      </c>
      <c r="L602">
        <f>(Table2[[#This Row],[6M Return vs Nifty]]-AVERAGE(Table2[6M Return vs Nifty]))/_xlfn.STDEV.P(Table2[6M Return vs Nifty])</f>
        <v>-0.76656356060098518</v>
      </c>
      <c r="M602">
        <v>-4.7768867471489704</v>
      </c>
      <c r="N602">
        <f>(Table2[[#This Row],[1W Return vs Nifty]]-AVERAGE(Table2[1W Return vs Nifty]))/_xlfn.STDEV.P(Table2[1W Return vs Nifty])</f>
        <v>-0.77908759936931293</v>
      </c>
      <c r="O602">
        <v>52.48</v>
      </c>
      <c r="P602">
        <v>52.848131981017197</v>
      </c>
      <c r="Q602">
        <v>52.655691226442002</v>
      </c>
      <c r="R602">
        <v>41.266044467429197</v>
      </c>
      <c r="S602" s="5">
        <f>(Table2[[#This Row],[Close Price]]-Table2[[#This Row],[20D EMA]])/Table2[[#This Row],[20D EMA]]</f>
        <v>-3.0106707317073138E-2</v>
      </c>
      <c r="T602" s="5">
        <f>(Table2[[#This Row],[Close Price]]-Table2[[#This Row],[50D EMA]])/Table2[[#This Row],[50D EMA]]</f>
        <v>-3.6862835222197791E-2</v>
      </c>
      <c r="U602" s="5">
        <f>(Table2[[#This Row],[Close Price]]-Table2[[#This Row],[200D EMA]])/Table2[[#This Row],[200D EMA]]</f>
        <v>-3.3342857828829557E-2</v>
      </c>
      <c r="V602">
        <v>0.83881974676912496</v>
      </c>
      <c r="W602">
        <v>50.45</v>
      </c>
      <c r="X602">
        <v>52.1</v>
      </c>
      <c r="Y602">
        <v>50.45</v>
      </c>
      <c r="Z602">
        <v>53.4</v>
      </c>
      <c r="AA602">
        <v>47.3</v>
      </c>
      <c r="AB602">
        <v>55.5</v>
      </c>
      <c r="AC602" s="5">
        <f>(Table2[[#This Row],[Close Price]]/Table2[[#This Row],[Day Low]])-1</f>
        <v>8.9197224975221534E-3</v>
      </c>
      <c r="AD602" s="5">
        <f>(Table2[[#This Row],[Day High]]/Table2[[#This Row],[Close Price]])-1</f>
        <v>2.3575638506876384E-2</v>
      </c>
      <c r="AE602" s="5">
        <f>(Table2[[#This Row],[Close Price]]/Table2[[#This Row],[Current Week Low]])-1</f>
        <v>8.9197224975221534E-3</v>
      </c>
      <c r="AF602" s="5">
        <f>(Table2[[#This Row],[Current Week High]]/Table2[[#This Row],[Close Price]])-1</f>
        <v>4.9115913555992208E-2</v>
      </c>
      <c r="AG602" s="5">
        <f>(Table2[[#This Row],[Close Price]]/Table2[[#This Row],[Current Month Low]])-1</f>
        <v>7.6109936575052828E-2</v>
      </c>
      <c r="AH602" s="5">
        <f>(Table2[[#This Row],[Current Month High]]/Table2[[#This Row],[Close Price]])-1</f>
        <v>9.0373280943025547E-2</v>
      </c>
      <c r="AI602">
        <v>34.184675834970498</v>
      </c>
      <c r="AJ602">
        <v>36.827956989247298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-0.12</v>
      </c>
      <c r="AM602" t="s">
        <v>10117</v>
      </c>
      <c r="AN602">
        <v>-3.05</v>
      </c>
      <c r="AO602" t="s">
        <v>10117</v>
      </c>
      <c r="AQ602">
        <f>(Table2[[#This Row],[Sharpe Ratio]]-AVERAGE(Table2[Sharpe Ratio]))/_xlfn.STDEV.P(Table2[Sharpe Ratio])</f>
        <v>-0.63440504463053671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604</v>
      </c>
      <c r="AT602">
        <f>_xlfn.RANK.AVG(Table2[[#This Row],[6M Return vs Nifty Z-Score]],Table2[6M Return vs Nifty Z-Score])</f>
        <v>568</v>
      </c>
      <c r="AU602">
        <f>_xlfn.RANK.AVG(Table2[[#This Row],[Sharpe Ratio Z-Score]],Table2[Sharpe Ratio Z-Score])</f>
        <v>521.5</v>
      </c>
      <c r="AV602">
        <f>(Table2[[#This Row],[Rank 1Y]]+Table2[[#This Row],[Rank 6M]]+Table2[[#This Row],[Rank Sharpe]])/3</f>
        <v>564.5</v>
      </c>
    </row>
    <row r="603" spans="1:48" x14ac:dyDescent="0.3">
      <c r="A603" t="s">
        <v>467</v>
      </c>
      <c r="B603" t="s">
        <v>468</v>
      </c>
      <c r="C603" t="s">
        <v>10069</v>
      </c>
      <c r="D603" t="s">
        <v>21</v>
      </c>
      <c r="E603">
        <v>45730.679879005002</v>
      </c>
      <c r="F603">
        <v>2442.1</v>
      </c>
      <c r="G603">
        <v>4.9989331593892796</v>
      </c>
      <c r="H603">
        <f>(Table2[[#This Row],[1Y Return vs Nifty]]-AVERAGE(Table2[1Y Return vs Nifty]))/_xlfn.STDEV.P(Table2[1Y Return vs Nifty])</f>
        <v>-0.45927369792609418</v>
      </c>
      <c r="I603">
        <v>-3.7798349907944799</v>
      </c>
      <c r="J603">
        <f>(Table2[[#This Row],[1M Return vs Nifty]]-AVERAGE(Table2[1M Return vs Nifty]))/_xlfn.STDEV.P(Table2[1M Return vs Nifty])</f>
        <v>-0.5407611976539044</v>
      </c>
      <c r="K603">
        <v>-21.8981882051519</v>
      </c>
      <c r="L603">
        <f>(Table2[[#This Row],[6M Return vs Nifty]]-AVERAGE(Table2[6M Return vs Nifty]))/_xlfn.STDEV.P(Table2[6M Return vs Nifty])</f>
        <v>-1.026849415987146</v>
      </c>
      <c r="M603">
        <v>-1.4273980932225601</v>
      </c>
      <c r="N603">
        <f>(Table2[[#This Row],[1W Return vs Nifty]]-AVERAGE(Table2[1W Return vs Nifty]))/_xlfn.STDEV.P(Table2[1W Return vs Nifty])</f>
        <v>-4.7550465668686502E-2</v>
      </c>
      <c r="O603">
        <v>2400.52</v>
      </c>
      <c r="P603">
        <v>2390.0796467264099</v>
      </c>
      <c r="Q603">
        <v>2387.3725972638799</v>
      </c>
      <c r="R603">
        <v>54.831310836611202</v>
      </c>
      <c r="S603" s="5">
        <f>(Table2[[#This Row],[Close Price]]-Table2[[#This Row],[20D EMA]])/Table2[[#This Row],[20D EMA]]</f>
        <v>1.7321247063136289E-2</v>
      </c>
      <c r="T603" s="5">
        <f>(Table2[[#This Row],[Close Price]]-Table2[[#This Row],[50D EMA]])/Table2[[#This Row],[50D EMA]]</f>
        <v>2.1765112867615122E-2</v>
      </c>
      <c r="U603" s="5">
        <f>(Table2[[#This Row],[Close Price]]-Table2[[#This Row],[200D EMA]])/Table2[[#This Row],[200D EMA]]</f>
        <v>2.2923695613680902E-2</v>
      </c>
      <c r="V603">
        <v>0.97841672195021001</v>
      </c>
      <c r="W603">
        <v>2404.1</v>
      </c>
      <c r="X603">
        <v>2451.75</v>
      </c>
      <c r="Y603">
        <v>2379.5</v>
      </c>
      <c r="Z603">
        <v>2451.75</v>
      </c>
      <c r="AA603">
        <v>2187</v>
      </c>
      <c r="AB603">
        <v>2557.5</v>
      </c>
      <c r="AC603" s="5">
        <f>(Table2[[#This Row],[Close Price]]/Table2[[#This Row],[Day Low]])-1</f>
        <v>1.5806330851461992E-2</v>
      </c>
      <c r="AD603" s="5">
        <f>(Table2[[#This Row],[Day High]]/Table2[[#This Row],[Close Price]])-1</f>
        <v>3.9515171368904589E-3</v>
      </c>
      <c r="AE603" s="5">
        <f>(Table2[[#This Row],[Close Price]]/Table2[[#This Row],[Current Week Low]])-1</f>
        <v>2.6308047909224586E-2</v>
      </c>
      <c r="AF603" s="5">
        <f>(Table2[[#This Row],[Current Week High]]/Table2[[#This Row],[Close Price]])-1</f>
        <v>3.9515171368904589E-3</v>
      </c>
      <c r="AG603" s="5">
        <f>(Table2[[#This Row],[Close Price]]/Table2[[#This Row],[Current Month Low]])-1</f>
        <v>0.11664380429812526</v>
      </c>
      <c r="AH603" s="5">
        <f>(Table2[[#This Row],[Current Month High]]/Table2[[#This Row],[Close Price]])-1</f>
        <v>4.7254412186233274E-2</v>
      </c>
      <c r="AI603">
        <v>16.195078006633601</v>
      </c>
      <c r="AJ603">
        <v>34.669681261718203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-0.05</v>
      </c>
      <c r="AM603" t="s">
        <v>10117</v>
      </c>
      <c r="AN603">
        <v>1.98</v>
      </c>
      <c r="AO603" t="s">
        <v>10116</v>
      </c>
      <c r="AP603">
        <v>-2.6883569087825E-2</v>
      </c>
      <c r="AQ603">
        <f>(Table2[[#This Row],[Sharpe Ratio]]-AVERAGE(Table2[Sharpe Ratio]))/_xlfn.STDEV.P(Table2[Sharpe Ratio])</f>
        <v>-0.93830789768758827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-3.0127426749234192</v>
      </c>
      <c r="AS603">
        <f>_xlfn.RANK.AVG(Table2[[#This Row],[1Y Return vs Nifty Z-Score]],Table2[1Y Return vs Nifty Z-Score])</f>
        <v>453</v>
      </c>
      <c r="AT603">
        <f>_xlfn.RANK.AVG(Table2[[#This Row],[6M Return vs Nifty Z-Score]],Table2[6M Return vs Nifty Z-Score])</f>
        <v>648</v>
      </c>
      <c r="AU603">
        <f>_xlfn.RANK.AVG(Table2[[#This Row],[Sharpe Ratio Z-Score]],Table2[Sharpe Ratio Z-Score])</f>
        <v>598</v>
      </c>
      <c r="AV603">
        <f>(Table2[[#This Row],[Rank 1Y]]+Table2[[#This Row],[Rank 6M]]+Table2[[#This Row],[Rank Sharpe]])/3</f>
        <v>566.33333333333337</v>
      </c>
    </row>
    <row r="604" spans="1:48" x14ac:dyDescent="0.3">
      <c r="A604" t="s">
        <v>117</v>
      </c>
      <c r="B604" t="s">
        <v>118</v>
      </c>
      <c r="C604" t="s">
        <v>10072</v>
      </c>
      <c r="D604" t="s">
        <v>119</v>
      </c>
      <c r="E604">
        <v>244341.528273</v>
      </c>
      <c r="F604">
        <v>2533.75</v>
      </c>
      <c r="G604">
        <v>-15.8496657786282</v>
      </c>
      <c r="H604">
        <f>(Table2[[#This Row],[1Y Return vs Nifty]]-AVERAGE(Table2[1Y Return vs Nifty]))/_xlfn.STDEV.P(Table2[1Y Return vs Nifty])</f>
        <v>-0.71121425901880064</v>
      </c>
      <c r="I604">
        <v>-2.4180549146166399</v>
      </c>
      <c r="J604">
        <f>(Table2[[#This Row],[1M Return vs Nifty]]-AVERAGE(Table2[1M Return vs Nifty]))/_xlfn.STDEV.P(Table2[1M Return vs Nifty])</f>
        <v>-0.41462408617249658</v>
      </c>
      <c r="K604">
        <v>-12.524578090614</v>
      </c>
      <c r="L604">
        <f>(Table2[[#This Row],[6M Return vs Nifty]]-AVERAGE(Table2[6M Return vs Nifty]))/_xlfn.STDEV.P(Table2[6M Return vs Nifty])</f>
        <v>-0.74179863356980325</v>
      </c>
      <c r="M604">
        <v>-1.2607306894829899</v>
      </c>
      <c r="N604">
        <f>(Table2[[#This Row],[1W Return vs Nifty]]-AVERAGE(Table2[1W Return vs Nifty]))/_xlfn.STDEV.P(Table2[1W Return vs Nifty])</f>
        <v>-1.114986623090471E-2</v>
      </c>
      <c r="O604">
        <v>2512.84</v>
      </c>
      <c r="P604">
        <v>2505.5984212875501</v>
      </c>
      <c r="Q604">
        <v>2444.8050683879601</v>
      </c>
      <c r="R604">
        <v>55.545536399346602</v>
      </c>
      <c r="S604" s="5">
        <f>(Table2[[#This Row],[Close Price]]-Table2[[#This Row],[20D EMA]])/Table2[[#This Row],[20D EMA]]</f>
        <v>8.3212619983762809E-3</v>
      </c>
      <c r="T604" s="5">
        <f>(Table2[[#This Row],[Close Price]]-Table2[[#This Row],[50D EMA]])/Table2[[#This Row],[50D EMA]]</f>
        <v>1.1235471124691915E-2</v>
      </c>
      <c r="U604" s="5">
        <f>(Table2[[#This Row],[Close Price]]-Table2[[#This Row],[200D EMA]])/Table2[[#This Row],[200D EMA]]</f>
        <v>3.6381195688001355E-2</v>
      </c>
      <c r="V604">
        <v>0.68883331302829898</v>
      </c>
      <c r="W604">
        <v>2508.0500000000002</v>
      </c>
      <c r="X604">
        <v>2554</v>
      </c>
      <c r="Y604">
        <v>2484.5</v>
      </c>
      <c r="Z604">
        <v>2554</v>
      </c>
      <c r="AA604">
        <v>2327.4499999999998</v>
      </c>
      <c r="AB604">
        <v>2614.4499999999998</v>
      </c>
      <c r="AC604" s="5">
        <f>(Table2[[#This Row],[Close Price]]/Table2[[#This Row],[Day Low]])-1</f>
        <v>1.0247004645042912E-2</v>
      </c>
      <c r="AD604" s="5">
        <f>(Table2[[#This Row],[Day High]]/Table2[[#This Row],[Close Price]])-1</f>
        <v>7.9921065614207976E-3</v>
      </c>
      <c r="AE604" s="5">
        <f>(Table2[[#This Row],[Close Price]]/Table2[[#This Row],[Current Week Low]])-1</f>
        <v>1.9822901992352593E-2</v>
      </c>
      <c r="AF604" s="5">
        <f>(Table2[[#This Row],[Current Week High]]/Table2[[#This Row],[Close Price]])-1</f>
        <v>7.9921065614207976E-3</v>
      </c>
      <c r="AG604" s="5">
        <f>(Table2[[#This Row],[Close Price]]/Table2[[#This Row],[Current Month Low]])-1</f>
        <v>8.863777954413643E-2</v>
      </c>
      <c r="AH604" s="5">
        <f>(Table2[[#This Row],[Current Month High]]/Table2[[#This Row],[Close Price]])-1</f>
        <v>3.1850024666995491E-2</v>
      </c>
      <c r="AI604">
        <v>9.2964972866304905</v>
      </c>
      <c r="AJ604">
        <v>18.123543123543101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-0.05</v>
      </c>
      <c r="AM604" t="s">
        <v>10117</v>
      </c>
      <c r="AN604">
        <v>-0.56999999999999995</v>
      </c>
      <c r="AO604" t="s">
        <v>10117</v>
      </c>
      <c r="AP604">
        <v>-3.2673007227609998E-3</v>
      </c>
      <c r="AQ604">
        <f>(Table2[[#This Row],[Sharpe Ratio]]-AVERAGE(Table2[Sharpe Ratio]))/_xlfn.STDEV.P(Table2[Sharpe Ratio])</f>
        <v>-0.67133994744045111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-2.5501267924324567</v>
      </c>
      <c r="AS604">
        <f>_xlfn.RANK.AVG(Table2[[#This Row],[1Y Return vs Nifty Z-Score]],Table2[1Y Return vs Nifty Z-Score])</f>
        <v>590</v>
      </c>
      <c r="AT604">
        <f>_xlfn.RANK.AVG(Table2[[#This Row],[6M Return vs Nifty Z-Score]],Table2[6M Return vs Nifty Z-Score])</f>
        <v>564</v>
      </c>
      <c r="AU604">
        <f>_xlfn.RANK.AVG(Table2[[#This Row],[Sharpe Ratio Z-Score]],Table2[Sharpe Ratio Z-Score])</f>
        <v>548</v>
      </c>
      <c r="AV604">
        <f>(Table2[[#This Row],[Rank 1Y]]+Table2[[#This Row],[Rank 6M]]+Table2[[#This Row],[Rank Sharpe]])/3</f>
        <v>567.33333333333337</v>
      </c>
    </row>
    <row r="605" spans="1:48" x14ac:dyDescent="0.3">
      <c r="A605" t="s">
        <v>115</v>
      </c>
      <c r="B605" t="s">
        <v>116</v>
      </c>
      <c r="C605" t="s">
        <v>10070</v>
      </c>
      <c r="D605" t="s">
        <v>37</v>
      </c>
      <c r="E605">
        <v>255037.86872145001</v>
      </c>
      <c r="F605">
        <v>1603.1</v>
      </c>
      <c r="G605">
        <v>-22.515201660731702</v>
      </c>
      <c r="H605">
        <f>(Table2[[#This Row],[1Y Return vs Nifty]]-AVERAGE(Table2[1Y Return vs Nifty]))/_xlfn.STDEV.P(Table2[1Y Return vs Nifty])</f>
        <v>-0.79176254214867947</v>
      </c>
      <c r="I605">
        <v>-5.1451921687186699</v>
      </c>
      <c r="J605">
        <f>(Table2[[#This Row],[1M Return vs Nifty]]-AVERAGE(Table2[1M Return vs Nifty]))/_xlfn.STDEV.P(Table2[1M Return vs Nifty])</f>
        <v>-0.6672296440473533</v>
      </c>
      <c r="K605">
        <v>-15.0100478254721</v>
      </c>
      <c r="L605">
        <f>(Table2[[#This Row],[6M Return vs Nifty]]-AVERAGE(Table2[6M Return vs Nifty]))/_xlfn.STDEV.P(Table2[6M Return vs Nifty])</f>
        <v>-0.81738158228847346</v>
      </c>
      <c r="M605">
        <v>-1.6938394260101901</v>
      </c>
      <c r="N605">
        <f>(Table2[[#This Row],[1W Return vs Nifty]]-AVERAGE(Table2[1W Return vs Nifty]))/_xlfn.STDEV.P(Table2[1W Return vs Nifty])</f>
        <v>-0.10574195369129973</v>
      </c>
      <c r="O605">
        <v>1583.8</v>
      </c>
      <c r="P605">
        <v>1588.2351652432999</v>
      </c>
      <c r="Q605">
        <v>1588.5710524610699</v>
      </c>
      <c r="R605">
        <v>60.843023631168897</v>
      </c>
      <c r="S605" s="5">
        <f>(Table2[[#This Row],[Close Price]]-Table2[[#This Row],[20D EMA]])/Table2[[#This Row],[20D EMA]]</f>
        <v>1.2185882055815099E-2</v>
      </c>
      <c r="T605" s="5">
        <f>(Table2[[#This Row],[Close Price]]-Table2[[#This Row],[50D EMA]])/Table2[[#This Row],[50D EMA]]</f>
        <v>9.3593411618127058E-3</v>
      </c>
      <c r="U605" s="5">
        <f>(Table2[[#This Row],[Close Price]]-Table2[[#This Row],[200D EMA]])/Table2[[#This Row],[200D EMA]]</f>
        <v>9.1459223787448574E-3</v>
      </c>
      <c r="V605">
        <v>1.0788117808545501</v>
      </c>
      <c r="W605">
        <v>1595.05</v>
      </c>
      <c r="X605">
        <v>1614.7</v>
      </c>
      <c r="Y605">
        <v>1561</v>
      </c>
      <c r="Z605">
        <v>1616.5</v>
      </c>
      <c r="AA605">
        <v>1419.05</v>
      </c>
      <c r="AB605">
        <v>1616.5</v>
      </c>
      <c r="AC605" s="5">
        <f>(Table2[[#This Row],[Close Price]]/Table2[[#This Row],[Day Low]])-1</f>
        <v>5.0468637346792189E-3</v>
      </c>
      <c r="AD605" s="5">
        <f>(Table2[[#This Row],[Day High]]/Table2[[#This Row],[Close Price]])-1</f>
        <v>7.2359802881916124E-3</v>
      </c>
      <c r="AE605" s="5">
        <f>(Table2[[#This Row],[Close Price]]/Table2[[#This Row],[Current Week Low]])-1</f>
        <v>2.696989109545167E-2</v>
      </c>
      <c r="AF605" s="5">
        <f>(Table2[[#This Row],[Current Week High]]/Table2[[#This Row],[Close Price]])-1</f>
        <v>8.3588048156697514E-3</v>
      </c>
      <c r="AG605" s="5">
        <f>(Table2[[#This Row],[Close Price]]/Table2[[#This Row],[Current Month Low]])-1</f>
        <v>0.1296994468130086</v>
      </c>
      <c r="AH605" s="5">
        <f>(Table2[[#This Row],[Current Month High]]/Table2[[#This Row],[Close Price]])-1</f>
        <v>8.3588048156697514E-3</v>
      </c>
      <c r="AI605">
        <v>8.6020834632898708</v>
      </c>
      <c r="AJ605">
        <v>12.969944681300801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-0.13</v>
      </c>
      <c r="AM605" t="s">
        <v>10117</v>
      </c>
      <c r="AN605">
        <v>2.38</v>
      </c>
      <c r="AO605" t="s">
        <v>10116</v>
      </c>
      <c r="AP605">
        <v>1.684847427638E-3</v>
      </c>
      <c r="AQ605">
        <f>(Table2[[#This Row],[Sharpe Ratio]]-AVERAGE(Table2[Sharpe Ratio]))/_xlfn.STDEV.P(Table2[Sharpe Ratio])</f>
        <v>-0.61535884066289059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614</v>
      </c>
      <c r="AT605">
        <f>_xlfn.RANK.AVG(Table2[[#This Row],[6M Return vs Nifty Z-Score]],Table2[6M Return vs Nifty Z-Score])</f>
        <v>589</v>
      </c>
      <c r="AU605">
        <f>_xlfn.RANK.AVG(Table2[[#This Row],[Sharpe Ratio Z-Score]],Table2[Sharpe Ratio Z-Score])</f>
        <v>500</v>
      </c>
      <c r="AV605">
        <f>(Table2[[#This Row],[Rank 1Y]]+Table2[[#This Row],[Rank 6M]]+Table2[[#This Row],[Rank Sharpe]])/3</f>
        <v>567.66666666666663</v>
      </c>
    </row>
    <row r="606" spans="1:48" x14ac:dyDescent="0.3">
      <c r="A606" t="s">
        <v>1274</v>
      </c>
      <c r="B606" t="s">
        <v>1275</v>
      </c>
      <c r="C606" t="s">
        <v>10070</v>
      </c>
      <c r="D606" t="s">
        <v>24</v>
      </c>
      <c r="E606">
        <v>8482.0439540759999</v>
      </c>
      <c r="F606">
        <v>43.78</v>
      </c>
      <c r="G606">
        <v>-12.1258400527541</v>
      </c>
      <c r="H606">
        <f>(Table2[[#This Row],[1Y Return vs Nifty]]-AVERAGE(Table2[1Y Return vs Nifty]))/_xlfn.STDEV.P(Table2[1Y Return vs Nifty])</f>
        <v>-0.66621446092314074</v>
      </c>
      <c r="I606">
        <v>-22.037921258238399</v>
      </c>
      <c r="J606">
        <f>(Table2[[#This Row],[1M Return vs Nifty]]-AVERAGE(Table2[1M Return vs Nifty]))/_xlfn.STDEV.P(Table2[1M Return vs Nifty])</f>
        <v>-2.2319463627487819</v>
      </c>
      <c r="K606">
        <v>-33.822281131301096</v>
      </c>
      <c r="L606">
        <f>(Table2[[#This Row],[6M Return vs Nifty]]-AVERAGE(Table2[6M Return vs Nifty]))/_xlfn.STDEV.P(Table2[6M Return vs Nifty])</f>
        <v>-1.3894601899241086</v>
      </c>
      <c r="M606">
        <v>-14.543578945769401</v>
      </c>
      <c r="N606">
        <f>(Table2[[#This Row],[1W Return vs Nifty]]-AVERAGE(Table2[1W Return vs Nifty]))/_xlfn.STDEV.P(Table2[1W Return vs Nifty])</f>
        <v>-2.9121588693196516</v>
      </c>
      <c r="O606">
        <v>48.18</v>
      </c>
      <c r="P606">
        <v>50.2185621593528</v>
      </c>
      <c r="Q606">
        <v>50.254873420752702</v>
      </c>
      <c r="R606">
        <v>17.808851408235999</v>
      </c>
      <c r="S606" s="5">
        <f>(Table2[[#This Row],[Close Price]]-Table2[[#This Row],[20D EMA]])/Table2[[#This Row],[20D EMA]]</f>
        <v>-9.1324200913241976E-2</v>
      </c>
      <c r="T606" s="5">
        <f>(Table2[[#This Row],[Close Price]]-Table2[[#This Row],[50D EMA]])/Table2[[#This Row],[50D EMA]]</f>
        <v>-0.12821080258972864</v>
      </c>
      <c r="U606" s="5">
        <f>(Table2[[#This Row],[Close Price]]-Table2[[#This Row],[200D EMA]])/Table2[[#This Row],[200D EMA]]</f>
        <v>-0.12884070698064692</v>
      </c>
      <c r="V606">
        <v>2.4157265457598198</v>
      </c>
      <c r="W606">
        <v>43</v>
      </c>
      <c r="X606">
        <v>44.3</v>
      </c>
      <c r="Y606">
        <v>43</v>
      </c>
      <c r="Z606">
        <v>47</v>
      </c>
      <c r="AA606">
        <v>40</v>
      </c>
      <c r="AB606">
        <v>52</v>
      </c>
      <c r="AC606" s="5">
        <f>(Table2[[#This Row],[Close Price]]/Table2[[#This Row],[Day Low]])-1</f>
        <v>1.8139534883720998E-2</v>
      </c>
      <c r="AD606" s="5">
        <f>(Table2[[#This Row],[Day High]]/Table2[[#This Row],[Close Price]])-1</f>
        <v>1.187756966651432E-2</v>
      </c>
      <c r="AE606" s="5">
        <f>(Table2[[#This Row],[Close Price]]/Table2[[#This Row],[Current Week Low]])-1</f>
        <v>1.8139534883720998E-2</v>
      </c>
      <c r="AF606" s="5">
        <f>(Table2[[#This Row],[Current Week High]]/Table2[[#This Row],[Close Price]])-1</f>
        <v>7.3549566011877454E-2</v>
      </c>
      <c r="AG606" s="5">
        <f>(Table2[[#This Row],[Close Price]]/Table2[[#This Row],[Current Month Low]])-1</f>
        <v>9.4500000000000028E-2</v>
      </c>
      <c r="AH606" s="5">
        <f>(Table2[[#This Row],[Current Month High]]/Table2[[#This Row],[Close Price]])-1</f>
        <v>0.18775696665143893</v>
      </c>
      <c r="AI606">
        <v>43.901324805847402</v>
      </c>
      <c r="AJ606">
        <v>16.127320954907098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-0.28000000000000003</v>
      </c>
      <c r="AM606" t="s">
        <v>10117</v>
      </c>
      <c r="AN606">
        <v>-12.61</v>
      </c>
      <c r="AO606" t="s">
        <v>10117</v>
      </c>
      <c r="AP606">
        <v>2.3040734939212E-2</v>
      </c>
      <c r="AQ606">
        <f>(Table2[[#This Row],[Sharpe Ratio]]-AVERAGE(Table2[Sharpe Ratio]))/_xlfn.STDEV.P(Table2[Sharpe Ratio])</f>
        <v>-0.37394315946630319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565</v>
      </c>
      <c r="AT606">
        <f>_xlfn.RANK.AVG(Table2[[#This Row],[6M Return vs Nifty Z-Score]],Table2[6M Return vs Nifty Z-Score])</f>
        <v>710</v>
      </c>
      <c r="AU606">
        <f>_xlfn.RANK.AVG(Table2[[#This Row],[Sharpe Ratio Z-Score]],Table2[Sharpe Ratio Z-Score])</f>
        <v>436</v>
      </c>
      <c r="AV606">
        <f>(Table2[[#This Row],[Rank 1Y]]+Table2[[#This Row],[Rank 6M]]+Table2[[#This Row],[Rank Sharpe]])/3</f>
        <v>570.33333333333337</v>
      </c>
    </row>
    <row r="607" spans="1:48" x14ac:dyDescent="0.3">
      <c r="A607" t="s">
        <v>241</v>
      </c>
      <c r="B607" t="s">
        <v>242</v>
      </c>
      <c r="C607" t="s">
        <v>10072</v>
      </c>
      <c r="D607" t="s">
        <v>177</v>
      </c>
      <c r="E607">
        <v>106657.69890858</v>
      </c>
      <c r="F607">
        <v>599.29999999999995</v>
      </c>
      <c r="G607">
        <v>-22.7482207656574</v>
      </c>
      <c r="H607">
        <f>(Table2[[#This Row],[1Y Return vs Nifty]]-AVERAGE(Table2[1Y Return vs Nifty]))/_xlfn.STDEV.P(Table2[1Y Return vs Nifty])</f>
        <v>-0.79457841309592325</v>
      </c>
      <c r="I607">
        <v>2.3279619051211302</v>
      </c>
      <c r="J607">
        <f>(Table2[[#This Row],[1M Return vs Nifty]]-AVERAGE(Table2[1M Return vs Nifty]))/_xlfn.STDEV.P(Table2[1M Return vs Nifty])</f>
        <v>2.4983500365375565E-2</v>
      </c>
      <c r="K607">
        <v>1.1192696063882399</v>
      </c>
      <c r="L607">
        <f>(Table2[[#This Row],[6M Return vs Nifty]]-AVERAGE(Table2[6M Return vs Nifty]))/_xlfn.STDEV.P(Table2[6M Return vs Nifty])</f>
        <v>-0.32689024569247405</v>
      </c>
      <c r="M607">
        <v>-1.22211814365245</v>
      </c>
      <c r="N607">
        <f>(Table2[[#This Row],[1W Return vs Nifty]]-AVERAGE(Table2[1W Return vs Nifty]))/_xlfn.STDEV.P(Table2[1W Return vs Nifty])</f>
        <v>-2.7167846413774419E-3</v>
      </c>
      <c r="O607">
        <v>591.51</v>
      </c>
      <c r="P607">
        <v>569.57115053546897</v>
      </c>
      <c r="Q607">
        <v>549.11964220967502</v>
      </c>
      <c r="R607">
        <v>55.974772775163501</v>
      </c>
      <c r="S607" s="5">
        <f>(Table2[[#This Row],[Close Price]]-Table2[[#This Row],[20D EMA]])/Table2[[#This Row],[20D EMA]]</f>
        <v>1.3169684367128136E-2</v>
      </c>
      <c r="T607" s="5">
        <f>(Table2[[#This Row],[Close Price]]-Table2[[#This Row],[50D EMA]])/Table2[[#This Row],[50D EMA]]</f>
        <v>5.2195146184251258E-2</v>
      </c>
      <c r="U607" s="5">
        <f>(Table2[[#This Row],[Close Price]]-Table2[[#This Row],[200D EMA]])/Table2[[#This Row],[200D EMA]]</f>
        <v>9.138328687059448E-2</v>
      </c>
      <c r="V607">
        <v>0.76046019367429196</v>
      </c>
      <c r="W607">
        <v>595.04999999999995</v>
      </c>
      <c r="X607">
        <v>606</v>
      </c>
      <c r="Y607">
        <v>588.85</v>
      </c>
      <c r="Z607">
        <v>606</v>
      </c>
      <c r="AA607">
        <v>536.75</v>
      </c>
      <c r="AB607">
        <v>633.4</v>
      </c>
      <c r="AC607" s="5">
        <f>(Table2[[#This Row],[Close Price]]/Table2[[#This Row],[Day Low]])-1</f>
        <v>7.1422569531971458E-3</v>
      </c>
      <c r="AD607" s="5">
        <f>(Table2[[#This Row],[Day High]]/Table2[[#This Row],[Close Price]])-1</f>
        <v>1.1179709661271575E-2</v>
      </c>
      <c r="AE607" s="5">
        <f>(Table2[[#This Row],[Close Price]]/Table2[[#This Row],[Current Week Low]])-1</f>
        <v>1.7746454954572277E-2</v>
      </c>
      <c r="AF607" s="5">
        <f>(Table2[[#This Row],[Current Week High]]/Table2[[#This Row],[Close Price]])-1</f>
        <v>1.1179709661271575E-2</v>
      </c>
      <c r="AG607" s="5">
        <f>(Table2[[#This Row],[Close Price]]/Table2[[#This Row],[Current Month Low]])-1</f>
        <v>0.11653469958081031</v>
      </c>
      <c r="AH607" s="5">
        <f>(Table2[[#This Row],[Current Month High]]/Table2[[#This Row],[Close Price]])-1</f>
        <v>5.6899716335724992E-2</v>
      </c>
      <c r="AI607">
        <v>5.6899716335724904</v>
      </c>
      <c r="AJ607">
        <v>22.506132461160998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0.12</v>
      </c>
      <c r="AM607" t="s">
        <v>10116</v>
      </c>
      <c r="AN607">
        <v>-3.32</v>
      </c>
      <c r="AO607" t="s">
        <v>10117</v>
      </c>
      <c r="AP607">
        <v>-8.6331889017652999E-2</v>
      </c>
      <c r="AQ607">
        <f>(Table2[[#This Row],[Sharpe Ratio]]-AVERAGE(Table2[Sharpe Ratio]))/_xlfn.STDEV.P(Table2[Sharpe Ratio])</f>
        <v>-1.6103360044133816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-2.7095379474777812</v>
      </c>
      <c r="AS607">
        <f>_xlfn.RANK.AVG(Table2[[#This Row],[1Y Return vs Nifty Z-Score]],Table2[1Y Return vs Nifty Z-Score])</f>
        <v>617</v>
      </c>
      <c r="AT607">
        <f>_xlfn.RANK.AVG(Table2[[#This Row],[6M Return vs Nifty Z-Score]],Table2[6M Return vs Nifty Z-Score])</f>
        <v>412</v>
      </c>
      <c r="AU607">
        <f>_xlfn.RANK.AVG(Table2[[#This Row],[Sharpe Ratio Z-Score]],Table2[Sharpe Ratio Z-Score])</f>
        <v>687</v>
      </c>
      <c r="AV607">
        <f>(Table2[[#This Row],[Rank 1Y]]+Table2[[#This Row],[Rank 6M]]+Table2[[#This Row],[Rank Sharpe]])/3</f>
        <v>572</v>
      </c>
    </row>
    <row r="608" spans="1:48" x14ac:dyDescent="0.3">
      <c r="A608" t="s">
        <v>1491</v>
      </c>
      <c r="B608" t="s">
        <v>1492</v>
      </c>
      <c r="C608" t="s">
        <v>10072</v>
      </c>
      <c r="D608" t="s">
        <v>998</v>
      </c>
      <c r="E608">
        <v>6248.4704011800004</v>
      </c>
      <c r="F608">
        <v>136.02000000000001</v>
      </c>
      <c r="G608">
        <v>-15.434425281097999</v>
      </c>
      <c r="H608">
        <f>(Table2[[#This Row],[1Y Return vs Nifty]]-AVERAGE(Table2[1Y Return vs Nifty]))/_xlfn.STDEV.P(Table2[1Y Return vs Nifty])</f>
        <v>-0.70619637152203429</v>
      </c>
      <c r="I608">
        <v>-14.3610321159112</v>
      </c>
      <c r="J608">
        <f>(Table2[[#This Row],[1M Return vs Nifty]]-AVERAGE(Table2[1M Return vs Nifty]))/_xlfn.STDEV.P(Table2[1M Return vs Nifty])</f>
        <v>-1.5208619237004344</v>
      </c>
      <c r="K608">
        <v>-37.061517778196901</v>
      </c>
      <c r="L608">
        <f>(Table2[[#This Row],[6M Return vs Nifty]]-AVERAGE(Table2[6M Return vs Nifty]))/_xlfn.STDEV.P(Table2[6M Return vs Nifty])</f>
        <v>-1.4879651340544948</v>
      </c>
      <c r="M608">
        <v>-5.5117918041974798</v>
      </c>
      <c r="N608">
        <f>(Table2[[#This Row],[1W Return vs Nifty]]-AVERAGE(Table2[1W Return vs Nifty]))/_xlfn.STDEV.P(Table2[1W Return vs Nifty])</f>
        <v>-0.93959279718365751</v>
      </c>
      <c r="O608">
        <v>143.71</v>
      </c>
      <c r="P608">
        <v>151.732337591185</v>
      </c>
      <c r="Q608">
        <v>160.916801351261</v>
      </c>
      <c r="R608">
        <v>28.303934040436999</v>
      </c>
      <c r="S608" s="5">
        <f>(Table2[[#This Row],[Close Price]]-Table2[[#This Row],[20D EMA]])/Table2[[#This Row],[20D EMA]]</f>
        <v>-5.3510542063878626E-2</v>
      </c>
      <c r="T608" s="5">
        <f>(Table2[[#This Row],[Close Price]]-Table2[[#This Row],[50D EMA]])/Table2[[#This Row],[50D EMA]]</f>
        <v>-0.10355299233258376</v>
      </c>
      <c r="U608" s="5">
        <f>(Table2[[#This Row],[Close Price]]-Table2[[#This Row],[200D EMA]])/Table2[[#This Row],[200D EMA]]</f>
        <v>-0.15471847030388347</v>
      </c>
      <c r="V608">
        <v>1.7862941921147499</v>
      </c>
      <c r="W608">
        <v>134.77000000000001</v>
      </c>
      <c r="X608">
        <v>138</v>
      </c>
      <c r="Y608">
        <v>134.77000000000001</v>
      </c>
      <c r="Z608">
        <v>142.25</v>
      </c>
      <c r="AA608">
        <v>125</v>
      </c>
      <c r="AB608">
        <v>156.75</v>
      </c>
      <c r="AC608" s="5">
        <f>(Table2[[#This Row],[Close Price]]/Table2[[#This Row],[Day Low]])-1</f>
        <v>9.2750612154040013E-3</v>
      </c>
      <c r="AD608" s="5">
        <f>(Table2[[#This Row],[Day High]]/Table2[[#This Row],[Close Price]])-1</f>
        <v>1.4556682840758617E-2</v>
      </c>
      <c r="AE608" s="5">
        <f>(Table2[[#This Row],[Close Price]]/Table2[[#This Row],[Current Week Low]])-1</f>
        <v>9.2750612154040013E-3</v>
      </c>
      <c r="AF608" s="5">
        <f>(Table2[[#This Row],[Current Week High]]/Table2[[#This Row],[Close Price]])-1</f>
        <v>4.5802087928245694E-2</v>
      </c>
      <c r="AG608" s="5">
        <f>(Table2[[#This Row],[Close Price]]/Table2[[#This Row],[Current Month Low]])-1</f>
        <v>8.8160000000000016E-2</v>
      </c>
      <c r="AH608" s="5">
        <f>(Table2[[#This Row],[Current Month High]]/Table2[[#This Row],[Close Price]])-1</f>
        <v>0.1524040582267312</v>
      </c>
      <c r="AI608">
        <v>54.830172033524399</v>
      </c>
      <c r="AJ608">
        <v>15.4179041154009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-0.28000000000000003</v>
      </c>
      <c r="AM608" t="s">
        <v>10117</v>
      </c>
      <c r="AN608">
        <v>-11.31</v>
      </c>
      <c r="AO608" t="s">
        <v>10117</v>
      </c>
      <c r="AP608">
        <v>3.0205273762403999E-2</v>
      </c>
      <c r="AQ608">
        <f>(Table2[[#This Row],[Sharpe Ratio]]-AVERAGE(Table2[Sharpe Ratio]))/_xlfn.STDEV.P(Table2[Sharpe Ratio])</f>
        <v>-0.2929522842557597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587</v>
      </c>
      <c r="AT608">
        <f>_xlfn.RANK.AVG(Table2[[#This Row],[6M Return vs Nifty Z-Score]],Table2[6M Return vs Nifty Z-Score])</f>
        <v>716</v>
      </c>
      <c r="AU608">
        <f>_xlfn.RANK.AVG(Table2[[#This Row],[Sharpe Ratio Z-Score]],Table2[Sharpe Ratio Z-Score])</f>
        <v>416</v>
      </c>
      <c r="AV608">
        <f>(Table2[[#This Row],[Rank 1Y]]+Table2[[#This Row],[Rank 6M]]+Table2[[#This Row],[Rank Sharpe]])/3</f>
        <v>573</v>
      </c>
    </row>
    <row r="609" spans="1:48" x14ac:dyDescent="0.3">
      <c r="A609" t="s">
        <v>1531</v>
      </c>
      <c r="B609" t="s">
        <v>1532</v>
      </c>
      <c r="C609" t="s">
        <v>10080</v>
      </c>
      <c r="D609" t="s">
        <v>379</v>
      </c>
      <c r="E609">
        <v>5893.7442297119997</v>
      </c>
      <c r="F609">
        <v>59.94</v>
      </c>
      <c r="G609">
        <v>-44.121349625253302</v>
      </c>
      <c r="H609">
        <f>(Table2[[#This Row],[1Y Return vs Nifty]]-AVERAGE(Table2[1Y Return vs Nifty]))/_xlfn.STDEV.P(Table2[1Y Return vs Nifty])</f>
        <v>-1.0528575470176846</v>
      </c>
      <c r="I609">
        <v>-18.312445476158899</v>
      </c>
      <c r="J609">
        <f>(Table2[[#This Row],[1M Return vs Nifty]]-AVERAGE(Table2[1M Return vs Nifty]))/_xlfn.STDEV.P(Table2[1M Return vs Nifty])</f>
        <v>-1.8868680624667045</v>
      </c>
      <c r="K609">
        <v>-35.958183837111399</v>
      </c>
      <c r="L609">
        <f>(Table2[[#This Row],[6M Return vs Nifty]]-AVERAGE(Table2[6M Return vs Nifty]))/_xlfn.STDEV.P(Table2[6M Return vs Nifty])</f>
        <v>-1.4544128314377844</v>
      </c>
      <c r="M609">
        <v>-7.4958734270048897</v>
      </c>
      <c r="N609">
        <f>(Table2[[#This Row],[1W Return vs Nifty]]-AVERAGE(Table2[1W Return vs Nifty]))/_xlfn.STDEV.P(Table2[1W Return vs Nifty])</f>
        <v>-1.3729214432368975</v>
      </c>
      <c r="O609">
        <v>63.69</v>
      </c>
      <c r="P609">
        <v>67.313235420398499</v>
      </c>
      <c r="Q609">
        <v>71.350133333151504</v>
      </c>
      <c r="R609">
        <v>16.457916058257801</v>
      </c>
      <c r="S609" s="5">
        <f>(Table2[[#This Row],[Close Price]]-Table2[[#This Row],[20D EMA]])/Table2[[#This Row],[20D EMA]]</f>
        <v>-5.8878944889307588E-2</v>
      </c>
      <c r="T609" s="5">
        <f>(Table2[[#This Row],[Close Price]]-Table2[[#This Row],[50D EMA]])/Table2[[#This Row],[50D EMA]]</f>
        <v>-0.1095361911271929</v>
      </c>
      <c r="U609" s="5">
        <f>(Table2[[#This Row],[Close Price]]-Table2[[#This Row],[200D EMA]])/Table2[[#This Row],[200D EMA]]</f>
        <v>-0.15991747737701847</v>
      </c>
      <c r="V609">
        <v>2.28445641691818</v>
      </c>
      <c r="W609">
        <v>59.3</v>
      </c>
      <c r="X609">
        <v>60.3</v>
      </c>
      <c r="Y609">
        <v>59.3</v>
      </c>
      <c r="Z609">
        <v>62.32</v>
      </c>
      <c r="AA609">
        <v>59.3</v>
      </c>
      <c r="AB609">
        <v>70.150000000000006</v>
      </c>
      <c r="AC609" s="5">
        <f>(Table2[[#This Row],[Close Price]]/Table2[[#This Row],[Day Low]])-1</f>
        <v>1.0792580101180338E-2</v>
      </c>
      <c r="AD609" s="5">
        <f>(Table2[[#This Row],[Day High]]/Table2[[#This Row],[Close Price]])-1</f>
        <v>6.0060060060060927E-3</v>
      </c>
      <c r="AE609" s="5">
        <f>(Table2[[#This Row],[Close Price]]/Table2[[#This Row],[Current Week Low]])-1</f>
        <v>1.0792580101180338E-2</v>
      </c>
      <c r="AF609" s="5">
        <f>(Table2[[#This Row],[Current Week High]]/Table2[[#This Row],[Close Price]])-1</f>
        <v>3.9706373039706477E-2</v>
      </c>
      <c r="AG609" s="5">
        <f>(Table2[[#This Row],[Close Price]]/Table2[[#This Row],[Current Month Low]])-1</f>
        <v>1.0792580101180338E-2</v>
      </c>
      <c r="AH609" s="5">
        <f>(Table2[[#This Row],[Current Month High]]/Table2[[#This Row],[Close Price]])-1</f>
        <v>0.17033700367033711</v>
      </c>
      <c r="AI609">
        <v>63.496830163496803</v>
      </c>
      <c r="AJ609">
        <v>1.07925801011803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-0.28999999999999998</v>
      </c>
      <c r="AM609" t="s">
        <v>10117</v>
      </c>
      <c r="AN609">
        <v>-8</v>
      </c>
      <c r="AO609" t="s">
        <v>10117</v>
      </c>
      <c r="AP609">
        <v>6.2698522027969994E-2</v>
      </c>
      <c r="AQ609">
        <f>(Table2[[#This Row],[Sharpe Ratio]]-AVERAGE(Table2[Sharpe Ratio]))/_xlfn.STDEV.P(Table2[Sharpe Ratio])</f>
        <v>7.4364675063777877E-2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700</v>
      </c>
      <c r="AT609">
        <f>_xlfn.RANK.AVG(Table2[[#This Row],[6M Return vs Nifty Z-Score]],Table2[6M Return vs Nifty Z-Score])</f>
        <v>714</v>
      </c>
      <c r="AU609">
        <f>_xlfn.RANK.AVG(Table2[[#This Row],[Sharpe Ratio Z-Score]],Table2[Sharpe Ratio Z-Score])</f>
        <v>309</v>
      </c>
      <c r="AV609">
        <f>(Table2[[#This Row],[Rank 1Y]]+Table2[[#This Row],[Rank 6M]]+Table2[[#This Row],[Rank Sharpe]])/3</f>
        <v>574.33333333333337</v>
      </c>
    </row>
    <row r="610" spans="1:48" x14ac:dyDescent="0.3">
      <c r="A610" t="s">
        <v>1372</v>
      </c>
      <c r="B610" t="s">
        <v>1373</v>
      </c>
      <c r="C610" t="s">
        <v>10070</v>
      </c>
      <c r="D610" t="s">
        <v>24</v>
      </c>
      <c r="E610">
        <v>7547.8220549099997</v>
      </c>
      <c r="F610">
        <v>476.05</v>
      </c>
      <c r="G610">
        <v>-17.327313004147701</v>
      </c>
      <c r="H610">
        <f>(Table2[[#This Row],[1Y Return vs Nifty]]-AVERAGE(Table2[1Y Return vs Nifty]))/_xlfn.STDEV.P(Table2[1Y Return vs Nifty])</f>
        <v>-0.7290705798296736</v>
      </c>
      <c r="I610">
        <v>-5.0272524841596304</v>
      </c>
      <c r="J610">
        <f>(Table2[[#This Row],[1M Return vs Nifty]]-AVERAGE(Table2[1M Return vs Nifty]))/_xlfn.STDEV.P(Table2[1M Return vs Nifty])</f>
        <v>-0.65630528746471029</v>
      </c>
      <c r="K610">
        <v>-17.371149841671599</v>
      </c>
      <c r="L610">
        <f>(Table2[[#This Row],[6M Return vs Nifty]]-AVERAGE(Table2[6M Return vs Nifty]))/_xlfn.STDEV.P(Table2[6M Return vs Nifty])</f>
        <v>-0.88918251798570269</v>
      </c>
      <c r="M610">
        <v>-0.74054538397647596</v>
      </c>
      <c r="N610">
        <f>(Table2[[#This Row],[1W Return vs Nifty]]-AVERAGE(Table2[1W Return vs Nifty]))/_xlfn.STDEV.P(Table2[1W Return vs Nifty])</f>
        <v>0.10245997297166762</v>
      </c>
      <c r="O610">
        <v>474.29</v>
      </c>
      <c r="P610">
        <v>475.21661179340401</v>
      </c>
      <c r="Q610">
        <v>486.84348373806699</v>
      </c>
      <c r="R610">
        <v>53.490660752267203</v>
      </c>
      <c r="S610" s="5">
        <f>(Table2[[#This Row],[Close Price]]-Table2[[#This Row],[20D EMA]])/Table2[[#This Row],[20D EMA]]</f>
        <v>3.7108098420797209E-3</v>
      </c>
      <c r="T610" s="5">
        <f>(Table2[[#This Row],[Close Price]]-Table2[[#This Row],[50D EMA]])/Table2[[#This Row],[50D EMA]]</f>
        <v>1.7537017560284825E-3</v>
      </c>
      <c r="U610" s="5">
        <f>(Table2[[#This Row],[Close Price]]-Table2[[#This Row],[200D EMA]])/Table2[[#This Row],[200D EMA]]</f>
        <v>-2.2170336255078901E-2</v>
      </c>
      <c r="V610">
        <v>1.5402218538714401</v>
      </c>
      <c r="W610">
        <v>471</v>
      </c>
      <c r="X610">
        <v>478.85</v>
      </c>
      <c r="Y610">
        <v>471</v>
      </c>
      <c r="Z610">
        <v>485.5</v>
      </c>
      <c r="AA610">
        <v>446</v>
      </c>
      <c r="AB610">
        <v>499.25</v>
      </c>
      <c r="AC610" s="5">
        <f>(Table2[[#This Row],[Close Price]]/Table2[[#This Row],[Day Low]])-1</f>
        <v>1.0721868365180409E-2</v>
      </c>
      <c r="AD610" s="5">
        <f>(Table2[[#This Row],[Day High]]/Table2[[#This Row],[Close Price]])-1</f>
        <v>5.8817351118580774E-3</v>
      </c>
      <c r="AE610" s="5">
        <f>(Table2[[#This Row],[Close Price]]/Table2[[#This Row],[Current Week Low]])-1</f>
        <v>1.0721868365180409E-2</v>
      </c>
      <c r="AF610" s="5">
        <f>(Table2[[#This Row],[Current Week High]]/Table2[[#This Row],[Close Price]])-1</f>
        <v>1.9850856002520789E-2</v>
      </c>
      <c r="AG610" s="5">
        <f>(Table2[[#This Row],[Close Price]]/Table2[[#This Row],[Current Month Low]])-1</f>
        <v>6.7376681614349732E-2</v>
      </c>
      <c r="AH610" s="5">
        <f>(Table2[[#This Row],[Current Month High]]/Table2[[#This Row],[Close Price]])-1</f>
        <v>4.8734376641109023E-2</v>
      </c>
      <c r="AI610">
        <v>28.4213843083709</v>
      </c>
      <c r="AJ610">
        <v>18.317385361004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-0.12</v>
      </c>
      <c r="AM610" t="s">
        <v>10117</v>
      </c>
      <c r="AN610">
        <v>0.51</v>
      </c>
      <c r="AO610" t="s">
        <v>10116</v>
      </c>
      <c r="AQ610">
        <f>(Table2[[#This Row],[Sharpe Ratio]]-AVERAGE(Table2[Sharpe Ratio]))/_xlfn.STDEV.P(Table2[Sharpe Ratio])</f>
        <v>-0.63440504463053671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594</v>
      </c>
      <c r="AT610">
        <f>_xlfn.RANK.AVG(Table2[[#This Row],[6M Return vs Nifty Z-Score]],Table2[6M Return vs Nifty Z-Score])</f>
        <v>613</v>
      </c>
      <c r="AU610">
        <f>_xlfn.RANK.AVG(Table2[[#This Row],[Sharpe Ratio Z-Score]],Table2[Sharpe Ratio Z-Score])</f>
        <v>521.5</v>
      </c>
      <c r="AV610">
        <f>(Table2[[#This Row],[Rank 1Y]]+Table2[[#This Row],[Rank 6M]]+Table2[[#This Row],[Rank Sharpe]])/3</f>
        <v>576.16666666666663</v>
      </c>
    </row>
    <row r="611" spans="1:48" x14ac:dyDescent="0.3">
      <c r="A611" t="s">
        <v>1480</v>
      </c>
      <c r="B611" t="s">
        <v>1481</v>
      </c>
      <c r="C611" t="s">
        <v>10086</v>
      </c>
      <c r="D611" t="s">
        <v>1482</v>
      </c>
      <c r="E611">
        <v>6396.9675630000002</v>
      </c>
      <c r="F611">
        <v>813.3</v>
      </c>
      <c r="G611">
        <v>-11.175863428163201</v>
      </c>
      <c r="H611">
        <f>(Table2[[#This Row],[1Y Return vs Nifty]]-AVERAGE(Table2[1Y Return vs Nifty]))/_xlfn.STDEV.P(Table2[1Y Return vs Nifty])</f>
        <v>-0.65473466582823137</v>
      </c>
      <c r="I611">
        <v>33.783917147698098</v>
      </c>
      <c r="J611">
        <f>(Table2[[#This Row],[1M Return vs Nifty]]-AVERAGE(Table2[1M Return vs Nifty]))/_xlfn.STDEV.P(Table2[1M Return vs Nifty])</f>
        <v>2.9386429102780096</v>
      </c>
      <c r="K611">
        <v>-16.548319341897301</v>
      </c>
      <c r="L611">
        <f>(Table2[[#This Row],[6M Return vs Nifty]]-AVERAGE(Table2[6M Return vs Nifty]))/_xlfn.STDEV.P(Table2[6M Return vs Nifty])</f>
        <v>-0.8641603040370186</v>
      </c>
      <c r="M611">
        <v>-4.8176474037943899</v>
      </c>
      <c r="N611">
        <f>(Table2[[#This Row],[1W Return vs Nifty]]-AVERAGE(Table2[1W Return vs Nifty]))/_xlfn.STDEV.P(Table2[1W Return vs Nifty])</f>
        <v>-0.78798983401196254</v>
      </c>
      <c r="O611">
        <v>805.84</v>
      </c>
      <c r="P611">
        <v>750.02915209208197</v>
      </c>
      <c r="Q611">
        <v>743.19890834296098</v>
      </c>
      <c r="R611">
        <v>54.202532113356099</v>
      </c>
      <c r="S611" s="5">
        <f>(Table2[[#This Row],[Close Price]]-Table2[[#This Row],[20D EMA]])/Table2[[#This Row],[20D EMA]]</f>
        <v>9.257420827955826E-3</v>
      </c>
      <c r="T611" s="5">
        <f>(Table2[[#This Row],[Close Price]]-Table2[[#This Row],[50D EMA]])/Table2[[#This Row],[50D EMA]]</f>
        <v>8.43578516000804E-2</v>
      </c>
      <c r="U611" s="5">
        <f>(Table2[[#This Row],[Close Price]]-Table2[[#This Row],[200D EMA]])/Table2[[#This Row],[200D EMA]]</f>
        <v>9.4323458861553813E-2</v>
      </c>
      <c r="V611">
        <v>0.86853620269744203</v>
      </c>
      <c r="W611">
        <v>805.05</v>
      </c>
      <c r="X611">
        <v>838.4</v>
      </c>
      <c r="Y611">
        <v>805.05</v>
      </c>
      <c r="Z611">
        <v>872</v>
      </c>
      <c r="AA611">
        <v>630</v>
      </c>
      <c r="AB611">
        <v>905</v>
      </c>
      <c r="AC611" s="5">
        <f>(Table2[[#This Row],[Close Price]]/Table2[[#This Row],[Day Low]])-1</f>
        <v>1.0247810694987924E-2</v>
      </c>
      <c r="AD611" s="5">
        <f>(Table2[[#This Row],[Day High]]/Table2[[#This Row],[Close Price]])-1</f>
        <v>3.0861920570515178E-2</v>
      </c>
      <c r="AE611" s="5">
        <f>(Table2[[#This Row],[Close Price]]/Table2[[#This Row],[Current Week Low]])-1</f>
        <v>1.0247810694987924E-2</v>
      </c>
      <c r="AF611" s="5">
        <f>(Table2[[#This Row],[Current Week High]]/Table2[[#This Row],[Close Price]])-1</f>
        <v>7.217508914299775E-2</v>
      </c>
      <c r="AG611" s="5">
        <f>(Table2[[#This Row],[Close Price]]/Table2[[#This Row],[Current Month Low]])-1</f>
        <v>0.29095238095238085</v>
      </c>
      <c r="AH611" s="5">
        <f>(Table2[[#This Row],[Current Month High]]/Table2[[#This Row],[Close Price]])-1</f>
        <v>0.11275052256240015</v>
      </c>
      <c r="AI611">
        <v>21.652526742899301</v>
      </c>
      <c r="AJ611">
        <v>37.497886728655899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0.18</v>
      </c>
      <c r="AM611" t="s">
        <v>10116</v>
      </c>
      <c r="AN611">
        <v>1.48</v>
      </c>
      <c r="AO611" t="s">
        <v>10116</v>
      </c>
      <c r="AP611">
        <v>-9.4490833325210008E-3</v>
      </c>
      <c r="AQ611">
        <f>(Table2[[#This Row],[Sharpe Ratio]]-AVERAGE(Table2[Sharpe Ratio]))/_xlfn.STDEV.P(Table2[Sharpe Ratio])</f>
        <v>-0.74122134473361534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-0.10946323833281824</v>
      </c>
      <c r="AS611">
        <f>_xlfn.RANK.AVG(Table2[[#This Row],[1Y Return vs Nifty Z-Score]],Table2[1Y Return vs Nifty Z-Score])</f>
        <v>559</v>
      </c>
      <c r="AT611">
        <f>_xlfn.RANK.AVG(Table2[[#This Row],[6M Return vs Nifty Z-Score]],Table2[6M Return vs Nifty Z-Score])</f>
        <v>601</v>
      </c>
      <c r="AU611">
        <f>_xlfn.RANK.AVG(Table2[[#This Row],[Sharpe Ratio Z-Score]],Table2[Sharpe Ratio Z-Score])</f>
        <v>569</v>
      </c>
      <c r="AV611">
        <f>(Table2[[#This Row],[Rank 1Y]]+Table2[[#This Row],[Rank 6M]]+Table2[[#This Row],[Rank Sharpe]])/3</f>
        <v>576.33333333333337</v>
      </c>
    </row>
    <row r="612" spans="1:48" x14ac:dyDescent="0.3">
      <c r="A612" t="s">
        <v>2178</v>
      </c>
      <c r="B612" t="s">
        <v>2179</v>
      </c>
      <c r="C612" t="s">
        <v>10073</v>
      </c>
      <c r="D612" t="s">
        <v>109</v>
      </c>
      <c r="E612">
        <v>2439.8680661599901</v>
      </c>
      <c r="F612">
        <v>9.77</v>
      </c>
      <c r="G612">
        <v>-3.3194152396829502</v>
      </c>
      <c r="H612">
        <f>(Table2[[#This Row],[1Y Return vs Nifty]]-AVERAGE(Table2[1Y Return vs Nifty]))/_xlfn.STDEV.P(Table2[1Y Return vs Nifty])</f>
        <v>-0.55979505042836253</v>
      </c>
      <c r="I612">
        <v>-42.333518742515103</v>
      </c>
      <c r="J612">
        <f>(Table2[[#This Row],[1M Return vs Nifty]]-AVERAGE(Table2[1M Return vs Nifty]))/_xlfn.STDEV.P(Table2[1M Return vs Nifty])</f>
        <v>-4.1118593437356381</v>
      </c>
      <c r="K612">
        <v>-62.185685011371604</v>
      </c>
      <c r="L612">
        <f>(Table2[[#This Row],[6M Return vs Nifty]]-AVERAGE(Table2[6M Return vs Nifty]))/_xlfn.STDEV.P(Table2[6M Return vs Nifty])</f>
        <v>-2.2519891802747773</v>
      </c>
      <c r="M612">
        <v>-8.2525533384945806</v>
      </c>
      <c r="N612">
        <f>(Table2[[#This Row],[1W Return vs Nifty]]-AVERAGE(Table2[1W Return vs Nifty]))/_xlfn.STDEV.P(Table2[1W Return vs Nifty])</f>
        <v>-1.5381823265454975</v>
      </c>
      <c r="O612">
        <v>11.58</v>
      </c>
      <c r="P612">
        <v>14.309204052064601</v>
      </c>
      <c r="Q612">
        <v>16.1867218266149</v>
      </c>
      <c r="R612">
        <v>29.148346819530499</v>
      </c>
      <c r="S612" s="5">
        <f>(Table2[[#This Row],[Close Price]]-Table2[[#This Row],[20D EMA]])/Table2[[#This Row],[20D EMA]]</f>
        <v>-0.15630397236614857</v>
      </c>
      <c r="T612" s="5">
        <f>(Table2[[#This Row],[Close Price]]-Table2[[#This Row],[50D EMA]])/Table2[[#This Row],[50D EMA]]</f>
        <v>-0.3172226795808159</v>
      </c>
      <c r="U612" s="5">
        <f>(Table2[[#This Row],[Close Price]]-Table2[[#This Row],[200D EMA]])/Table2[[#This Row],[200D EMA]]</f>
        <v>-0.39641886080134225</v>
      </c>
      <c r="V612">
        <v>0.78976880645714098</v>
      </c>
      <c r="W612">
        <v>9.67</v>
      </c>
      <c r="X612">
        <v>10.06</v>
      </c>
      <c r="Y612">
        <v>9.51</v>
      </c>
      <c r="Z612">
        <v>10.65</v>
      </c>
      <c r="AA612">
        <v>9.51</v>
      </c>
      <c r="AB612">
        <v>16.95</v>
      </c>
      <c r="AC612" s="5">
        <f>(Table2[[#This Row],[Close Price]]/Table2[[#This Row],[Day Low]])-1</f>
        <v>1.0341261633919352E-2</v>
      </c>
      <c r="AD612" s="5">
        <f>(Table2[[#This Row],[Day High]]/Table2[[#This Row],[Close Price]])-1</f>
        <v>2.9682702149437246E-2</v>
      </c>
      <c r="AE612" s="5">
        <f>(Table2[[#This Row],[Close Price]]/Table2[[#This Row],[Current Week Low]])-1</f>
        <v>2.733964248159837E-2</v>
      </c>
      <c r="AF612" s="5">
        <f>(Table2[[#This Row],[Current Week High]]/Table2[[#This Row],[Close Price]])-1</f>
        <v>9.0071647901740048E-2</v>
      </c>
      <c r="AG612" s="5">
        <f>(Table2[[#This Row],[Close Price]]/Table2[[#This Row],[Current Month Low]])-1</f>
        <v>2.733964248159837E-2</v>
      </c>
      <c r="AH612" s="5">
        <f>(Table2[[#This Row],[Current Month High]]/Table2[[#This Row],[Close Price]])-1</f>
        <v>0.7349027635619243</v>
      </c>
      <c r="AI612">
        <v>177.89150460593601</v>
      </c>
      <c r="AJ612">
        <v>30.266666666666602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-0.6</v>
      </c>
      <c r="AM612" t="s">
        <v>10117</v>
      </c>
      <c r="AN612">
        <v>-5.6</v>
      </c>
      <c r="AO612" t="s">
        <v>10117</v>
      </c>
      <c r="AP612">
        <v>2.627345676254E-3</v>
      </c>
      <c r="AQ612">
        <f>(Table2[[#This Row],[Sharpe Ratio]]-AVERAGE(Table2[Sharpe Ratio]))/_xlfn.STDEV.P(Table2[Sharpe Ratio])</f>
        <v>-0.6047044552343801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510</v>
      </c>
      <c r="AT612">
        <f>_xlfn.RANK.AVG(Table2[[#This Row],[6M Return vs Nifty Z-Score]],Table2[6M Return vs Nifty Z-Score])</f>
        <v>725</v>
      </c>
      <c r="AU612">
        <f>_xlfn.RANK.AVG(Table2[[#This Row],[Sharpe Ratio Z-Score]],Table2[Sharpe Ratio Z-Score])</f>
        <v>496</v>
      </c>
      <c r="AV612">
        <f>(Table2[[#This Row],[Rank 1Y]]+Table2[[#This Row],[Rank 6M]]+Table2[[#This Row],[Rank Sharpe]])/3</f>
        <v>577</v>
      </c>
    </row>
    <row r="613" spans="1:48" x14ac:dyDescent="0.3">
      <c r="A613" t="s">
        <v>1645</v>
      </c>
      <c r="B613" t="s">
        <v>1646</v>
      </c>
      <c r="C613" t="s">
        <v>10080</v>
      </c>
      <c r="D613" t="s">
        <v>379</v>
      </c>
      <c r="E613">
        <v>4951.1541594749997</v>
      </c>
      <c r="F613">
        <v>561.6</v>
      </c>
      <c r="G613">
        <v>-48.041431348527503</v>
      </c>
      <c r="H613">
        <f>(Table2[[#This Row],[1Y Return vs Nifty]]-AVERAGE(Table2[1Y Return vs Nifty]))/_xlfn.STDEV.P(Table2[1Y Return vs Nifty])</f>
        <v>-1.1002289599278359</v>
      </c>
      <c r="I613">
        <v>-7.8315027036744498</v>
      </c>
      <c r="J613">
        <f>(Table2[[#This Row],[1M Return vs Nifty]]-AVERAGE(Table2[1M Return vs Nifty]))/_xlfn.STDEV.P(Table2[1M Return vs Nifty])</f>
        <v>-0.91605356014725858</v>
      </c>
      <c r="K613">
        <v>-36.180636694143999</v>
      </c>
      <c r="L613">
        <f>(Table2[[#This Row],[6M Return vs Nifty]]-AVERAGE(Table2[6M Return vs Nifty]))/_xlfn.STDEV.P(Table2[6M Return vs Nifty])</f>
        <v>-1.461177606180204</v>
      </c>
      <c r="M613">
        <v>-2.3694481033099</v>
      </c>
      <c r="N613">
        <f>(Table2[[#This Row],[1W Return vs Nifty]]-AVERAGE(Table2[1W Return vs Nifty]))/_xlfn.STDEV.P(Table2[1W Return vs Nifty])</f>
        <v>-0.25329666617427554</v>
      </c>
      <c r="O613">
        <v>569.48</v>
      </c>
      <c r="P613">
        <v>570.72364399870901</v>
      </c>
      <c r="Q613">
        <v>614.90839224167303</v>
      </c>
      <c r="R613">
        <v>44.736019209921501</v>
      </c>
      <c r="S613" s="5">
        <f>(Table2[[#This Row],[Close Price]]-Table2[[#This Row],[20D EMA]])/Table2[[#This Row],[20D EMA]]</f>
        <v>-1.3837184800168566E-2</v>
      </c>
      <c r="T613" s="5">
        <f>(Table2[[#This Row],[Close Price]]-Table2[[#This Row],[50D EMA]])/Table2[[#This Row],[50D EMA]]</f>
        <v>-1.5986097815722567E-2</v>
      </c>
      <c r="U613" s="5">
        <f>(Table2[[#This Row],[Close Price]]-Table2[[#This Row],[200D EMA]])/Table2[[#This Row],[200D EMA]]</f>
        <v>-8.6693226038654536E-2</v>
      </c>
      <c r="V613">
        <v>1.46497266492374</v>
      </c>
      <c r="W613">
        <v>557</v>
      </c>
      <c r="X613">
        <v>568.20000000000005</v>
      </c>
      <c r="Y613">
        <v>557</v>
      </c>
      <c r="Z613">
        <v>576</v>
      </c>
      <c r="AA613">
        <v>511.25</v>
      </c>
      <c r="AB613">
        <v>617.85</v>
      </c>
      <c r="AC613" s="5">
        <f>(Table2[[#This Row],[Close Price]]/Table2[[#This Row],[Day Low]])-1</f>
        <v>8.2585278276481322E-3</v>
      </c>
      <c r="AD613" s="5">
        <f>(Table2[[#This Row],[Day High]]/Table2[[#This Row],[Close Price]])-1</f>
        <v>1.175213675213671E-2</v>
      </c>
      <c r="AE613" s="5">
        <f>(Table2[[#This Row],[Close Price]]/Table2[[#This Row],[Current Week Low]])-1</f>
        <v>8.2585278276481322E-3</v>
      </c>
      <c r="AF613" s="5">
        <f>(Table2[[#This Row],[Current Week High]]/Table2[[#This Row],[Close Price]])-1</f>
        <v>2.564102564102555E-2</v>
      </c>
      <c r="AG613" s="5">
        <f>(Table2[[#This Row],[Close Price]]/Table2[[#This Row],[Current Month Low]])-1</f>
        <v>9.8484107579462243E-2</v>
      </c>
      <c r="AH613" s="5">
        <f>(Table2[[#This Row],[Current Month High]]/Table2[[#This Row],[Close Price]])-1</f>
        <v>0.10016025641025639</v>
      </c>
      <c r="AI613">
        <v>42.272079772079699</v>
      </c>
      <c r="AJ613">
        <v>9.8484107579462208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-0.09</v>
      </c>
      <c r="AM613" t="s">
        <v>10117</v>
      </c>
      <c r="AN613">
        <v>-7.22</v>
      </c>
      <c r="AO613" t="s">
        <v>10117</v>
      </c>
      <c r="AP613">
        <v>6.3162508181044005E-2</v>
      </c>
      <c r="AQ613">
        <f>(Table2[[#This Row],[Sharpe Ratio]]-AVERAGE(Table2[Sharpe Ratio]))/_xlfn.STDEV.P(Table2[Sharpe Ratio])</f>
        <v>7.9609764182618753E-2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711</v>
      </c>
      <c r="AT613">
        <f>_xlfn.RANK.AVG(Table2[[#This Row],[6M Return vs Nifty Z-Score]],Table2[6M Return vs Nifty Z-Score])</f>
        <v>715</v>
      </c>
      <c r="AU613">
        <f>_xlfn.RANK.AVG(Table2[[#This Row],[Sharpe Ratio Z-Score]],Table2[Sharpe Ratio Z-Score])</f>
        <v>306</v>
      </c>
      <c r="AV613">
        <f>(Table2[[#This Row],[Rank 1Y]]+Table2[[#This Row],[Rank 6M]]+Table2[[#This Row],[Rank Sharpe]])/3</f>
        <v>577.33333333333337</v>
      </c>
    </row>
    <row r="614" spans="1:48" x14ac:dyDescent="0.3">
      <c r="A614" t="s">
        <v>1521</v>
      </c>
      <c r="B614" t="s">
        <v>1522</v>
      </c>
      <c r="C614" t="s">
        <v>10070</v>
      </c>
      <c r="D614" t="s">
        <v>24</v>
      </c>
      <c r="E614">
        <v>6013.3742011349996</v>
      </c>
      <c r="F614">
        <v>365.65</v>
      </c>
      <c r="G614">
        <v>2.7413506602955602</v>
      </c>
      <c r="H614">
        <f>(Table2[[#This Row],[1Y Return vs Nifty]]-AVERAGE(Table2[1Y Return vs Nifty]))/_xlfn.STDEV.P(Table2[1Y Return vs Nifty])</f>
        <v>-0.48655498446365525</v>
      </c>
      <c r="I614">
        <v>3.3422473487466799</v>
      </c>
      <c r="J614">
        <f>(Table2[[#This Row],[1M Return vs Nifty]]-AVERAGE(Table2[1M Return vs Nifty]))/_xlfn.STDEV.P(Table2[1M Return vs Nifty])</f>
        <v>0.11893335197111836</v>
      </c>
      <c r="K614">
        <v>-19.8056450912119</v>
      </c>
      <c r="L614">
        <f>(Table2[[#This Row],[6M Return vs Nifty]]-AVERAGE(Table2[6M Return vs Nifty]))/_xlfn.STDEV.P(Table2[6M Return vs Nifty])</f>
        <v>-0.96321533641885726</v>
      </c>
      <c r="M614">
        <v>-1.47529078652784</v>
      </c>
      <c r="N614">
        <f>(Table2[[#This Row],[1W Return vs Nifty]]-AVERAGE(Table2[1W Return vs Nifty]))/_xlfn.STDEV.P(Table2[1W Return vs Nifty])</f>
        <v>-5.8010355880488779E-2</v>
      </c>
      <c r="O614">
        <v>349.54</v>
      </c>
      <c r="P614">
        <v>352.83663420264401</v>
      </c>
      <c r="Q614">
        <v>350.766947153123</v>
      </c>
      <c r="R614">
        <v>62.906602989885101</v>
      </c>
      <c r="S614" s="5">
        <f>(Table2[[#This Row],[Close Price]]-Table2[[#This Row],[20D EMA]])/Table2[[#This Row],[20D EMA]]</f>
        <v>4.6089145734393648E-2</v>
      </c>
      <c r="T614" s="5">
        <f>(Table2[[#This Row],[Close Price]]-Table2[[#This Row],[50D EMA]])/Table2[[#This Row],[50D EMA]]</f>
        <v>3.6315293127971777E-2</v>
      </c>
      <c r="U614" s="5">
        <f>(Table2[[#This Row],[Close Price]]-Table2[[#This Row],[200D EMA]])/Table2[[#This Row],[200D EMA]]</f>
        <v>4.2430032155737769E-2</v>
      </c>
      <c r="V614">
        <v>1.29972145403738</v>
      </c>
      <c r="W614">
        <v>362.25</v>
      </c>
      <c r="X614">
        <v>382.5</v>
      </c>
      <c r="Y614">
        <v>344.6</v>
      </c>
      <c r="Z614">
        <v>382.5</v>
      </c>
      <c r="AA614">
        <v>318</v>
      </c>
      <c r="AB614">
        <v>382.5</v>
      </c>
      <c r="AC614" s="5">
        <f>(Table2[[#This Row],[Close Price]]/Table2[[#This Row],[Day Low]])-1</f>
        <v>9.3857832988266665E-3</v>
      </c>
      <c r="AD614" s="5">
        <f>(Table2[[#This Row],[Day High]]/Table2[[#This Row],[Close Price]])-1</f>
        <v>4.6082319157664475E-2</v>
      </c>
      <c r="AE614" s="5">
        <f>(Table2[[#This Row],[Close Price]]/Table2[[#This Row],[Current Week Low]])-1</f>
        <v>6.1085316308763682E-2</v>
      </c>
      <c r="AF614" s="5">
        <f>(Table2[[#This Row],[Current Week High]]/Table2[[#This Row],[Close Price]])-1</f>
        <v>4.6082319157664475E-2</v>
      </c>
      <c r="AG614" s="5">
        <f>(Table2[[#This Row],[Close Price]]/Table2[[#This Row],[Current Month Low]])-1</f>
        <v>0.14984276729559731</v>
      </c>
      <c r="AH614" s="5">
        <f>(Table2[[#This Row],[Current Month High]]/Table2[[#This Row],[Close Price]])-1</f>
        <v>4.6082319157664475E-2</v>
      </c>
      <c r="AI614">
        <v>15.479283467797</v>
      </c>
      <c r="AJ614">
        <v>32.003610108303199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10117</v>
      </c>
      <c r="AN614">
        <v>5.65</v>
      </c>
      <c r="AO614" t="s">
        <v>10116</v>
      </c>
      <c r="AP614">
        <v>-4.3304020213129998E-2</v>
      </c>
      <c r="AQ614">
        <f>(Table2[[#This Row],[Sharpe Ratio]]-AVERAGE(Table2[Sharpe Ratio]))/_xlfn.STDEV.P(Table2[Sharpe Ratio])</f>
        <v>-1.1239313887189195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471</v>
      </c>
      <c r="AT614">
        <f>_xlfn.RANK.AVG(Table2[[#This Row],[6M Return vs Nifty Z-Score]],Table2[6M Return vs Nifty Z-Score])</f>
        <v>638</v>
      </c>
      <c r="AU614">
        <f>_xlfn.RANK.AVG(Table2[[#This Row],[Sharpe Ratio Z-Score]],Table2[Sharpe Ratio Z-Score])</f>
        <v>624</v>
      </c>
      <c r="AV614">
        <f>(Table2[[#This Row],[Rank 1Y]]+Table2[[#This Row],[Rank 6M]]+Table2[[#This Row],[Rank Sharpe]])/3</f>
        <v>577.66666666666663</v>
      </c>
    </row>
    <row r="615" spans="1:48" x14ac:dyDescent="0.3">
      <c r="A615" t="s">
        <v>1924</v>
      </c>
      <c r="B615" t="s">
        <v>1925</v>
      </c>
      <c r="C615" t="s">
        <v>10079</v>
      </c>
      <c r="D615" t="s">
        <v>80</v>
      </c>
      <c r="E615">
        <v>3268.9957754799998</v>
      </c>
      <c r="F615">
        <v>248.53</v>
      </c>
      <c r="G615">
        <v>-12.048095455902301</v>
      </c>
      <c r="H615">
        <f>(Table2[[#This Row],[1Y Return vs Nifty]]-AVERAGE(Table2[1Y Return vs Nifty]))/_xlfn.STDEV.P(Table2[1Y Return vs Nifty])</f>
        <v>-0.66527497249943413</v>
      </c>
      <c r="I615">
        <v>9.8755286292463893</v>
      </c>
      <c r="J615">
        <f>(Table2[[#This Row],[1M Return vs Nifty]]-AVERAGE(Table2[1M Return vs Nifty]))/_xlfn.STDEV.P(Table2[1M Return vs Nifty])</f>
        <v>0.7240892384713743</v>
      </c>
      <c r="K615">
        <v>-13.972611392937701</v>
      </c>
      <c r="L615">
        <f>(Table2[[#This Row],[6M Return vs Nifty]]-AVERAGE(Table2[6M Return vs Nifty]))/_xlfn.STDEV.P(Table2[6M Return vs Nifty])</f>
        <v>-0.78583321797752992</v>
      </c>
      <c r="M615">
        <v>-3.03543964926084</v>
      </c>
      <c r="N615">
        <f>(Table2[[#This Row],[1W Return vs Nifty]]-AVERAGE(Table2[1W Return vs Nifty]))/_xlfn.STDEV.P(Table2[1W Return vs Nifty])</f>
        <v>-0.39875097187036634</v>
      </c>
      <c r="O615">
        <v>241.79</v>
      </c>
      <c r="P615">
        <v>233.237451063214</v>
      </c>
      <c r="Q615">
        <v>234.70839964912801</v>
      </c>
      <c r="R615">
        <v>57.651219474826597</v>
      </c>
      <c r="S615" s="5">
        <f>(Table2[[#This Row],[Close Price]]-Table2[[#This Row],[20D EMA]])/Table2[[#This Row],[20D EMA]]</f>
        <v>2.7875429091360308E-2</v>
      </c>
      <c r="T615" s="5">
        <f>(Table2[[#This Row],[Close Price]]-Table2[[#This Row],[50D EMA]])/Table2[[#This Row],[50D EMA]]</f>
        <v>6.5566438267417385E-2</v>
      </c>
      <c r="U615" s="5">
        <f>(Table2[[#This Row],[Close Price]]-Table2[[#This Row],[200D EMA]])/Table2[[#This Row],[200D EMA]]</f>
        <v>5.8888392454357306E-2</v>
      </c>
      <c r="V615">
        <v>1.9917027729301899</v>
      </c>
      <c r="W615">
        <v>246.12</v>
      </c>
      <c r="X615">
        <v>263</v>
      </c>
      <c r="Y615">
        <v>240.9</v>
      </c>
      <c r="Z615">
        <v>263</v>
      </c>
      <c r="AA615">
        <v>194</v>
      </c>
      <c r="AB615">
        <v>276.8</v>
      </c>
      <c r="AC615" s="5">
        <f>(Table2[[#This Row],[Close Price]]/Table2[[#This Row],[Day Low]])-1</f>
        <v>9.7919713960670229E-3</v>
      </c>
      <c r="AD615" s="5">
        <f>(Table2[[#This Row],[Day High]]/Table2[[#This Row],[Close Price]])-1</f>
        <v>5.8222347402728136E-2</v>
      </c>
      <c r="AE615" s="5">
        <f>(Table2[[#This Row],[Close Price]]/Table2[[#This Row],[Current Week Low]])-1</f>
        <v>3.1672893316728956E-2</v>
      </c>
      <c r="AF615" s="5">
        <f>(Table2[[#This Row],[Current Week High]]/Table2[[#This Row],[Close Price]])-1</f>
        <v>5.8222347402728136E-2</v>
      </c>
      <c r="AG615" s="5">
        <f>(Table2[[#This Row],[Close Price]]/Table2[[#This Row],[Current Month Low]])-1</f>
        <v>0.2810824742268041</v>
      </c>
      <c r="AH615" s="5">
        <f>(Table2[[#This Row],[Current Month High]]/Table2[[#This Row],[Close Price]])-1</f>
        <v>0.11374884319800427</v>
      </c>
      <c r="AI615">
        <v>22.721603025791602</v>
      </c>
      <c r="AJ615">
        <v>30.564749146309399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0.04</v>
      </c>
      <c r="AM615" t="s">
        <v>10116</v>
      </c>
      <c r="AN615">
        <v>-7.81</v>
      </c>
      <c r="AO615" t="s">
        <v>10117</v>
      </c>
      <c r="AP615">
        <v>-2.0793542655502002E-2</v>
      </c>
      <c r="AQ615">
        <f>(Table2[[#This Row],[Sharpe Ratio]]-AVERAGE(Table2[Sharpe Ratio]))/_xlfn.STDEV.P(Table2[Sharpe Ratio])</f>
        <v>-0.8694637497275618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563</v>
      </c>
      <c r="AT615">
        <f>_xlfn.RANK.AVG(Table2[[#This Row],[6M Return vs Nifty Z-Score]],Table2[6M Return vs Nifty Z-Score])</f>
        <v>578</v>
      </c>
      <c r="AU615">
        <f>_xlfn.RANK.AVG(Table2[[#This Row],[Sharpe Ratio Z-Score]],Table2[Sharpe Ratio Z-Score])</f>
        <v>593</v>
      </c>
      <c r="AV615">
        <f>(Table2[[#This Row],[Rank 1Y]]+Table2[[#This Row],[Rank 6M]]+Table2[[#This Row],[Rank Sharpe]])/3</f>
        <v>578</v>
      </c>
    </row>
    <row r="616" spans="1:48" x14ac:dyDescent="0.3">
      <c r="A616" t="s">
        <v>33</v>
      </c>
      <c r="B616" t="s">
        <v>34</v>
      </c>
      <c r="C616" t="s">
        <v>10069</v>
      </c>
      <c r="D616" t="s">
        <v>21</v>
      </c>
      <c r="E616">
        <v>637969.8220707</v>
      </c>
      <c r="F616">
        <v>1573.35</v>
      </c>
      <c r="G616">
        <v>-4.7783657619122204</v>
      </c>
      <c r="H616">
        <f>(Table2[[#This Row],[1Y Return vs Nifty]]-AVERAGE(Table2[1Y Return vs Nifty]))/_xlfn.STDEV.P(Table2[1Y Return vs Nifty])</f>
        <v>-0.57742543481388964</v>
      </c>
      <c r="I616">
        <v>0.206841993726918</v>
      </c>
      <c r="J616">
        <f>(Table2[[#This Row],[1M Return vs Nifty]]-AVERAGE(Table2[1M Return vs Nifty]))/_xlfn.STDEV.P(Table2[1M Return vs Nifty])</f>
        <v>-0.17148870789303419</v>
      </c>
      <c r="K616">
        <v>-10.6368591546936</v>
      </c>
      <c r="L616">
        <f>(Table2[[#This Row],[6M Return vs Nifty]]-AVERAGE(Table2[6M Return vs Nifty]))/_xlfn.STDEV.P(Table2[6M Return vs Nifty])</f>
        <v>-0.68439324193381135</v>
      </c>
      <c r="M616">
        <v>-0.396850645210368</v>
      </c>
      <c r="N616">
        <f>(Table2[[#This Row],[1W Return vs Nifty]]-AVERAGE(Table2[1W Return vs Nifty]))/_xlfn.STDEV.P(Table2[1W Return vs Nifty])</f>
        <v>0.17752380809474314</v>
      </c>
      <c r="O616">
        <v>1503.7</v>
      </c>
      <c r="P616">
        <v>1489.0260482523099</v>
      </c>
      <c r="Q616">
        <v>1496.9168827617</v>
      </c>
      <c r="R616">
        <v>71.915174028785799</v>
      </c>
      <c r="S616" s="5">
        <f>(Table2[[#This Row],[Close Price]]-Table2[[#This Row],[20D EMA]])/Table2[[#This Row],[20D EMA]]</f>
        <v>4.6319079603644252E-2</v>
      </c>
      <c r="T616" s="5">
        <f>(Table2[[#This Row],[Close Price]]-Table2[[#This Row],[50D EMA]])/Table2[[#This Row],[50D EMA]]</f>
        <v>5.6630273088010885E-2</v>
      </c>
      <c r="U616" s="5">
        <f>(Table2[[#This Row],[Close Price]]-Table2[[#This Row],[200D EMA]])/Table2[[#This Row],[200D EMA]]</f>
        <v>5.1060361546117733E-2</v>
      </c>
      <c r="V616">
        <v>0.87399148171433005</v>
      </c>
      <c r="W616">
        <v>1532.05</v>
      </c>
      <c r="X616">
        <v>1578.4</v>
      </c>
      <c r="Y616">
        <v>1515.4</v>
      </c>
      <c r="Z616">
        <v>1578.4</v>
      </c>
      <c r="AA616">
        <v>1358.35</v>
      </c>
      <c r="AB616">
        <v>1578.4</v>
      </c>
      <c r="AC616" s="5">
        <f>(Table2[[#This Row],[Close Price]]/Table2[[#This Row],[Day Low]])-1</f>
        <v>2.6957344734179767E-2</v>
      </c>
      <c r="AD616" s="5">
        <f>(Table2[[#This Row],[Day High]]/Table2[[#This Row],[Close Price]])-1</f>
        <v>3.2097117615279558E-3</v>
      </c>
      <c r="AE616" s="5">
        <f>(Table2[[#This Row],[Close Price]]/Table2[[#This Row],[Current Week Low]])-1</f>
        <v>3.8240728520522405E-2</v>
      </c>
      <c r="AF616" s="5">
        <f>(Table2[[#This Row],[Current Week High]]/Table2[[#This Row],[Close Price]])-1</f>
        <v>3.2097117615279558E-3</v>
      </c>
      <c r="AG616" s="5">
        <f>(Table2[[#This Row],[Close Price]]/Table2[[#This Row],[Current Month Low]])-1</f>
        <v>0.15828026649979754</v>
      </c>
      <c r="AH616" s="5">
        <f>(Table2[[#This Row],[Current Month High]]/Table2[[#This Row],[Close Price]])-1</f>
        <v>3.2097117615279558E-3</v>
      </c>
      <c r="AI616">
        <v>10.1471382718403</v>
      </c>
      <c r="AJ616">
        <v>23.477476063412301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0.04</v>
      </c>
      <c r="AM616" t="s">
        <v>10116</v>
      </c>
      <c r="AN616">
        <v>4.91</v>
      </c>
      <c r="AO616" t="s">
        <v>10116</v>
      </c>
      <c r="AP616">
        <v>-7.9284059018118996E-2</v>
      </c>
      <c r="AQ616">
        <f>(Table2[[#This Row],[Sharpe Ratio]]-AVERAGE(Table2[Sharpe Ratio]))/_xlfn.STDEV.P(Table2[Sharpe Ratio])</f>
        <v>-1.5306644534477225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522</v>
      </c>
      <c r="AT616">
        <f>_xlfn.RANK.AVG(Table2[[#This Row],[6M Return vs Nifty Z-Score]],Table2[6M Return vs Nifty Z-Score])</f>
        <v>539</v>
      </c>
      <c r="AU616">
        <f>_xlfn.RANK.AVG(Table2[[#This Row],[Sharpe Ratio Z-Score]],Table2[Sharpe Ratio Z-Score])</f>
        <v>676</v>
      </c>
      <c r="AV616">
        <f>(Table2[[#This Row],[Rank 1Y]]+Table2[[#This Row],[Rank 6M]]+Table2[[#This Row],[Rank Sharpe]])/3</f>
        <v>579</v>
      </c>
    </row>
    <row r="617" spans="1:48" x14ac:dyDescent="0.3">
      <c r="A617" t="s">
        <v>2070</v>
      </c>
      <c r="B617" t="s">
        <v>2071</v>
      </c>
      <c r="C617" t="s">
        <v>10068</v>
      </c>
      <c r="D617" t="s">
        <v>457</v>
      </c>
      <c r="E617">
        <v>2709.5556586859998</v>
      </c>
      <c r="F617">
        <v>81.08</v>
      </c>
      <c r="G617">
        <v>-23.158659127087901</v>
      </c>
      <c r="H617">
        <f>(Table2[[#This Row],[1Y Return vs Nifty]]-AVERAGE(Table2[1Y Return vs Nifty]))/_xlfn.STDEV.P(Table2[1Y Return vs Nifty])</f>
        <v>-0.79953827017697687</v>
      </c>
      <c r="I617">
        <v>-11.058504448632901</v>
      </c>
      <c r="J617">
        <f>(Table2[[#This Row],[1M Return vs Nifty]]-AVERAGE(Table2[1M Return vs Nifty]))/_xlfn.STDEV.P(Table2[1M Return vs Nifty])</f>
        <v>-1.2149598857538058</v>
      </c>
      <c r="K617">
        <v>-21.7896751049324</v>
      </c>
      <c r="L617">
        <f>(Table2[[#This Row],[6M Return vs Nifty]]-AVERAGE(Table2[6M Return vs Nifty]))/_xlfn.STDEV.P(Table2[6M Return vs Nifty])</f>
        <v>-1.023549540726479</v>
      </c>
      <c r="M617">
        <v>-1.3139574975930699</v>
      </c>
      <c r="N617">
        <f>(Table2[[#This Row],[1W Return vs Nifty]]-AVERAGE(Table2[1W Return vs Nifty]))/_xlfn.STDEV.P(Table2[1W Return vs Nifty])</f>
        <v>-2.2774741148823035E-2</v>
      </c>
      <c r="O617">
        <v>82.32</v>
      </c>
      <c r="P617">
        <v>84.740853093659595</v>
      </c>
      <c r="Q617">
        <v>86.548402596528902</v>
      </c>
      <c r="R617">
        <v>48.1576265934861</v>
      </c>
      <c r="S617" s="5">
        <f>(Table2[[#This Row],[Close Price]]-Table2[[#This Row],[20D EMA]])/Table2[[#This Row],[20D EMA]]</f>
        <v>-1.5063168124392554E-2</v>
      </c>
      <c r="T617" s="5">
        <f>(Table2[[#This Row],[Close Price]]-Table2[[#This Row],[50D EMA]])/Table2[[#This Row],[50D EMA]]</f>
        <v>-4.320056926513885E-2</v>
      </c>
      <c r="U617" s="5">
        <f>(Table2[[#This Row],[Close Price]]-Table2[[#This Row],[200D EMA]])/Table2[[#This Row],[200D EMA]]</f>
        <v>-6.3183171872293095E-2</v>
      </c>
      <c r="V617">
        <v>0.75505669569889899</v>
      </c>
      <c r="W617">
        <v>80</v>
      </c>
      <c r="X617">
        <v>82.62</v>
      </c>
      <c r="Y617">
        <v>80</v>
      </c>
      <c r="Z617">
        <v>86.3</v>
      </c>
      <c r="AA617">
        <v>62.55</v>
      </c>
      <c r="AB617">
        <v>86.5</v>
      </c>
      <c r="AC617" s="5">
        <f>(Table2[[#This Row],[Close Price]]/Table2[[#This Row],[Day Low]])-1</f>
        <v>1.3500000000000068E-2</v>
      </c>
      <c r="AD617" s="5">
        <f>(Table2[[#This Row],[Day High]]/Table2[[#This Row],[Close Price]])-1</f>
        <v>1.8993586581154576E-2</v>
      </c>
      <c r="AE617" s="5">
        <f>(Table2[[#This Row],[Close Price]]/Table2[[#This Row],[Current Week Low]])-1</f>
        <v>1.3500000000000068E-2</v>
      </c>
      <c r="AF617" s="5">
        <f>(Table2[[#This Row],[Current Week High]]/Table2[[#This Row],[Close Price]])-1</f>
        <v>6.4380858411445363E-2</v>
      </c>
      <c r="AG617" s="5">
        <f>(Table2[[#This Row],[Close Price]]/Table2[[#This Row],[Current Month Low]])-1</f>
        <v>0.29624300559552363</v>
      </c>
      <c r="AH617" s="5">
        <f>(Table2[[#This Row],[Current Month High]]/Table2[[#This Row],[Close Price]])-1</f>
        <v>6.6847557967439686E-2</v>
      </c>
      <c r="AI617">
        <v>48.001973359644801</v>
      </c>
      <c r="AJ617">
        <v>29.624300559552299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</v>
      </c>
      <c r="AM617" t="s">
        <v>10117</v>
      </c>
      <c r="AN617">
        <v>0.37</v>
      </c>
      <c r="AO617" t="s">
        <v>10116</v>
      </c>
      <c r="AP617">
        <v>1.4864517893055E-2</v>
      </c>
      <c r="AQ617">
        <f>(Table2[[#This Row],[Sharpe Ratio]]-AVERAGE(Table2[Sharpe Ratio]))/_xlfn.STDEV.P(Table2[Sharpe Ratio])</f>
        <v>-0.46637045881124439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620</v>
      </c>
      <c r="AT617">
        <f>_xlfn.RANK.AVG(Table2[[#This Row],[6M Return vs Nifty Z-Score]],Table2[6M Return vs Nifty Z-Score])</f>
        <v>647</v>
      </c>
      <c r="AU617">
        <f>_xlfn.RANK.AVG(Table2[[#This Row],[Sharpe Ratio Z-Score]],Table2[Sharpe Ratio Z-Score])</f>
        <v>471</v>
      </c>
      <c r="AV617">
        <f>(Table2[[#This Row],[Rank 1Y]]+Table2[[#This Row],[Rank 6M]]+Table2[[#This Row],[Rank Sharpe]])/3</f>
        <v>579.33333333333337</v>
      </c>
    </row>
    <row r="618" spans="1:48" x14ac:dyDescent="0.3">
      <c r="A618" t="s">
        <v>1831</v>
      </c>
      <c r="B618" t="s">
        <v>1832</v>
      </c>
      <c r="C618" t="s">
        <v>10078</v>
      </c>
      <c r="D618" t="s">
        <v>129</v>
      </c>
      <c r="E618">
        <v>3683.7524791849901</v>
      </c>
      <c r="F618">
        <v>548.85</v>
      </c>
      <c r="G618">
        <v>-27.0253751406484</v>
      </c>
      <c r="H618">
        <f>(Table2[[#This Row],[1Y Return vs Nifty]]-AVERAGE(Table2[1Y Return vs Nifty]))/_xlfn.STDEV.P(Table2[1Y Return vs Nifty])</f>
        <v>-0.84626479625860052</v>
      </c>
      <c r="I618">
        <v>10.824480237948</v>
      </c>
      <c r="J618">
        <f>(Table2[[#This Row],[1M Return vs Nifty]]-AVERAGE(Table2[1M Return vs Nifty]))/_xlfn.STDEV.P(Table2[1M Return vs Nifty])</f>
        <v>0.81198743653667227</v>
      </c>
      <c r="K618">
        <v>-14.057153338962401</v>
      </c>
      <c r="L618">
        <f>(Table2[[#This Row],[6M Return vs Nifty]]-AVERAGE(Table2[6M Return vs Nifty]))/_xlfn.STDEV.P(Table2[6M Return vs Nifty])</f>
        <v>-0.78840413223222561</v>
      </c>
      <c r="M618">
        <v>6.3200899956902896</v>
      </c>
      <c r="N618">
        <f>(Table2[[#This Row],[1W Return vs Nifty]]-AVERAGE(Table2[1W Return vs Nifty]))/_xlfn.STDEV.P(Table2[1W Return vs Nifty])</f>
        <v>1.6445213146907669</v>
      </c>
      <c r="O618">
        <v>521.97</v>
      </c>
      <c r="P618">
        <v>511.15813308999401</v>
      </c>
      <c r="Q618">
        <v>510.01664621913602</v>
      </c>
      <c r="R618">
        <v>86.351324180121793</v>
      </c>
      <c r="S618" s="5">
        <f>(Table2[[#This Row],[Close Price]]-Table2[[#This Row],[20D EMA]])/Table2[[#This Row],[20D EMA]]</f>
        <v>5.1497212483476051E-2</v>
      </c>
      <c r="T618" s="5">
        <f>(Table2[[#This Row],[Close Price]]-Table2[[#This Row],[50D EMA]])/Table2[[#This Row],[50D EMA]]</f>
        <v>7.3738173121017367E-2</v>
      </c>
      <c r="U618" s="5">
        <f>(Table2[[#This Row],[Close Price]]-Table2[[#This Row],[200D EMA]])/Table2[[#This Row],[200D EMA]]</f>
        <v>7.6141345716348813E-2</v>
      </c>
      <c r="V618">
        <v>1.5214070401392299</v>
      </c>
      <c r="W618">
        <v>540.9</v>
      </c>
      <c r="X618">
        <v>563.79999999999995</v>
      </c>
      <c r="Y618">
        <v>526</v>
      </c>
      <c r="Z618">
        <v>575</v>
      </c>
      <c r="AA618">
        <v>457.2</v>
      </c>
      <c r="AB618">
        <v>575</v>
      </c>
      <c r="AC618" s="5">
        <f>(Table2[[#This Row],[Close Price]]/Table2[[#This Row],[Day Low]])-1</f>
        <v>1.4697726012201873E-2</v>
      </c>
      <c r="AD618" s="5">
        <f>(Table2[[#This Row],[Day High]]/Table2[[#This Row],[Close Price]])-1</f>
        <v>2.7238771977771581E-2</v>
      </c>
      <c r="AE618" s="5">
        <f>(Table2[[#This Row],[Close Price]]/Table2[[#This Row],[Current Week Low]])-1</f>
        <v>4.3441064638783278E-2</v>
      </c>
      <c r="AF618" s="5">
        <f>(Table2[[#This Row],[Current Week High]]/Table2[[#This Row],[Close Price]])-1</f>
        <v>4.7645076068142389E-2</v>
      </c>
      <c r="AG618" s="5">
        <f>(Table2[[#This Row],[Close Price]]/Table2[[#This Row],[Current Month Low]])-1</f>
        <v>0.200459317585302</v>
      </c>
      <c r="AH618" s="5">
        <f>(Table2[[#This Row],[Current Month High]]/Table2[[#This Row],[Close Price]])-1</f>
        <v>4.7645076068142389E-2</v>
      </c>
      <c r="AI618">
        <v>33.387993076432501</v>
      </c>
      <c r="AJ618">
        <v>22.1702838063439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-0.03</v>
      </c>
      <c r="AM618" t="s">
        <v>10117</v>
      </c>
      <c r="AN618">
        <v>12.35</v>
      </c>
      <c r="AO618" t="s">
        <v>10116</v>
      </c>
      <c r="AQ618">
        <f>(Table2[[#This Row],[Sharpe Ratio]]-AVERAGE(Table2[Sharpe Ratio]))/_xlfn.STDEV.P(Table2[Sharpe Ratio])</f>
        <v>-0.63440504463053671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0.18743477810607634</v>
      </c>
      <c r="AS618">
        <f>_xlfn.RANK.AVG(Table2[[#This Row],[1Y Return vs Nifty Z-Score]],Table2[1Y Return vs Nifty Z-Score])</f>
        <v>637</v>
      </c>
      <c r="AT618">
        <f>_xlfn.RANK.AVG(Table2[[#This Row],[6M Return vs Nifty Z-Score]],Table2[6M Return vs Nifty Z-Score])</f>
        <v>580</v>
      </c>
      <c r="AU618">
        <f>_xlfn.RANK.AVG(Table2[[#This Row],[Sharpe Ratio Z-Score]],Table2[Sharpe Ratio Z-Score])</f>
        <v>521.5</v>
      </c>
      <c r="AV618">
        <f>(Table2[[#This Row],[Rank 1Y]]+Table2[[#This Row],[Rank 6M]]+Table2[[#This Row],[Rank Sharpe]])/3</f>
        <v>579.5</v>
      </c>
    </row>
    <row r="619" spans="1:48" x14ac:dyDescent="0.3">
      <c r="A619" t="s">
        <v>1325</v>
      </c>
      <c r="B619" t="s">
        <v>1326</v>
      </c>
      <c r="C619" t="s">
        <v>10075</v>
      </c>
      <c r="D619" t="s">
        <v>59</v>
      </c>
      <c r="E619">
        <v>8036.7771268199904</v>
      </c>
      <c r="F619">
        <v>244.85</v>
      </c>
      <c r="G619">
        <v>-12.255485067472501</v>
      </c>
      <c r="H619">
        <f>(Table2[[#This Row],[1Y Return vs Nifty]]-AVERAGE(Table2[1Y Return vs Nifty]))/_xlfn.STDEV.P(Table2[1Y Return vs Nifty])</f>
        <v>-0.66778112916056676</v>
      </c>
      <c r="I619">
        <v>9.2226142744697093</v>
      </c>
      <c r="J619">
        <f>(Table2[[#This Row],[1M Return vs Nifty]]-AVERAGE(Table2[1M Return vs Nifty]))/_xlfn.STDEV.P(Table2[1M Return vs Nifty])</f>
        <v>0.66361197624895185</v>
      </c>
      <c r="K619">
        <v>-18.517264455921001</v>
      </c>
      <c r="L619">
        <f>(Table2[[#This Row],[6M Return vs Nifty]]-AVERAGE(Table2[6M Return vs Nifty]))/_xlfn.STDEV.P(Table2[6M Return vs Nifty])</f>
        <v>-0.92403577767324285</v>
      </c>
      <c r="M619">
        <v>4.2751022589141003</v>
      </c>
      <c r="N619">
        <f>(Table2[[#This Row],[1W Return vs Nifty]]-AVERAGE(Table2[1W Return vs Nifty]))/_xlfn.STDEV.P(Table2[1W Return vs Nifty])</f>
        <v>1.1978906131176985</v>
      </c>
      <c r="O619">
        <v>233.02</v>
      </c>
      <c r="P619">
        <v>250.31630156054001</v>
      </c>
      <c r="Q619">
        <v>278.89801523734297</v>
      </c>
      <c r="R619">
        <v>79.468587755914697</v>
      </c>
      <c r="S619" s="5">
        <f>(Table2[[#This Row],[Close Price]]-Table2[[#This Row],[20D EMA]])/Table2[[#This Row],[20D EMA]]</f>
        <v>5.0768174405630348E-2</v>
      </c>
      <c r="T619" s="5">
        <f>(Table2[[#This Row],[Close Price]]-Table2[[#This Row],[50D EMA]])/Table2[[#This Row],[50D EMA]]</f>
        <v>-2.1837577203168968E-2</v>
      </c>
      <c r="U619" s="5">
        <f>(Table2[[#This Row],[Close Price]]-Table2[[#This Row],[200D EMA]])/Table2[[#This Row],[200D EMA]]</f>
        <v>-0.12208052182934334</v>
      </c>
      <c r="V619">
        <v>1.16080356195291</v>
      </c>
      <c r="W619">
        <v>238.1</v>
      </c>
      <c r="X619">
        <v>250.55</v>
      </c>
      <c r="Y619">
        <v>233.52</v>
      </c>
      <c r="Z619">
        <v>250.55</v>
      </c>
      <c r="AA619">
        <v>196.1</v>
      </c>
      <c r="AB619">
        <v>250.55</v>
      </c>
      <c r="AC619" s="5">
        <f>(Table2[[#This Row],[Close Price]]/Table2[[#This Row],[Day Low]])-1</f>
        <v>2.8349433011339853E-2</v>
      </c>
      <c r="AD619" s="5">
        <f>(Table2[[#This Row],[Day High]]/Table2[[#This Row],[Close Price]])-1</f>
        <v>2.3279558913620546E-2</v>
      </c>
      <c r="AE619" s="5">
        <f>(Table2[[#This Row],[Close Price]]/Table2[[#This Row],[Current Week Low]])-1</f>
        <v>4.8518328194587124E-2</v>
      </c>
      <c r="AF619" s="5">
        <f>(Table2[[#This Row],[Current Week High]]/Table2[[#This Row],[Close Price]])-1</f>
        <v>2.3279558913620546E-2</v>
      </c>
      <c r="AG619" s="5">
        <f>(Table2[[#This Row],[Close Price]]/Table2[[#This Row],[Current Month Low]])-1</f>
        <v>0.24859765425803171</v>
      </c>
      <c r="AH619" s="5">
        <f>(Table2[[#This Row],[Current Month High]]/Table2[[#This Row],[Close Price]])-1</f>
        <v>2.3279558913620546E-2</v>
      </c>
      <c r="AI619">
        <v>93.097814988768604</v>
      </c>
      <c r="AJ619">
        <v>24.859765425803101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-0.45</v>
      </c>
      <c r="AM619" t="s">
        <v>10117</v>
      </c>
      <c r="AN619">
        <v>12.28</v>
      </c>
      <c r="AO619" t="s">
        <v>10116</v>
      </c>
      <c r="AP619">
        <v>-3.6465817102680001E-3</v>
      </c>
      <c r="AQ619">
        <f>(Table2[[#This Row],[Sharpe Ratio]]-AVERAGE(Table2[Sharpe Ratio]))/_xlfn.STDEV.P(Table2[Sharpe Ratio])</f>
        <v>-0.67562749474628392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566</v>
      </c>
      <c r="AT619">
        <f>_xlfn.RANK.AVG(Table2[[#This Row],[6M Return vs Nifty Z-Score]],Table2[6M Return vs Nifty Z-Score])</f>
        <v>624</v>
      </c>
      <c r="AU619">
        <f>_xlfn.RANK.AVG(Table2[[#This Row],[Sharpe Ratio Z-Score]],Table2[Sharpe Ratio Z-Score])</f>
        <v>550</v>
      </c>
      <c r="AV619">
        <f>(Table2[[#This Row],[Rank 1Y]]+Table2[[#This Row],[Rank 6M]]+Table2[[#This Row],[Rank Sharpe]])/3</f>
        <v>580</v>
      </c>
    </row>
    <row r="620" spans="1:48" x14ac:dyDescent="0.3">
      <c r="A620" t="s">
        <v>2126</v>
      </c>
      <c r="B620" t="s">
        <v>2127</v>
      </c>
      <c r="C620" t="s">
        <v>10072</v>
      </c>
      <c r="D620" t="s">
        <v>454</v>
      </c>
      <c r="E620">
        <v>2557.5012431</v>
      </c>
      <c r="F620">
        <v>347.85</v>
      </c>
      <c r="G620">
        <v>-22.4008555289602</v>
      </c>
      <c r="H620">
        <f>(Table2[[#This Row],[1Y Return vs Nifty]]-AVERAGE(Table2[1Y Return vs Nifty]))/_xlfn.STDEV.P(Table2[1Y Return vs Nifty])</f>
        <v>-0.79038075008279829</v>
      </c>
      <c r="I620">
        <v>0.35332937290194999</v>
      </c>
      <c r="J620">
        <f>(Table2[[#This Row],[1M Return vs Nifty]]-AVERAGE(Table2[1M Return vs Nifty]))/_xlfn.STDEV.P(Table2[1M Return vs Nifty])</f>
        <v>-0.15792007430758642</v>
      </c>
      <c r="K620">
        <v>-10.2534164324928</v>
      </c>
      <c r="L620">
        <f>(Table2[[#This Row],[6M Return vs Nifty]]-AVERAGE(Table2[6M Return vs Nifty]))/_xlfn.STDEV.P(Table2[6M Return vs Nifty])</f>
        <v>-0.67273277743400728</v>
      </c>
      <c r="M620">
        <v>-0.91981640507449602</v>
      </c>
      <c r="N620">
        <f>(Table2[[#This Row],[1W Return vs Nifty]]-AVERAGE(Table2[1W Return vs Nifty]))/_xlfn.STDEV.P(Table2[1W Return vs Nifty])</f>
        <v>6.3306710345774453E-2</v>
      </c>
      <c r="O620">
        <v>340.8</v>
      </c>
      <c r="P620">
        <v>338.869393920638</v>
      </c>
      <c r="Q620">
        <v>343.88171648065901</v>
      </c>
      <c r="R620">
        <v>65.272758951800199</v>
      </c>
      <c r="S620" s="5">
        <f>(Table2[[#This Row],[Close Price]]-Table2[[#This Row],[20D EMA]])/Table2[[#This Row],[20D EMA]]</f>
        <v>2.0686619718309891E-2</v>
      </c>
      <c r="T620" s="5">
        <f>(Table2[[#This Row],[Close Price]]-Table2[[#This Row],[50D EMA]])/Table2[[#This Row],[50D EMA]]</f>
        <v>2.6501673625518522E-2</v>
      </c>
      <c r="U620" s="5">
        <f>(Table2[[#This Row],[Close Price]]-Table2[[#This Row],[200D EMA]])/Table2[[#This Row],[200D EMA]]</f>
        <v>1.1539675793040317E-2</v>
      </c>
      <c r="V620">
        <v>1.2719447865653299</v>
      </c>
      <c r="W620">
        <v>345.2</v>
      </c>
      <c r="X620">
        <v>360</v>
      </c>
      <c r="Y620">
        <v>340</v>
      </c>
      <c r="Z620">
        <v>371.45</v>
      </c>
      <c r="AA620">
        <v>295.05</v>
      </c>
      <c r="AB620">
        <v>371.45</v>
      </c>
      <c r="AC620" s="5">
        <f>(Table2[[#This Row],[Close Price]]/Table2[[#This Row],[Day Low]])-1</f>
        <v>7.6767091541136701E-3</v>
      </c>
      <c r="AD620" s="5">
        <f>(Table2[[#This Row],[Day High]]/Table2[[#This Row],[Close Price]])-1</f>
        <v>3.4928848641655907E-2</v>
      </c>
      <c r="AE620" s="5">
        <f>(Table2[[#This Row],[Close Price]]/Table2[[#This Row],[Current Week Low]])-1</f>
        <v>2.3088235294117743E-2</v>
      </c>
      <c r="AF620" s="5">
        <f>(Table2[[#This Row],[Current Week High]]/Table2[[#This Row],[Close Price]])-1</f>
        <v>6.7845335633175186E-2</v>
      </c>
      <c r="AG620" s="5">
        <f>(Table2[[#This Row],[Close Price]]/Table2[[#This Row],[Current Month Low]])-1</f>
        <v>0.17895271987798678</v>
      </c>
      <c r="AH620" s="5">
        <f>(Table2[[#This Row],[Current Month High]]/Table2[[#This Row],[Close Price]])-1</f>
        <v>6.7845335633175186E-2</v>
      </c>
      <c r="AI620">
        <v>27.037516170763201</v>
      </c>
      <c r="AJ620">
        <v>17.895271987798601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-0.11</v>
      </c>
      <c r="AM620" t="s">
        <v>10117</v>
      </c>
      <c r="AN620">
        <v>3.67</v>
      </c>
      <c r="AO620" t="s">
        <v>10116</v>
      </c>
      <c r="AP620">
        <v>-2.3126237311987999E-2</v>
      </c>
      <c r="AQ620">
        <f>(Table2[[#This Row],[Sharpe Ratio]]-AVERAGE(Table2[Sharpe Ratio]))/_xlfn.STDEV.P(Table2[Sharpe Ratio])</f>
        <v>-0.89583348356391035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613</v>
      </c>
      <c r="AT620">
        <f>_xlfn.RANK.AVG(Table2[[#This Row],[6M Return vs Nifty Z-Score]],Table2[6M Return vs Nifty Z-Score])</f>
        <v>534</v>
      </c>
      <c r="AU620">
        <f>_xlfn.RANK.AVG(Table2[[#This Row],[Sharpe Ratio Z-Score]],Table2[Sharpe Ratio Z-Score])</f>
        <v>595</v>
      </c>
      <c r="AV620">
        <f>(Table2[[#This Row],[Rank 1Y]]+Table2[[#This Row],[Rank 6M]]+Table2[[#This Row],[Rank Sharpe]])/3</f>
        <v>580.66666666666663</v>
      </c>
    </row>
    <row r="621" spans="1:48" x14ac:dyDescent="0.3">
      <c r="A621" t="s">
        <v>1558</v>
      </c>
      <c r="B621" t="s">
        <v>1559</v>
      </c>
      <c r="C621" t="s">
        <v>10078</v>
      </c>
      <c r="D621" t="s">
        <v>230</v>
      </c>
      <c r="E621">
        <v>5664.9938744699903</v>
      </c>
      <c r="F621">
        <v>1860.45</v>
      </c>
      <c r="G621">
        <v>-31.344166615791099</v>
      </c>
      <c r="H621">
        <f>(Table2[[#This Row],[1Y Return vs Nifty]]-AVERAGE(Table2[1Y Return vs Nifty]))/_xlfn.STDEV.P(Table2[1Y Return vs Nifty])</f>
        <v>-0.89845433430500299</v>
      </c>
      <c r="I621">
        <v>-20.052520248601599</v>
      </c>
      <c r="J621">
        <f>(Table2[[#This Row],[1M Return vs Nifty]]-AVERAGE(Table2[1M Return vs Nifty]))/_xlfn.STDEV.P(Table2[1M Return vs Nifty])</f>
        <v>-2.0480453402057321</v>
      </c>
      <c r="K621">
        <v>-23.925770461447701</v>
      </c>
      <c r="L621">
        <f>(Table2[[#This Row],[6M Return vs Nifty]]-AVERAGE(Table2[6M Return vs Nifty]))/_xlfn.STDEV.P(Table2[6M Return vs Nifty])</f>
        <v>-1.0885080407336833</v>
      </c>
      <c r="M621">
        <v>-3.4314221114961598</v>
      </c>
      <c r="N621">
        <f>(Table2[[#This Row],[1W Return vs Nifty]]-AVERAGE(Table2[1W Return vs Nifty]))/_xlfn.STDEV.P(Table2[1W Return vs Nifty])</f>
        <v>-0.48523458335529324</v>
      </c>
      <c r="O621">
        <v>1852.56</v>
      </c>
      <c r="P621">
        <v>1865.63382122386</v>
      </c>
      <c r="Q621">
        <v>1975.1201293296799</v>
      </c>
      <c r="R621">
        <v>47.414536436223997</v>
      </c>
      <c r="S621" s="5">
        <f>(Table2[[#This Row],[Close Price]]-Table2[[#This Row],[20D EMA]])/Table2[[#This Row],[20D EMA]]</f>
        <v>4.258971369348415E-3</v>
      </c>
      <c r="T621" s="5">
        <f>(Table2[[#This Row],[Close Price]]-Table2[[#This Row],[50D EMA]])/Table2[[#This Row],[50D EMA]]</f>
        <v>-2.7785845029649624E-3</v>
      </c>
      <c r="U621" s="5">
        <f>(Table2[[#This Row],[Close Price]]-Table2[[#This Row],[200D EMA]])/Table2[[#This Row],[200D EMA]]</f>
        <v>-5.8057293643499465E-2</v>
      </c>
      <c r="V621">
        <v>1.2028652819327199</v>
      </c>
      <c r="W621">
        <v>1840</v>
      </c>
      <c r="X621">
        <v>1875</v>
      </c>
      <c r="Y621">
        <v>1831.1</v>
      </c>
      <c r="Z621">
        <v>1918</v>
      </c>
      <c r="AA621">
        <v>1600</v>
      </c>
      <c r="AB621">
        <v>1943.9</v>
      </c>
      <c r="AC621" s="5">
        <f>(Table2[[#This Row],[Close Price]]/Table2[[#This Row],[Day Low]])-1</f>
        <v>1.1114130434782599E-2</v>
      </c>
      <c r="AD621" s="5">
        <f>(Table2[[#This Row],[Day High]]/Table2[[#This Row],[Close Price]])-1</f>
        <v>7.8206885430944784E-3</v>
      </c>
      <c r="AE621" s="5">
        <f>(Table2[[#This Row],[Close Price]]/Table2[[#This Row],[Current Week Low]])-1</f>
        <v>1.6028616678499308E-2</v>
      </c>
      <c r="AF621" s="5">
        <f>(Table2[[#This Row],[Current Week High]]/Table2[[#This Row],[Close Price]])-1</f>
        <v>3.0933376333682761E-2</v>
      </c>
      <c r="AG621" s="5">
        <f>(Table2[[#This Row],[Close Price]]/Table2[[#This Row],[Current Month Low]])-1</f>
        <v>0.1627812500000001</v>
      </c>
      <c r="AH621" s="5">
        <f>(Table2[[#This Row],[Current Month High]]/Table2[[#This Row],[Close Price]])-1</f>
        <v>4.4854739444758041E-2</v>
      </c>
      <c r="AI621">
        <v>56.970087881963998</v>
      </c>
      <c r="AJ621">
        <v>16.278124999999999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10117</v>
      </c>
      <c r="AN621">
        <v>8.1</v>
      </c>
      <c r="AO621" t="s">
        <v>10116</v>
      </c>
      <c r="AP621">
        <v>2.4292779833494999E-2</v>
      </c>
      <c r="AQ621">
        <f>(Table2[[#This Row],[Sharpe Ratio]]-AVERAGE(Table2[Sharpe Ratio]))/_xlfn.STDEV.P(Table2[Sharpe Ratio])</f>
        <v>-0.35978953223455151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653</v>
      </c>
      <c r="AT621">
        <f>_xlfn.RANK.AVG(Table2[[#This Row],[6M Return vs Nifty Z-Score]],Table2[6M Return vs Nifty Z-Score])</f>
        <v>659</v>
      </c>
      <c r="AU621">
        <f>_xlfn.RANK.AVG(Table2[[#This Row],[Sharpe Ratio Z-Score]],Table2[Sharpe Ratio Z-Score])</f>
        <v>432</v>
      </c>
      <c r="AV621">
        <f>(Table2[[#This Row],[Rank 1Y]]+Table2[[#This Row],[Rank 6M]]+Table2[[#This Row],[Rank Sharpe]])/3</f>
        <v>581.33333333333337</v>
      </c>
    </row>
    <row r="622" spans="1:48" x14ac:dyDescent="0.3">
      <c r="A622" t="s">
        <v>1347</v>
      </c>
      <c r="B622" t="s">
        <v>1348</v>
      </c>
      <c r="C622" t="s">
        <v>10072</v>
      </c>
      <c r="D622" t="s">
        <v>249</v>
      </c>
      <c r="E622">
        <v>7830.0233711999999</v>
      </c>
      <c r="F622">
        <v>583.4</v>
      </c>
      <c r="G622">
        <v>-38.058675249919098</v>
      </c>
      <c r="H622">
        <f>(Table2[[#This Row],[1Y Return vs Nifty]]-AVERAGE(Table2[1Y Return vs Nifty]))/_xlfn.STDEV.P(Table2[1Y Return vs Nifty])</f>
        <v>-0.9795944184791624</v>
      </c>
      <c r="I622">
        <v>-3.0681595298151798</v>
      </c>
      <c r="J622">
        <f>(Table2[[#This Row],[1M Return vs Nifty]]-AVERAGE(Table2[1M Return vs Nifty]))/_xlfn.STDEV.P(Table2[1M Return vs Nifty])</f>
        <v>-0.47484109166139682</v>
      </c>
      <c r="K622">
        <v>-19.205053813512301</v>
      </c>
      <c r="L622">
        <f>(Table2[[#This Row],[6M Return vs Nifty]]-AVERAGE(Table2[6M Return vs Nifty]))/_xlfn.STDEV.P(Table2[6M Return vs Nifty])</f>
        <v>-0.94495140058950344</v>
      </c>
      <c r="M622">
        <v>-4.9054386319117302</v>
      </c>
      <c r="N622">
        <f>(Table2[[#This Row],[1W Return vs Nifty]]-AVERAGE(Table2[1W Return vs Nifty]))/_xlfn.STDEV.P(Table2[1W Return vs Nifty])</f>
        <v>-0.80716366918997773</v>
      </c>
      <c r="O622">
        <v>593.30999999999995</v>
      </c>
      <c r="P622">
        <v>590.61376506402803</v>
      </c>
      <c r="Q622">
        <v>603.50311187464695</v>
      </c>
      <c r="R622">
        <v>40.274630429890301</v>
      </c>
      <c r="S622" s="5">
        <f>(Table2[[#This Row],[Close Price]]-Table2[[#This Row],[20D EMA]])/Table2[[#This Row],[20D EMA]]</f>
        <v>-1.6702904046788303E-2</v>
      </c>
      <c r="T622" s="5">
        <f>(Table2[[#This Row],[Close Price]]-Table2[[#This Row],[50D EMA]])/Table2[[#This Row],[50D EMA]]</f>
        <v>-1.2214014455362403E-2</v>
      </c>
      <c r="U622" s="5">
        <f>(Table2[[#This Row],[Close Price]]-Table2[[#This Row],[200D EMA]])/Table2[[#This Row],[200D EMA]]</f>
        <v>-3.3310701269130438E-2</v>
      </c>
      <c r="V622">
        <v>1.2231814868956901</v>
      </c>
      <c r="W622">
        <v>580</v>
      </c>
      <c r="X622">
        <v>595.20000000000005</v>
      </c>
      <c r="Y622">
        <v>580</v>
      </c>
      <c r="Z622">
        <v>603</v>
      </c>
      <c r="AA622">
        <v>559.5</v>
      </c>
      <c r="AB622">
        <v>624</v>
      </c>
      <c r="AC622" s="5">
        <f>(Table2[[#This Row],[Close Price]]/Table2[[#This Row],[Day Low]])-1</f>
        <v>5.8620689655171088E-3</v>
      </c>
      <c r="AD622" s="5">
        <f>(Table2[[#This Row],[Day High]]/Table2[[#This Row],[Close Price]])-1</f>
        <v>2.022625985601656E-2</v>
      </c>
      <c r="AE622" s="5">
        <f>(Table2[[#This Row],[Close Price]]/Table2[[#This Row],[Current Week Low]])-1</f>
        <v>5.8620689655171088E-3</v>
      </c>
      <c r="AF622" s="5">
        <f>(Table2[[#This Row],[Current Week High]]/Table2[[#This Row],[Close Price]])-1</f>
        <v>3.3596160438807088E-2</v>
      </c>
      <c r="AG622" s="5">
        <f>(Table2[[#This Row],[Close Price]]/Table2[[#This Row],[Current Month Low]])-1</f>
        <v>4.2716711349419123E-2</v>
      </c>
      <c r="AH622" s="5">
        <f>(Table2[[#This Row],[Current Month High]]/Table2[[#This Row],[Close Price]])-1</f>
        <v>6.9592046623243142E-2</v>
      </c>
      <c r="AI622">
        <v>28.471031882070601</v>
      </c>
      <c r="AJ622">
        <v>5.7650471356055002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-0.04</v>
      </c>
      <c r="AM622" t="s">
        <v>10117</v>
      </c>
      <c r="AN622">
        <v>-2.54</v>
      </c>
      <c r="AO622" t="s">
        <v>10117</v>
      </c>
      <c r="AP622">
        <v>2.4444105584986001E-2</v>
      </c>
      <c r="AQ622">
        <f>(Table2[[#This Row],[Sharpe Ratio]]-AVERAGE(Table2[Sharpe Ratio]))/_xlfn.STDEV.P(Table2[Sharpe Ratio])</f>
        <v>-0.35807888408850808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684</v>
      </c>
      <c r="AT622">
        <f>_xlfn.RANK.AVG(Table2[[#This Row],[6M Return vs Nifty Z-Score]],Table2[6M Return vs Nifty Z-Score])</f>
        <v>631</v>
      </c>
      <c r="AU622">
        <f>_xlfn.RANK.AVG(Table2[[#This Row],[Sharpe Ratio Z-Score]],Table2[Sharpe Ratio Z-Score])</f>
        <v>431</v>
      </c>
      <c r="AV622">
        <f>(Table2[[#This Row],[Rank 1Y]]+Table2[[#This Row],[Rank 6M]]+Table2[[#This Row],[Rank Sharpe]])/3</f>
        <v>582</v>
      </c>
    </row>
    <row r="623" spans="1:48" x14ac:dyDescent="0.3">
      <c r="A623" t="s">
        <v>1998</v>
      </c>
      <c r="B623" t="s">
        <v>1999</v>
      </c>
      <c r="C623" t="s">
        <v>10075</v>
      </c>
      <c r="D623" t="s">
        <v>59</v>
      </c>
      <c r="E623">
        <v>2990.31935247</v>
      </c>
      <c r="F623">
        <v>117.62</v>
      </c>
      <c r="G623">
        <v>-3.7062840079916799</v>
      </c>
      <c r="H623">
        <f>(Table2[[#This Row],[1Y Return vs Nifty]]-AVERAGE(Table2[1Y Return vs Nifty]))/_xlfn.STDEV.P(Table2[1Y Return vs Nifty])</f>
        <v>-0.56447008565958923</v>
      </c>
      <c r="I623">
        <v>4.2962125324991103</v>
      </c>
      <c r="J623">
        <f>(Table2[[#This Row],[1M Return vs Nifty]]-AVERAGE(Table2[1M Return vs Nifty]))/_xlfn.STDEV.P(Table2[1M Return vs Nifty])</f>
        <v>0.20729594064262982</v>
      </c>
      <c r="K623">
        <v>-10.848291484966101</v>
      </c>
      <c r="L623">
        <f>(Table2[[#This Row],[6M Return vs Nifty]]-AVERAGE(Table2[6M Return vs Nifty]))/_xlfn.STDEV.P(Table2[6M Return vs Nifty])</f>
        <v>-0.69082288328181507</v>
      </c>
      <c r="M623">
        <v>-3.1950549382609799</v>
      </c>
      <c r="N623">
        <f>(Table2[[#This Row],[1W Return vs Nifty]]-AVERAGE(Table2[1W Return vs Nifty]))/_xlfn.STDEV.P(Table2[1W Return vs Nifty])</f>
        <v>-0.4336113708966724</v>
      </c>
      <c r="O623">
        <v>118.27</v>
      </c>
      <c r="P623">
        <v>118.22469437628899</v>
      </c>
      <c r="Q623">
        <v>115.626123023532</v>
      </c>
      <c r="R623">
        <v>53.009556562613099</v>
      </c>
      <c r="S623" s="5">
        <f>(Table2[[#This Row],[Close Price]]-Table2[[#This Row],[20D EMA]])/Table2[[#This Row],[20D EMA]]</f>
        <v>-5.4958992136635793E-3</v>
      </c>
      <c r="T623" s="5">
        <f>(Table2[[#This Row],[Close Price]]-Table2[[#This Row],[50D EMA]])/Table2[[#This Row],[50D EMA]]</f>
        <v>-5.1147890842868308E-3</v>
      </c>
      <c r="U623" s="5">
        <f>(Table2[[#This Row],[Close Price]]-Table2[[#This Row],[200D EMA]])/Table2[[#This Row],[200D EMA]]</f>
        <v>1.7244173931717937E-2</v>
      </c>
      <c r="V623">
        <v>0.72229425015787996</v>
      </c>
      <c r="W623">
        <v>116.78</v>
      </c>
      <c r="X623">
        <v>120.29</v>
      </c>
      <c r="Y623">
        <v>116.78</v>
      </c>
      <c r="Z623">
        <v>123</v>
      </c>
      <c r="AA623">
        <v>92.05</v>
      </c>
      <c r="AB623">
        <v>127.55</v>
      </c>
      <c r="AC623" s="5">
        <f>(Table2[[#This Row],[Close Price]]/Table2[[#This Row],[Day Low]])-1</f>
        <v>7.1930125021408831E-3</v>
      </c>
      <c r="AD623" s="5">
        <f>(Table2[[#This Row],[Day High]]/Table2[[#This Row],[Close Price]])-1</f>
        <v>2.2700221050841796E-2</v>
      </c>
      <c r="AE623" s="5">
        <f>(Table2[[#This Row],[Close Price]]/Table2[[#This Row],[Current Week Low]])-1</f>
        <v>7.1930125021408831E-3</v>
      </c>
      <c r="AF623" s="5">
        <f>(Table2[[#This Row],[Current Week High]]/Table2[[#This Row],[Close Price]])-1</f>
        <v>4.5740520319673461E-2</v>
      </c>
      <c r="AG623" s="5">
        <f>(Table2[[#This Row],[Close Price]]/Table2[[#This Row],[Current Month Low]])-1</f>
        <v>0.27778381314502987</v>
      </c>
      <c r="AH623" s="5">
        <f>(Table2[[#This Row],[Current Month High]]/Table2[[#This Row],[Close Price]])-1</f>
        <v>8.4424417616051572E-2</v>
      </c>
      <c r="AI623">
        <v>32.205407243666002</v>
      </c>
      <c r="AJ623">
        <v>36.134259259259203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-0.11</v>
      </c>
      <c r="AM623" t="s">
        <v>10117</v>
      </c>
      <c r="AN623">
        <v>-1.28</v>
      </c>
      <c r="AO623" t="s">
        <v>10117</v>
      </c>
      <c r="AP623">
        <v>-9.4456233757696004E-2</v>
      </c>
      <c r="AQ623">
        <f>(Table2[[#This Row],[Sharpe Ratio]]-AVERAGE(Table2[Sharpe Ratio]))/_xlfn.STDEV.P(Table2[Sharpe Ratio])</f>
        <v>-1.7021769180083062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-3.1837853172037529</v>
      </c>
      <c r="AS623">
        <f>_xlfn.RANK.AVG(Table2[[#This Row],[1Y Return vs Nifty Z-Score]],Table2[1Y Return vs Nifty Z-Score])</f>
        <v>515</v>
      </c>
      <c r="AT623">
        <f>_xlfn.RANK.AVG(Table2[[#This Row],[6M Return vs Nifty Z-Score]],Table2[6M Return vs Nifty Z-Score])</f>
        <v>542</v>
      </c>
      <c r="AU623">
        <f>_xlfn.RANK.AVG(Table2[[#This Row],[Sharpe Ratio Z-Score]],Table2[Sharpe Ratio Z-Score])</f>
        <v>694</v>
      </c>
      <c r="AV623">
        <f>(Table2[[#This Row],[Rank 1Y]]+Table2[[#This Row],[Rank 6M]]+Table2[[#This Row],[Rank Sharpe]])/3</f>
        <v>583.66666666666663</v>
      </c>
    </row>
    <row r="624" spans="1:48" x14ac:dyDescent="0.3">
      <c r="A624" t="s">
        <v>445</v>
      </c>
      <c r="B624" t="s">
        <v>446</v>
      </c>
      <c r="C624" t="s">
        <v>10081</v>
      </c>
      <c r="D624" t="s">
        <v>447</v>
      </c>
      <c r="E624">
        <v>49903.148310796001</v>
      </c>
      <c r="F624">
        <v>176.65</v>
      </c>
      <c r="G624">
        <v>-8.5004987733600501</v>
      </c>
      <c r="H624">
        <f>(Table2[[#This Row],[1Y Return vs Nifty]]-AVERAGE(Table2[1Y Return vs Nifty]))/_xlfn.STDEV.P(Table2[1Y Return vs Nifty])</f>
        <v>-0.62240477765384661</v>
      </c>
      <c r="I624">
        <v>-1.91465155921352</v>
      </c>
      <c r="J624">
        <f>(Table2[[#This Row],[1M Return vs Nifty]]-AVERAGE(Table2[1M Return vs Nifty]))/_xlfn.STDEV.P(Table2[1M Return vs Nifty])</f>
        <v>-0.36799552531205282</v>
      </c>
      <c r="K624">
        <v>-9.2787725689753096</v>
      </c>
      <c r="L624">
        <f>(Table2[[#This Row],[6M Return vs Nifty]]-AVERAGE(Table2[6M Return vs Nifty]))/_xlfn.STDEV.P(Table2[6M Return vs Nifty])</f>
        <v>-0.64309393044985164</v>
      </c>
      <c r="M624">
        <v>-0.97910868437015097</v>
      </c>
      <c r="N624">
        <f>(Table2[[#This Row],[1W Return vs Nifty]]-AVERAGE(Table2[1W Return vs Nifty]))/_xlfn.STDEV.P(Table2[1W Return vs Nifty])</f>
        <v>5.0357120564159578E-2</v>
      </c>
      <c r="O624">
        <v>172.16</v>
      </c>
      <c r="P624">
        <v>170.11156263871399</v>
      </c>
      <c r="Q624">
        <v>164.22439952936301</v>
      </c>
      <c r="R624">
        <v>58.772157209940303</v>
      </c>
      <c r="S624" s="5">
        <f>(Table2[[#This Row],[Close Price]]-Table2[[#This Row],[20D EMA]])/Table2[[#This Row],[20D EMA]]</f>
        <v>2.6080390334572545E-2</v>
      </c>
      <c r="T624" s="5">
        <f>(Table2[[#This Row],[Close Price]]-Table2[[#This Row],[50D EMA]])/Table2[[#This Row],[50D EMA]]</f>
        <v>3.8436172473310742E-2</v>
      </c>
      <c r="U624" s="5">
        <f>(Table2[[#This Row],[Close Price]]-Table2[[#This Row],[200D EMA]])/Table2[[#This Row],[200D EMA]]</f>
        <v>7.5662328534897877E-2</v>
      </c>
      <c r="V624">
        <v>1.2399528817271599</v>
      </c>
      <c r="W624">
        <v>172.29</v>
      </c>
      <c r="X624">
        <v>177.5</v>
      </c>
      <c r="Y624">
        <v>171.75</v>
      </c>
      <c r="Z624">
        <v>179.04</v>
      </c>
      <c r="AA624">
        <v>149.75</v>
      </c>
      <c r="AB624">
        <v>179.04</v>
      </c>
      <c r="AC624" s="5">
        <f>(Table2[[#This Row],[Close Price]]/Table2[[#This Row],[Day Low]])-1</f>
        <v>2.5306169829937941E-2</v>
      </c>
      <c r="AD624" s="5">
        <f>(Table2[[#This Row],[Day High]]/Table2[[#This Row],[Close Price]])-1</f>
        <v>4.8117746957259122E-3</v>
      </c>
      <c r="AE624" s="5">
        <f>(Table2[[#This Row],[Close Price]]/Table2[[#This Row],[Current Week Low]])-1</f>
        <v>2.8529839883551622E-2</v>
      </c>
      <c r="AF624" s="5">
        <f>(Table2[[#This Row],[Current Week High]]/Table2[[#This Row],[Close Price]])-1</f>
        <v>1.3529578262100106E-2</v>
      </c>
      <c r="AG624" s="5">
        <f>(Table2[[#This Row],[Close Price]]/Table2[[#This Row],[Current Month Low]])-1</f>
        <v>0.17963272120200346</v>
      </c>
      <c r="AH624" s="5">
        <f>(Table2[[#This Row],[Current Month High]]/Table2[[#This Row],[Close Price]])-1</f>
        <v>1.3529578262100106E-2</v>
      </c>
      <c r="AI624">
        <v>10.670818001698199</v>
      </c>
      <c r="AJ624">
        <v>35.780169100691701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0.02</v>
      </c>
      <c r="AM624" t="s">
        <v>10116</v>
      </c>
      <c r="AN624">
        <v>4.55</v>
      </c>
      <c r="AO624" t="s">
        <v>10116</v>
      </c>
      <c r="AP624">
        <v>-9.3758086617631006E-2</v>
      </c>
      <c r="AQ624">
        <f>(Table2[[#This Row],[Sharpe Ratio]]-AVERAGE(Table2[Sharpe Ratio]))/_xlfn.STDEV.P(Table2[Sharpe Ratio])</f>
        <v>-1.6942847773841856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-3.277421890235777</v>
      </c>
      <c r="AS624">
        <f>_xlfn.RANK.AVG(Table2[[#This Row],[1Y Return vs Nifty Z-Score]],Table2[1Y Return vs Nifty Z-Score])</f>
        <v>542</v>
      </c>
      <c r="AT624">
        <f>_xlfn.RANK.AVG(Table2[[#This Row],[6M Return vs Nifty Z-Score]],Table2[6M Return vs Nifty Z-Score])</f>
        <v>522</v>
      </c>
      <c r="AU624">
        <f>_xlfn.RANK.AVG(Table2[[#This Row],[Sharpe Ratio Z-Score]],Table2[Sharpe Ratio Z-Score])</f>
        <v>692</v>
      </c>
      <c r="AV624">
        <f>(Table2[[#This Row],[Rank 1Y]]+Table2[[#This Row],[Rank 6M]]+Table2[[#This Row],[Rank Sharpe]])/3</f>
        <v>585.33333333333337</v>
      </c>
    </row>
    <row r="625" spans="1:48" x14ac:dyDescent="0.3">
      <c r="A625" t="s">
        <v>1900</v>
      </c>
      <c r="B625" t="s">
        <v>1901</v>
      </c>
      <c r="C625" t="s">
        <v>10072</v>
      </c>
      <c r="D625" t="s">
        <v>985</v>
      </c>
      <c r="E625">
        <v>3383.6675619150001</v>
      </c>
      <c r="F625">
        <v>405.9</v>
      </c>
      <c r="G625">
        <v>-19.350072200070301</v>
      </c>
      <c r="H625">
        <f>(Table2[[#This Row],[1Y Return vs Nifty]]-AVERAGE(Table2[1Y Return vs Nifty]))/_xlfn.STDEV.P(Table2[1Y Return vs Nifty])</f>
        <v>-0.753514192961244</v>
      </c>
      <c r="I625">
        <v>5.87781400611488</v>
      </c>
      <c r="J625">
        <f>(Table2[[#This Row],[1M Return vs Nifty]]-AVERAGE(Table2[1M Return vs Nifty]))/_xlfn.STDEV.P(Table2[1M Return vs Nifty])</f>
        <v>0.35379436934381314</v>
      </c>
      <c r="K625">
        <v>-10.5405129390765</v>
      </c>
      <c r="L625">
        <f>(Table2[[#This Row],[6M Return vs Nifty]]-AVERAGE(Table2[6M Return vs Nifty]))/_xlfn.STDEV.P(Table2[6M Return vs Nifty])</f>
        <v>-0.68146336072379488</v>
      </c>
      <c r="M625">
        <v>-5.8120991187234203</v>
      </c>
      <c r="N625">
        <f>(Table2[[#This Row],[1W Return vs Nifty]]-AVERAGE(Table2[1W Return vs Nifty]))/_xlfn.STDEV.P(Table2[1W Return vs Nifty])</f>
        <v>-1.0051807047110095</v>
      </c>
      <c r="O625">
        <v>408.73</v>
      </c>
      <c r="P625">
        <v>396.12401216096703</v>
      </c>
      <c r="Q625">
        <v>393.64496747661798</v>
      </c>
      <c r="R625">
        <v>52.767747381593502</v>
      </c>
      <c r="S625" s="5">
        <f>(Table2[[#This Row],[Close Price]]-Table2[[#This Row],[20D EMA]])/Table2[[#This Row],[20D EMA]]</f>
        <v>-6.9238861840335694E-3</v>
      </c>
      <c r="T625" s="5">
        <f>(Table2[[#This Row],[Close Price]]-Table2[[#This Row],[50D EMA]])/Table2[[#This Row],[50D EMA]]</f>
        <v>2.4679109417533689E-2</v>
      </c>
      <c r="U625" s="5">
        <f>(Table2[[#This Row],[Close Price]]-Table2[[#This Row],[200D EMA]])/Table2[[#This Row],[200D EMA]]</f>
        <v>3.1132196613462188E-2</v>
      </c>
      <c r="V625">
        <v>3.0622517359126502</v>
      </c>
      <c r="W625">
        <v>401.2</v>
      </c>
      <c r="X625">
        <v>424.65</v>
      </c>
      <c r="Y625">
        <v>401.2</v>
      </c>
      <c r="Z625">
        <v>440</v>
      </c>
      <c r="AA625">
        <v>345.3</v>
      </c>
      <c r="AB625">
        <v>444</v>
      </c>
      <c r="AC625" s="5">
        <f>(Table2[[#This Row],[Close Price]]/Table2[[#This Row],[Day Low]])-1</f>
        <v>1.1714855433698768E-2</v>
      </c>
      <c r="AD625" s="5">
        <f>(Table2[[#This Row],[Day High]]/Table2[[#This Row],[Close Price]])-1</f>
        <v>4.6193643754619318E-2</v>
      </c>
      <c r="AE625" s="5">
        <f>(Table2[[#This Row],[Close Price]]/Table2[[#This Row],[Current Week Low]])-1</f>
        <v>1.1714855433698768E-2</v>
      </c>
      <c r="AF625" s="5">
        <f>(Table2[[#This Row],[Current Week High]]/Table2[[#This Row],[Close Price]])-1</f>
        <v>8.4010840108401208E-2</v>
      </c>
      <c r="AG625" s="5">
        <f>(Table2[[#This Row],[Close Price]]/Table2[[#This Row],[Current Month Low]])-1</f>
        <v>0.17549956559513458</v>
      </c>
      <c r="AH625" s="5">
        <f>(Table2[[#This Row],[Current Month High]]/Table2[[#This Row],[Close Price]])-1</f>
        <v>9.3865484109386665E-2</v>
      </c>
      <c r="AI625">
        <v>20.7193890120719</v>
      </c>
      <c r="AJ625">
        <v>20.070995414879398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0.02</v>
      </c>
      <c r="AM625" t="s">
        <v>10116</v>
      </c>
      <c r="AN625">
        <v>4.78</v>
      </c>
      <c r="AO625" t="s">
        <v>10116</v>
      </c>
      <c r="AP625">
        <v>-4.0724279812419002E-2</v>
      </c>
      <c r="AQ625">
        <f>(Table2[[#This Row],[Sharpe Ratio]]-AVERAGE(Table2[Sharpe Ratio]))/_xlfn.STDEV.P(Table2[Sharpe Ratio])</f>
        <v>-1.0947689488151471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-3.1811328378673824</v>
      </c>
      <c r="AS625">
        <f>_xlfn.RANK.AVG(Table2[[#This Row],[1Y Return vs Nifty Z-Score]],Table2[1Y Return vs Nifty Z-Score])</f>
        <v>603</v>
      </c>
      <c r="AT625">
        <f>_xlfn.RANK.AVG(Table2[[#This Row],[6M Return vs Nifty Z-Score]],Table2[6M Return vs Nifty Z-Score])</f>
        <v>537</v>
      </c>
      <c r="AU625">
        <f>_xlfn.RANK.AVG(Table2[[#This Row],[Sharpe Ratio Z-Score]],Table2[Sharpe Ratio Z-Score])</f>
        <v>622</v>
      </c>
      <c r="AV625">
        <f>(Table2[[#This Row],[Rank 1Y]]+Table2[[#This Row],[Rank 6M]]+Table2[[#This Row],[Rank Sharpe]])/3</f>
        <v>587.33333333333337</v>
      </c>
    </row>
    <row r="626" spans="1:48" x14ac:dyDescent="0.3">
      <c r="A626" t="s">
        <v>1647</v>
      </c>
      <c r="B626" t="s">
        <v>1648</v>
      </c>
      <c r="C626" t="s">
        <v>10080</v>
      </c>
      <c r="D626" t="s">
        <v>1219</v>
      </c>
      <c r="E626">
        <v>4944.6216787499998</v>
      </c>
      <c r="F626">
        <v>2941.85</v>
      </c>
      <c r="G626">
        <v>-5.0398367749012101</v>
      </c>
      <c r="H626">
        <f>(Table2[[#This Row],[1Y Return vs Nifty]]-AVERAGE(Table2[1Y Return vs Nifty]))/_xlfn.STDEV.P(Table2[1Y Return vs Nifty])</f>
        <v>-0.58058512693122422</v>
      </c>
      <c r="I626">
        <v>-6.8704338019675903</v>
      </c>
      <c r="J626">
        <f>(Table2[[#This Row],[1M Return vs Nifty]]-AVERAGE(Table2[1M Return vs Nifty]))/_xlfn.STDEV.P(Table2[1M Return vs Nifty])</f>
        <v>-0.82703297795739195</v>
      </c>
      <c r="K626">
        <v>-16.137297914597401</v>
      </c>
      <c r="L626">
        <f>(Table2[[#This Row],[6M Return vs Nifty]]-AVERAGE(Table2[6M Return vs Nifty]))/_xlfn.STDEV.P(Table2[6M Return vs Nifty])</f>
        <v>-0.85166117317809598</v>
      </c>
      <c r="M626">
        <v>1.83829837556334</v>
      </c>
      <c r="N626">
        <f>(Table2[[#This Row],[1W Return vs Nifty]]-AVERAGE(Table2[1W Return vs Nifty]))/_xlfn.STDEV.P(Table2[1W Return vs Nifty])</f>
        <v>0.66568623436056551</v>
      </c>
      <c r="O626">
        <v>2932.89</v>
      </c>
      <c r="P626">
        <v>3008.32292622558</v>
      </c>
      <c r="Q626">
        <v>2906.2137901381798</v>
      </c>
      <c r="R626">
        <v>59.387377832334998</v>
      </c>
      <c r="S626" s="5">
        <f>(Table2[[#This Row],[Close Price]]-Table2[[#This Row],[20D EMA]])/Table2[[#This Row],[20D EMA]]</f>
        <v>3.0550071772211152E-3</v>
      </c>
      <c r="T626" s="5">
        <f>(Table2[[#This Row],[Close Price]]-Table2[[#This Row],[50D EMA]])/Table2[[#This Row],[50D EMA]]</f>
        <v>-2.2096340005951735E-2</v>
      </c>
      <c r="U626" s="5">
        <f>(Table2[[#This Row],[Close Price]]-Table2[[#This Row],[200D EMA]])/Table2[[#This Row],[200D EMA]]</f>
        <v>1.2262074449837967E-2</v>
      </c>
      <c r="V626">
        <v>1.0191747235897</v>
      </c>
      <c r="W626">
        <v>2897.9</v>
      </c>
      <c r="X626">
        <v>2976.85</v>
      </c>
      <c r="Y626">
        <v>2853.05</v>
      </c>
      <c r="Z626">
        <v>3005.15</v>
      </c>
      <c r="AA626">
        <v>2732.35</v>
      </c>
      <c r="AB626">
        <v>3005.15</v>
      </c>
      <c r="AC626" s="5">
        <f>(Table2[[#This Row],[Close Price]]/Table2[[#This Row],[Day Low]])-1</f>
        <v>1.5166154801752985E-2</v>
      </c>
      <c r="AD626" s="5">
        <f>(Table2[[#This Row],[Day High]]/Table2[[#This Row],[Close Price]])-1</f>
        <v>1.1897275523905071E-2</v>
      </c>
      <c r="AE626" s="5">
        <f>(Table2[[#This Row],[Close Price]]/Table2[[#This Row],[Current Week Low]])-1</f>
        <v>3.1124585969401153E-2</v>
      </c>
      <c r="AF626" s="5">
        <f>(Table2[[#This Row],[Current Week High]]/Table2[[#This Row],[Close Price]])-1</f>
        <v>2.1517072590376829E-2</v>
      </c>
      <c r="AG626" s="5">
        <f>(Table2[[#This Row],[Close Price]]/Table2[[#This Row],[Current Month Low]])-1</f>
        <v>7.6673925375592367E-2</v>
      </c>
      <c r="AH626" s="5">
        <f>(Table2[[#This Row],[Current Month High]]/Table2[[#This Row],[Close Price]])-1</f>
        <v>2.1517072590376829E-2</v>
      </c>
      <c r="AI626">
        <v>25.771198395567399</v>
      </c>
      <c r="AJ626">
        <v>34.9410577496445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</v>
      </c>
      <c r="AM626">
        <v>0</v>
      </c>
      <c r="AN626">
        <v>0.02</v>
      </c>
      <c r="AO626" t="s">
        <v>10116</v>
      </c>
      <c r="AP626">
        <v>-5.4290616316691999E-2</v>
      </c>
      <c r="AQ626">
        <f>(Table2[[#This Row],[Sharpe Ratio]]-AVERAGE(Table2[Sharpe Ratio]))/_xlfn.STDEV.P(Table2[Sharpe Ratio])</f>
        <v>-1.2481283616115582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524</v>
      </c>
      <c r="AT626">
        <f>_xlfn.RANK.AVG(Table2[[#This Row],[6M Return vs Nifty Z-Score]],Table2[6M Return vs Nifty Z-Score])</f>
        <v>595</v>
      </c>
      <c r="AU626">
        <f>_xlfn.RANK.AVG(Table2[[#This Row],[Sharpe Ratio Z-Score]],Table2[Sharpe Ratio Z-Score])</f>
        <v>644</v>
      </c>
      <c r="AV626">
        <f>(Table2[[#This Row],[Rank 1Y]]+Table2[[#This Row],[Rank 6M]]+Table2[[#This Row],[Rank Sharpe]])/3</f>
        <v>587.66666666666663</v>
      </c>
    </row>
    <row r="627" spans="1:48" x14ac:dyDescent="0.3">
      <c r="A627" t="s">
        <v>534</v>
      </c>
      <c r="B627" t="s">
        <v>535</v>
      </c>
      <c r="C627" t="s">
        <v>10069</v>
      </c>
      <c r="D627" t="s">
        <v>21</v>
      </c>
      <c r="E627">
        <v>35515.055771995001</v>
      </c>
      <c r="F627">
        <v>5439</v>
      </c>
      <c r="G627">
        <v>-11.9424710465885</v>
      </c>
      <c r="H627">
        <f>(Table2[[#This Row],[1Y Return vs Nifty]]-AVERAGE(Table2[1Y Return vs Nifty]))/_xlfn.STDEV.P(Table2[1Y Return vs Nifty])</f>
        <v>-0.6639985762760372</v>
      </c>
      <c r="I627">
        <v>-1.23917936460335</v>
      </c>
      <c r="J627">
        <f>(Table2[[#This Row],[1M Return vs Nifty]]-AVERAGE(Table2[1M Return vs Nifty]))/_xlfn.STDEV.P(Table2[1M Return vs Nifty])</f>
        <v>-0.30542880620328577</v>
      </c>
      <c r="K627">
        <v>-24.694128672672701</v>
      </c>
      <c r="L627">
        <f>(Table2[[#This Row],[6M Return vs Nifty]]-AVERAGE(Table2[6M Return vs Nifty]))/_xlfn.STDEV.P(Table2[6M Return vs Nifty])</f>
        <v>-1.111873756462225</v>
      </c>
      <c r="M627">
        <v>-3.2072479119968502</v>
      </c>
      <c r="N627">
        <f>(Table2[[#This Row],[1W Return vs Nifty]]-AVERAGE(Table2[1W Return vs Nifty]))/_xlfn.STDEV.P(Table2[1W Return vs Nifty])</f>
        <v>-0.43627434843730972</v>
      </c>
      <c r="O627">
        <v>5246.03</v>
      </c>
      <c r="P627">
        <v>5232.0646282151301</v>
      </c>
      <c r="Q627">
        <v>5384.2084338887798</v>
      </c>
      <c r="R627">
        <v>56.656673119233801</v>
      </c>
      <c r="S627" s="5">
        <f>(Table2[[#This Row],[Close Price]]-Table2[[#This Row],[20D EMA]])/Table2[[#This Row],[20D EMA]]</f>
        <v>3.6784006191348556E-2</v>
      </c>
      <c r="T627" s="5">
        <f>(Table2[[#This Row],[Close Price]]-Table2[[#This Row],[50D EMA]])/Table2[[#This Row],[50D EMA]]</f>
        <v>3.9551379137964492E-2</v>
      </c>
      <c r="U627" s="5">
        <f>(Table2[[#This Row],[Close Price]]-Table2[[#This Row],[200D EMA]])/Table2[[#This Row],[200D EMA]]</f>
        <v>1.0176345656746166E-2</v>
      </c>
      <c r="V627">
        <v>0.75260108368768197</v>
      </c>
      <c r="W627">
        <v>5300</v>
      </c>
      <c r="X627">
        <v>5454.95</v>
      </c>
      <c r="Y627">
        <v>5300</v>
      </c>
      <c r="Z627">
        <v>5462.85</v>
      </c>
      <c r="AA627">
        <v>4722.95</v>
      </c>
      <c r="AB627">
        <v>5520</v>
      </c>
      <c r="AC627" s="5">
        <f>(Table2[[#This Row],[Close Price]]/Table2[[#This Row],[Day Low]])-1</f>
        <v>2.622641509433965E-2</v>
      </c>
      <c r="AD627" s="5">
        <f>(Table2[[#This Row],[Day High]]/Table2[[#This Row],[Close Price]])-1</f>
        <v>2.9325243610958118E-3</v>
      </c>
      <c r="AE627" s="5">
        <f>(Table2[[#This Row],[Close Price]]/Table2[[#This Row],[Current Week Low]])-1</f>
        <v>2.622641509433965E-2</v>
      </c>
      <c r="AF627" s="5">
        <f>(Table2[[#This Row],[Current Week High]]/Table2[[#This Row],[Close Price]])-1</f>
        <v>4.3849972421401429E-3</v>
      </c>
      <c r="AG627" s="5">
        <f>(Table2[[#This Row],[Close Price]]/Table2[[#This Row],[Current Month Low]])-1</f>
        <v>0.1516107517547296</v>
      </c>
      <c r="AH627" s="5">
        <f>(Table2[[#This Row],[Current Month High]]/Table2[[#This Row],[Close Price]])-1</f>
        <v>1.4892443463871974E-2</v>
      </c>
      <c r="AI627">
        <v>25.8953851810994</v>
      </c>
      <c r="AJ627">
        <v>26.864540206426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-0.08</v>
      </c>
      <c r="AM627" t="s">
        <v>10117</v>
      </c>
      <c r="AN627">
        <v>4.1900000000000004</v>
      </c>
      <c r="AO627" t="s">
        <v>10116</v>
      </c>
      <c r="AP627">
        <v>-8.5057463382600003E-4</v>
      </c>
      <c r="AQ627">
        <f>(Table2[[#This Row],[Sharpe Ratio]]-AVERAGE(Table2[Sharpe Ratio]))/_xlfn.STDEV.P(Table2[Sharpe Ratio])</f>
        <v>-0.64402028794563448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562</v>
      </c>
      <c r="AT627">
        <f>_xlfn.RANK.AVG(Table2[[#This Row],[6M Return vs Nifty Z-Score]],Table2[6M Return vs Nifty Z-Score])</f>
        <v>661</v>
      </c>
      <c r="AU627">
        <f>_xlfn.RANK.AVG(Table2[[#This Row],[Sharpe Ratio Z-Score]],Table2[Sharpe Ratio Z-Score])</f>
        <v>541</v>
      </c>
      <c r="AV627">
        <f>(Table2[[#This Row],[Rank 1Y]]+Table2[[#This Row],[Rank 6M]]+Table2[[#This Row],[Rank Sharpe]])/3</f>
        <v>588</v>
      </c>
    </row>
    <row r="628" spans="1:48" x14ac:dyDescent="0.3">
      <c r="A628" t="s">
        <v>632</v>
      </c>
      <c r="B628" t="s">
        <v>633</v>
      </c>
      <c r="C628" t="s">
        <v>10075</v>
      </c>
      <c r="D628" t="s">
        <v>211</v>
      </c>
      <c r="E628">
        <v>28461.726167699999</v>
      </c>
      <c r="F628">
        <v>713.05</v>
      </c>
      <c r="G628">
        <v>-29.9659426352077</v>
      </c>
      <c r="H628">
        <f>(Table2[[#This Row],[1Y Return vs Nifty]]-AVERAGE(Table2[1Y Return vs Nifty]))/_xlfn.STDEV.P(Table2[1Y Return vs Nifty])</f>
        <v>-0.88179947303533612</v>
      </c>
      <c r="I628">
        <v>0.451032651137806</v>
      </c>
      <c r="J628">
        <f>(Table2[[#This Row],[1M Return vs Nifty]]-AVERAGE(Table2[1M Return vs Nifty]))/_xlfn.STDEV.P(Table2[1M Return vs Nifty])</f>
        <v>-0.14887014802762097</v>
      </c>
      <c r="K628">
        <v>-8.7256197269179605</v>
      </c>
      <c r="L628">
        <f>(Table2[[#This Row],[6M Return vs Nifty]]-AVERAGE(Table2[6M Return vs Nifty]))/_xlfn.STDEV.P(Table2[6M Return vs Nifty])</f>
        <v>-0.62627259389988377</v>
      </c>
      <c r="M628">
        <v>-2.83033404835076</v>
      </c>
      <c r="N628">
        <f>(Table2[[#This Row],[1W Return vs Nifty]]-AVERAGE(Table2[1W Return vs Nifty]))/_xlfn.STDEV.P(Table2[1W Return vs Nifty])</f>
        <v>-0.35395536904907637</v>
      </c>
      <c r="O628">
        <v>700.42</v>
      </c>
      <c r="P628">
        <v>696.72976045487803</v>
      </c>
      <c r="Q628">
        <v>706.52779473974101</v>
      </c>
      <c r="R628">
        <v>59.594087173636296</v>
      </c>
      <c r="S628" s="5">
        <f>(Table2[[#This Row],[Close Price]]-Table2[[#This Row],[20D EMA]])/Table2[[#This Row],[20D EMA]]</f>
        <v>1.8032037920105073E-2</v>
      </c>
      <c r="T628" s="5">
        <f>(Table2[[#This Row],[Close Price]]-Table2[[#This Row],[50D EMA]])/Table2[[#This Row],[50D EMA]]</f>
        <v>2.3424059759506802E-2</v>
      </c>
      <c r="U628" s="5">
        <f>(Table2[[#This Row],[Close Price]]-Table2[[#This Row],[200D EMA]])/Table2[[#This Row],[200D EMA]]</f>
        <v>9.2313498617014565E-3</v>
      </c>
      <c r="V628">
        <v>0.98107168686510204</v>
      </c>
      <c r="W628">
        <v>702.25</v>
      </c>
      <c r="X628">
        <v>716</v>
      </c>
      <c r="Y628">
        <v>699.5</v>
      </c>
      <c r="Z628">
        <v>720.5</v>
      </c>
      <c r="AA628">
        <v>607.65</v>
      </c>
      <c r="AB628">
        <v>722.95</v>
      </c>
      <c r="AC628" s="5">
        <f>(Table2[[#This Row],[Close Price]]/Table2[[#This Row],[Day Low]])-1</f>
        <v>1.5379138483446075E-2</v>
      </c>
      <c r="AD628" s="5">
        <f>(Table2[[#This Row],[Day High]]/Table2[[#This Row],[Close Price]])-1</f>
        <v>4.1371572820980695E-3</v>
      </c>
      <c r="AE628" s="5">
        <f>(Table2[[#This Row],[Close Price]]/Table2[[#This Row],[Current Week Low]])-1</f>
        <v>1.9370979270907807E-2</v>
      </c>
      <c r="AF628" s="5">
        <f>(Table2[[#This Row],[Current Week High]]/Table2[[#This Row],[Close Price]])-1</f>
        <v>1.0448075170044202E-2</v>
      </c>
      <c r="AG628" s="5">
        <f>(Table2[[#This Row],[Close Price]]/Table2[[#This Row],[Current Month Low]])-1</f>
        <v>0.17345511396363045</v>
      </c>
      <c r="AH628" s="5">
        <f>(Table2[[#This Row],[Current Month High]]/Table2[[#This Row],[Close Price]])-1</f>
        <v>1.3884019353481714E-2</v>
      </c>
      <c r="AI628">
        <v>20.643713624570498</v>
      </c>
      <c r="AJ628">
        <v>17.345511396363001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10117</v>
      </c>
      <c r="AN628">
        <v>0.39</v>
      </c>
      <c r="AO628" t="s">
        <v>10116</v>
      </c>
      <c r="AP628">
        <v>-2.4581530419474001E-2</v>
      </c>
      <c r="AQ628">
        <f>(Table2[[#This Row],[Sharpe Ratio]]-AVERAGE(Table2[Sharpe Ratio]))/_xlfn.STDEV.P(Table2[Sharpe Ratio])</f>
        <v>-0.91228471167110214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650</v>
      </c>
      <c r="AT628">
        <f>_xlfn.RANK.AVG(Table2[[#This Row],[6M Return vs Nifty Z-Score]],Table2[6M Return vs Nifty Z-Score])</f>
        <v>517</v>
      </c>
      <c r="AU628">
        <f>_xlfn.RANK.AVG(Table2[[#This Row],[Sharpe Ratio Z-Score]],Table2[Sharpe Ratio Z-Score])</f>
        <v>597</v>
      </c>
      <c r="AV628">
        <f>(Table2[[#This Row],[Rank 1Y]]+Table2[[#This Row],[Rank 6M]]+Table2[[#This Row],[Rank Sharpe]])/3</f>
        <v>588</v>
      </c>
    </row>
    <row r="629" spans="1:48" x14ac:dyDescent="0.3">
      <c r="A629" t="s">
        <v>2082</v>
      </c>
      <c r="B629" t="s">
        <v>2083</v>
      </c>
      <c r="C629" t="s">
        <v>10073</v>
      </c>
      <c r="D629" t="s">
        <v>46</v>
      </c>
      <c r="E629">
        <v>2676.8119372750002</v>
      </c>
      <c r="F629">
        <v>679.95</v>
      </c>
      <c r="G629">
        <v>-34.531990926850803</v>
      </c>
      <c r="H629">
        <f>(Table2[[#This Row],[1Y Return vs Nifty]]-AVERAGE(Table2[1Y Return vs Nifty]))/_xlfn.STDEV.P(Table2[1Y Return vs Nifty])</f>
        <v>-0.93697693469561338</v>
      </c>
      <c r="I629">
        <v>-0.98060641843152196</v>
      </c>
      <c r="J629">
        <f>(Table2[[#This Row],[1M Return vs Nifty]]-AVERAGE(Table2[1M Return vs Nifty]))/_xlfn.STDEV.P(Table2[1M Return vs Nifty])</f>
        <v>-0.28147806326915836</v>
      </c>
      <c r="K629">
        <v>-22.9478497995566</v>
      </c>
      <c r="L629">
        <f>(Table2[[#This Row],[6M Return vs Nifty]]-AVERAGE(Table2[6M Return vs Nifty]))/_xlfn.STDEV.P(Table2[6M Return vs Nifty])</f>
        <v>-1.0587695465560976</v>
      </c>
      <c r="M629">
        <v>0.90831297535723199</v>
      </c>
      <c r="N629">
        <f>(Table2[[#This Row],[1W Return vs Nifty]]-AVERAGE(Table2[1W Return vs Nifty]))/_xlfn.STDEV.P(Table2[1W Return vs Nifty])</f>
        <v>0.46257497639206696</v>
      </c>
      <c r="O629">
        <v>661.29</v>
      </c>
      <c r="P629">
        <v>665.631460126251</v>
      </c>
      <c r="Q629">
        <v>700.42233077878404</v>
      </c>
      <c r="R629">
        <v>62.530166320411503</v>
      </c>
      <c r="S629" s="5">
        <f>(Table2[[#This Row],[Close Price]]-Table2[[#This Row],[20D EMA]])/Table2[[#This Row],[20D EMA]]</f>
        <v>2.8217574740280485E-2</v>
      </c>
      <c r="T629" s="5">
        <f>(Table2[[#This Row],[Close Price]]-Table2[[#This Row],[50D EMA]])/Table2[[#This Row],[50D EMA]]</f>
        <v>2.1511212632637937E-2</v>
      </c>
      <c r="U629" s="5">
        <f>(Table2[[#This Row],[Close Price]]-Table2[[#This Row],[200D EMA]])/Table2[[#This Row],[200D EMA]]</f>
        <v>-2.9228552373567626E-2</v>
      </c>
      <c r="V629">
        <v>0.71418107364878702</v>
      </c>
      <c r="W629">
        <v>671.05</v>
      </c>
      <c r="X629">
        <v>687.75</v>
      </c>
      <c r="Y629">
        <v>647.25</v>
      </c>
      <c r="Z629">
        <v>687.75</v>
      </c>
      <c r="AA629">
        <v>600</v>
      </c>
      <c r="AB629">
        <v>687.75</v>
      </c>
      <c r="AC629" s="5">
        <f>(Table2[[#This Row],[Close Price]]/Table2[[#This Row],[Day Low]])-1</f>
        <v>1.3262797109008462E-2</v>
      </c>
      <c r="AD629" s="5">
        <f>(Table2[[#This Row],[Day High]]/Table2[[#This Row],[Close Price]])-1</f>
        <v>1.1471431722920755E-2</v>
      </c>
      <c r="AE629" s="5">
        <f>(Table2[[#This Row],[Close Price]]/Table2[[#This Row],[Current Week Low]])-1</f>
        <v>5.0521436848204093E-2</v>
      </c>
      <c r="AF629" s="5">
        <f>(Table2[[#This Row],[Current Week High]]/Table2[[#This Row],[Close Price]])-1</f>
        <v>1.1471431722920755E-2</v>
      </c>
      <c r="AG629" s="5">
        <f>(Table2[[#This Row],[Close Price]]/Table2[[#This Row],[Current Month Low]])-1</f>
        <v>0.13325000000000009</v>
      </c>
      <c r="AH629" s="5">
        <f>(Table2[[#This Row],[Current Month High]]/Table2[[#This Row],[Close Price]])-1</f>
        <v>1.1471431722920755E-2</v>
      </c>
      <c r="AI629">
        <v>24.4209133024487</v>
      </c>
      <c r="AJ629">
        <v>13.3438906484414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</v>
      </c>
      <c r="AM629" t="s">
        <v>10117</v>
      </c>
      <c r="AN629">
        <v>1.41</v>
      </c>
      <c r="AO629" t="s">
        <v>10116</v>
      </c>
      <c r="AP629">
        <v>1.9618355441349999E-2</v>
      </c>
      <c r="AQ629">
        <f>(Table2[[#This Row],[Sharpe Ratio]]-AVERAGE(Table2[Sharpe Ratio]))/_xlfn.STDEV.P(Table2[Sharpe Ratio])</f>
        <v>-0.41263113613511704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672</v>
      </c>
      <c r="AT629">
        <f>_xlfn.RANK.AVG(Table2[[#This Row],[6M Return vs Nifty Z-Score]],Table2[6M Return vs Nifty Z-Score])</f>
        <v>653</v>
      </c>
      <c r="AU629">
        <f>_xlfn.RANK.AVG(Table2[[#This Row],[Sharpe Ratio Z-Score]],Table2[Sharpe Ratio Z-Score])</f>
        <v>450</v>
      </c>
      <c r="AV629">
        <f>(Table2[[#This Row],[Rank 1Y]]+Table2[[#This Row],[Rank 6M]]+Table2[[#This Row],[Rank Sharpe]])/3</f>
        <v>591.66666666666663</v>
      </c>
    </row>
    <row r="630" spans="1:48" x14ac:dyDescent="0.3">
      <c r="A630" t="s">
        <v>1736</v>
      </c>
      <c r="B630" t="s">
        <v>1737</v>
      </c>
      <c r="C630" t="s">
        <v>10075</v>
      </c>
      <c r="D630" t="s">
        <v>59</v>
      </c>
      <c r="E630">
        <v>4167.5653499999999</v>
      </c>
      <c r="F630">
        <v>327.10000000000002</v>
      </c>
      <c r="G630">
        <v>-24.9648755090947</v>
      </c>
      <c r="H630">
        <f>(Table2[[#This Row],[1Y Return vs Nifty]]-AVERAGE(Table2[1Y Return vs Nifty]))/_xlfn.STDEV.P(Table2[1Y Return vs Nifty])</f>
        <v>-0.82136511667589573</v>
      </c>
      <c r="I630">
        <v>10.116744381602301</v>
      </c>
      <c r="J630">
        <f>(Table2[[#This Row],[1M Return vs Nifty]]-AVERAGE(Table2[1M Return vs Nifty]))/_xlfn.STDEV.P(Table2[1M Return vs Nifty])</f>
        <v>0.7464322428802711</v>
      </c>
      <c r="K630">
        <v>-5.9770693055743003</v>
      </c>
      <c r="L630">
        <f>(Table2[[#This Row],[6M Return vs Nifty]]-AVERAGE(Table2[6M Return vs Nifty]))/_xlfn.STDEV.P(Table2[6M Return vs Nifty])</f>
        <v>-0.54268938118417653</v>
      </c>
      <c r="M630">
        <v>9.9314636107638901</v>
      </c>
      <c r="N630">
        <f>(Table2[[#This Row],[1W Return vs Nifty]]-AVERAGE(Table2[1W Return vs Nifty]))/_xlfn.STDEV.P(Table2[1W Return vs Nifty])</f>
        <v>2.4332548128610378</v>
      </c>
      <c r="O630">
        <v>311.27999999999997</v>
      </c>
      <c r="P630">
        <v>301.15459838624599</v>
      </c>
      <c r="Q630">
        <v>295.893030375509</v>
      </c>
      <c r="R630">
        <v>74.891627182473798</v>
      </c>
      <c r="S630" s="5">
        <f>(Table2[[#This Row],[Close Price]]-Table2[[#This Row],[20D EMA]])/Table2[[#This Row],[20D EMA]]</f>
        <v>5.0822410691339151E-2</v>
      </c>
      <c r="T630" s="5">
        <f>(Table2[[#This Row],[Close Price]]-Table2[[#This Row],[50D EMA]])/Table2[[#This Row],[50D EMA]]</f>
        <v>8.6153097952958169E-2</v>
      </c>
      <c r="U630" s="5">
        <f>(Table2[[#This Row],[Close Price]]-Table2[[#This Row],[200D EMA]])/Table2[[#This Row],[200D EMA]]</f>
        <v>0.10546706553002344</v>
      </c>
      <c r="V630">
        <v>2.39216257293306</v>
      </c>
      <c r="W630">
        <v>321.10000000000002</v>
      </c>
      <c r="X630">
        <v>342.6</v>
      </c>
      <c r="Y630">
        <v>307.89999999999998</v>
      </c>
      <c r="Z630">
        <v>356.7</v>
      </c>
      <c r="AA630">
        <v>267.25</v>
      </c>
      <c r="AB630">
        <v>356.7</v>
      </c>
      <c r="AC630" s="5">
        <f>(Table2[[#This Row],[Close Price]]/Table2[[#This Row],[Day Low]])-1</f>
        <v>1.8685767673621845E-2</v>
      </c>
      <c r="AD630" s="5">
        <f>(Table2[[#This Row],[Day High]]/Table2[[#This Row],[Close Price]])-1</f>
        <v>4.7386120452461045E-2</v>
      </c>
      <c r="AE630" s="5">
        <f>(Table2[[#This Row],[Close Price]]/Table2[[#This Row],[Current Week Low]])-1</f>
        <v>6.2357908411822205E-2</v>
      </c>
      <c r="AF630" s="5">
        <f>(Table2[[#This Row],[Current Week High]]/Table2[[#This Row],[Close Price]])-1</f>
        <v>9.0492204218893146E-2</v>
      </c>
      <c r="AG630" s="5">
        <f>(Table2[[#This Row],[Close Price]]/Table2[[#This Row],[Current Month Low]])-1</f>
        <v>0.22394761459307766</v>
      </c>
      <c r="AH630" s="5">
        <f>(Table2[[#This Row],[Current Month High]]/Table2[[#This Row],[Close Price]])-1</f>
        <v>9.0492204218893146E-2</v>
      </c>
      <c r="AI630">
        <v>9.0492204218893093</v>
      </c>
      <c r="AJ630">
        <v>30.787684926029499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0.05</v>
      </c>
      <c r="AM630" t="s">
        <v>10116</v>
      </c>
      <c r="AN630">
        <v>9.8000000000000007</v>
      </c>
      <c r="AO630" t="s">
        <v>10116</v>
      </c>
      <c r="AP630">
        <v>-6.3532239500557003E-2</v>
      </c>
      <c r="AQ630">
        <f>(Table2[[#This Row],[Sharpe Ratio]]-AVERAGE(Table2[Sharpe Ratio]))/_xlfn.STDEV.P(Table2[Sharpe Ratio])</f>
        <v>-1.3525994473992968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0.46303311048193985</v>
      </c>
      <c r="AS630">
        <f>_xlfn.RANK.AVG(Table2[[#This Row],[1Y Return vs Nifty Z-Score]],Table2[1Y Return vs Nifty Z-Score])</f>
        <v>628</v>
      </c>
      <c r="AT630">
        <f>_xlfn.RANK.AVG(Table2[[#This Row],[6M Return vs Nifty Z-Score]],Table2[6M Return vs Nifty Z-Score])</f>
        <v>490</v>
      </c>
      <c r="AU630">
        <f>_xlfn.RANK.AVG(Table2[[#This Row],[Sharpe Ratio Z-Score]],Table2[Sharpe Ratio Z-Score])</f>
        <v>657</v>
      </c>
      <c r="AV630">
        <f>(Table2[[#This Row],[Rank 1Y]]+Table2[[#This Row],[Rank 6M]]+Table2[[#This Row],[Rank Sharpe]])/3</f>
        <v>591.66666666666663</v>
      </c>
    </row>
    <row r="631" spans="1:48" x14ac:dyDescent="0.3">
      <c r="A631" t="s">
        <v>433</v>
      </c>
      <c r="B631" t="s">
        <v>434</v>
      </c>
      <c r="C631" t="s">
        <v>10072</v>
      </c>
      <c r="D631" t="s">
        <v>177</v>
      </c>
      <c r="E631">
        <v>52063.7744704</v>
      </c>
      <c r="F631">
        <v>16817.349999999999</v>
      </c>
      <c r="G631">
        <v>-10.878020221836399</v>
      </c>
      <c r="H631">
        <f>(Table2[[#This Row],[1Y Return vs Nifty]]-AVERAGE(Table2[1Y Return vs Nifty]))/_xlfn.STDEV.P(Table2[1Y Return vs Nifty])</f>
        <v>-0.6511354414994065</v>
      </c>
      <c r="I631">
        <v>-3.9762970185528501</v>
      </c>
      <c r="J631">
        <f>(Table2[[#This Row],[1M Return vs Nifty]]-AVERAGE(Table2[1M Return vs Nifty]))/_xlfn.STDEV.P(Table2[1M Return vs Nifty])</f>
        <v>-0.55895881497165456</v>
      </c>
      <c r="K631">
        <v>-14.8532756684261</v>
      </c>
      <c r="L631">
        <f>(Table2[[#This Row],[6M Return vs Nifty]]-AVERAGE(Table2[6M Return vs Nifty]))/_xlfn.STDEV.P(Table2[6M Return vs Nifty])</f>
        <v>-0.8126141527195917</v>
      </c>
      <c r="M631">
        <v>-4.8200776380943502</v>
      </c>
      <c r="N631">
        <f>(Table2[[#This Row],[1W Return vs Nifty]]-AVERAGE(Table2[1W Return vs Nifty]))/_xlfn.STDEV.P(Table2[1W Return vs Nifty])</f>
        <v>-0.78852060357642417</v>
      </c>
      <c r="O631">
        <v>16365.14</v>
      </c>
      <c r="P631">
        <v>16253.907160545599</v>
      </c>
      <c r="Q631">
        <v>16249.8298620939</v>
      </c>
      <c r="R631">
        <v>32.451281923091102</v>
      </c>
      <c r="S631" s="5">
        <f>(Table2[[#This Row],[Close Price]]-Table2[[#This Row],[20D EMA]])/Table2[[#This Row],[20D EMA]]</f>
        <v>2.763251643432315E-2</v>
      </c>
      <c r="T631" s="5">
        <f>(Table2[[#This Row],[Close Price]]-Table2[[#This Row],[50D EMA]])/Table2[[#This Row],[50D EMA]]</f>
        <v>3.4665070612811724E-2</v>
      </c>
      <c r="U631" s="5">
        <f>(Table2[[#This Row],[Close Price]]-Table2[[#This Row],[200D EMA]])/Table2[[#This Row],[200D EMA]]</f>
        <v>3.4924681841128478E-2</v>
      </c>
      <c r="V631">
        <v>0.73995232061018501</v>
      </c>
      <c r="W631">
        <v>15964.6</v>
      </c>
      <c r="X631">
        <v>16897.95</v>
      </c>
      <c r="Y631">
        <v>15961</v>
      </c>
      <c r="Z631">
        <v>16897.95</v>
      </c>
      <c r="AA631">
        <v>15655.3</v>
      </c>
      <c r="AB631">
        <v>17064.95</v>
      </c>
      <c r="AC631" s="5">
        <f>(Table2[[#This Row],[Close Price]]/Table2[[#This Row],[Day Low]])-1</f>
        <v>5.3415055810981604E-2</v>
      </c>
      <c r="AD631" s="5">
        <f>(Table2[[#This Row],[Day High]]/Table2[[#This Row],[Close Price]])-1</f>
        <v>4.792669475274236E-3</v>
      </c>
      <c r="AE631" s="5">
        <f>(Table2[[#This Row],[Close Price]]/Table2[[#This Row],[Current Week Low]])-1</f>
        <v>5.3652653342522338E-2</v>
      </c>
      <c r="AF631" s="5">
        <f>(Table2[[#This Row],[Current Week High]]/Table2[[#This Row],[Close Price]])-1</f>
        <v>4.792669475274236E-3</v>
      </c>
      <c r="AG631" s="5">
        <f>(Table2[[#This Row],[Close Price]]/Table2[[#This Row],[Current Month Low]])-1</f>
        <v>7.4227258500316085E-2</v>
      </c>
      <c r="AH631" s="5">
        <f>(Table2[[#This Row],[Current Month High]]/Table2[[#This Row],[Close Price]])-1</f>
        <v>1.4722890348360496E-2</v>
      </c>
      <c r="AI631">
        <v>14.4651208424632</v>
      </c>
      <c r="AJ631">
        <v>18.934582743988599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-0.02</v>
      </c>
      <c r="AM631" t="s">
        <v>10117</v>
      </c>
      <c r="AN631">
        <v>-0.4</v>
      </c>
      <c r="AO631" t="s">
        <v>10117</v>
      </c>
      <c r="AP631">
        <v>-5.1306051815978998E-2</v>
      </c>
      <c r="AQ631">
        <f>(Table2[[#This Row],[Sharpe Ratio]]-AVERAGE(Table2[Sharpe Ratio]))/_xlfn.STDEV.P(Table2[Sharpe Ratio])</f>
        <v>-1.2143896246181041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-4.0256186373851808</v>
      </c>
      <c r="AS631">
        <f>_xlfn.RANK.AVG(Table2[[#This Row],[1Y Return vs Nifty Z-Score]],Table2[1Y Return vs Nifty Z-Score])</f>
        <v>556</v>
      </c>
      <c r="AT631">
        <f>_xlfn.RANK.AVG(Table2[[#This Row],[6M Return vs Nifty Z-Score]],Table2[6M Return vs Nifty Z-Score])</f>
        <v>586</v>
      </c>
      <c r="AU631">
        <f>_xlfn.RANK.AVG(Table2[[#This Row],[Sharpe Ratio Z-Score]],Table2[Sharpe Ratio Z-Score])</f>
        <v>638</v>
      </c>
      <c r="AV631">
        <f>(Table2[[#This Row],[Rank 1Y]]+Table2[[#This Row],[Rank 6M]]+Table2[[#This Row],[Rank Sharpe]])/3</f>
        <v>593.33333333333337</v>
      </c>
    </row>
    <row r="632" spans="1:48" x14ac:dyDescent="0.3">
      <c r="A632" t="s">
        <v>1089</v>
      </c>
      <c r="B632" t="s">
        <v>1090</v>
      </c>
      <c r="C632" t="s">
        <v>10082</v>
      </c>
      <c r="D632" t="s">
        <v>358</v>
      </c>
      <c r="E632">
        <v>10938.032318199999</v>
      </c>
      <c r="F632">
        <v>785.1</v>
      </c>
      <c r="G632">
        <v>-20.9479862124638</v>
      </c>
      <c r="H632">
        <f>(Table2[[#This Row],[1Y Return vs Nifty]]-AVERAGE(Table2[1Y Return vs Nifty]))/_xlfn.STDEV.P(Table2[1Y Return vs Nifty])</f>
        <v>-0.77282385276414867</v>
      </c>
      <c r="I632">
        <v>7.28661133364111</v>
      </c>
      <c r="J632">
        <f>(Table2[[#This Row],[1M Return vs Nifty]]-AVERAGE(Table2[1M Return vs Nifty]))/_xlfn.STDEV.P(Table2[1M Return vs Nifty])</f>
        <v>0.48428653079153194</v>
      </c>
      <c r="K632">
        <v>-5.09141674337351</v>
      </c>
      <c r="L632">
        <f>(Table2[[#This Row],[6M Return vs Nifty]]-AVERAGE(Table2[6M Return vs Nifty]))/_xlfn.STDEV.P(Table2[6M Return vs Nifty])</f>
        <v>-0.51575675301632506</v>
      </c>
      <c r="M632">
        <v>1.3877926909082701</v>
      </c>
      <c r="N632">
        <f>(Table2[[#This Row],[1W Return vs Nifty]]-AVERAGE(Table2[1W Return vs Nifty]))/_xlfn.STDEV.P(Table2[1W Return vs Nifty])</f>
        <v>0.56729460766194029</v>
      </c>
      <c r="O632">
        <v>751.08</v>
      </c>
      <c r="P632">
        <v>728.56474654296699</v>
      </c>
      <c r="Q632">
        <v>741.84998583635002</v>
      </c>
      <c r="R632">
        <v>76.156724788832094</v>
      </c>
      <c r="S632" s="5">
        <f>(Table2[[#This Row],[Close Price]]-Table2[[#This Row],[20D EMA]])/Table2[[#This Row],[20D EMA]]</f>
        <v>4.5294775523246497E-2</v>
      </c>
      <c r="T632" s="5">
        <f>(Table2[[#This Row],[Close Price]]-Table2[[#This Row],[50D EMA]])/Table2[[#This Row],[50D EMA]]</f>
        <v>7.7598118390015847E-2</v>
      </c>
      <c r="U632" s="5">
        <f>(Table2[[#This Row],[Close Price]]-Table2[[#This Row],[200D EMA]])/Table2[[#This Row],[200D EMA]]</f>
        <v>5.8300215662726772E-2</v>
      </c>
      <c r="V632">
        <v>0.79233702724709398</v>
      </c>
      <c r="W632">
        <v>764.8</v>
      </c>
      <c r="X632">
        <v>795.2</v>
      </c>
      <c r="Y632">
        <v>764.8</v>
      </c>
      <c r="Z632">
        <v>803</v>
      </c>
      <c r="AA632">
        <v>647.15</v>
      </c>
      <c r="AB632">
        <v>803</v>
      </c>
      <c r="AC632" s="5">
        <f>(Table2[[#This Row],[Close Price]]/Table2[[#This Row],[Day Low]])-1</f>
        <v>2.6542887029288753E-2</v>
      </c>
      <c r="AD632" s="5">
        <f>(Table2[[#This Row],[Day High]]/Table2[[#This Row],[Close Price]])-1</f>
        <v>1.2864603235256622E-2</v>
      </c>
      <c r="AE632" s="5">
        <f>(Table2[[#This Row],[Close Price]]/Table2[[#This Row],[Current Week Low]])-1</f>
        <v>2.6542887029288753E-2</v>
      </c>
      <c r="AF632" s="5">
        <f>(Table2[[#This Row],[Current Week High]]/Table2[[#This Row],[Close Price]])-1</f>
        <v>2.279964335753415E-2</v>
      </c>
      <c r="AG632" s="5">
        <f>(Table2[[#This Row],[Close Price]]/Table2[[#This Row],[Current Month Low]])-1</f>
        <v>0.21316541760024732</v>
      </c>
      <c r="AH632" s="5">
        <f>(Table2[[#This Row],[Current Month High]]/Table2[[#This Row],[Close Price]])-1</f>
        <v>2.279964335753415E-2</v>
      </c>
      <c r="AI632">
        <v>6.0629219207744196</v>
      </c>
      <c r="AJ632">
        <v>21.316541760024698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0.04</v>
      </c>
      <c r="AM632" t="s">
        <v>10116</v>
      </c>
      <c r="AN632">
        <v>6.45</v>
      </c>
      <c r="AO632" t="s">
        <v>10116</v>
      </c>
      <c r="AP632">
        <v>-9.5107462890259994E-2</v>
      </c>
      <c r="AQ632">
        <f>(Table2[[#This Row],[Sharpe Ratio]]-AVERAGE(Table2[Sharpe Ratio]))/_xlfn.STDEV.P(Table2[Sharpe Ratio])</f>
        <v>-1.7095386782988955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608</v>
      </c>
      <c r="AT632">
        <f>_xlfn.RANK.AVG(Table2[[#This Row],[6M Return vs Nifty Z-Score]],Table2[6M Return vs Nifty Z-Score])</f>
        <v>477</v>
      </c>
      <c r="AU632">
        <f>_xlfn.RANK.AVG(Table2[[#This Row],[Sharpe Ratio Z-Score]],Table2[Sharpe Ratio Z-Score])</f>
        <v>696</v>
      </c>
      <c r="AV632">
        <f>(Table2[[#This Row],[Rank 1Y]]+Table2[[#This Row],[Rank 6M]]+Table2[[#This Row],[Rank Sharpe]])/3</f>
        <v>593.66666666666663</v>
      </c>
    </row>
    <row r="633" spans="1:48" x14ac:dyDescent="0.3">
      <c r="A633" t="s">
        <v>1581</v>
      </c>
      <c r="B633" t="s">
        <v>1582</v>
      </c>
      <c r="C633" t="s">
        <v>10084</v>
      </c>
      <c r="D633" t="s">
        <v>281</v>
      </c>
      <c r="E633">
        <v>5453.5088393059996</v>
      </c>
      <c r="F633">
        <v>159.04</v>
      </c>
      <c r="G633">
        <v>-33.054964531610501</v>
      </c>
      <c r="H633">
        <f>(Table2[[#This Row],[1Y Return vs Nifty]]-AVERAGE(Table2[1Y Return vs Nifty]))/_xlfn.STDEV.P(Table2[1Y Return vs Nifty])</f>
        <v>-0.91912811617922796</v>
      </c>
      <c r="I633">
        <v>-9.4727714247201504</v>
      </c>
      <c r="J633">
        <f>(Table2[[#This Row],[1M Return vs Nifty]]-AVERAGE(Table2[1M Return vs Nifty]))/_xlfn.STDEV.P(Table2[1M Return vs Nifty])</f>
        <v>-1.0680787654348509</v>
      </c>
      <c r="K633">
        <v>-7.0199884776895001</v>
      </c>
      <c r="L633">
        <f>(Table2[[#This Row],[6M Return vs Nifty]]-AVERAGE(Table2[6M Return vs Nifty]))/_xlfn.STDEV.P(Table2[6M Return vs Nifty])</f>
        <v>-0.57440447519565174</v>
      </c>
      <c r="M633">
        <v>-4.7615911535730797</v>
      </c>
      <c r="N633">
        <f>(Table2[[#This Row],[1W Return vs Nifty]]-AVERAGE(Table2[1W Return vs Nifty]))/_xlfn.STDEV.P(Table2[1W Return vs Nifty])</f>
        <v>-0.77574700149338327</v>
      </c>
      <c r="O633">
        <v>165.05</v>
      </c>
      <c r="P633">
        <v>166.601688995274</v>
      </c>
      <c r="Q633">
        <v>166.024306044382</v>
      </c>
      <c r="R633">
        <v>40.727483168164497</v>
      </c>
      <c r="S633" s="5">
        <f>(Table2[[#This Row],[Close Price]]-Table2[[#This Row],[20D EMA]])/Table2[[#This Row],[20D EMA]]</f>
        <v>-3.6413208118752011E-2</v>
      </c>
      <c r="T633" s="5">
        <f>(Table2[[#This Row],[Close Price]]-Table2[[#This Row],[50D EMA]])/Table2[[#This Row],[50D EMA]]</f>
        <v>-4.5387829144328262E-2</v>
      </c>
      <c r="U633" s="5">
        <f>(Table2[[#This Row],[Close Price]]-Table2[[#This Row],[200D EMA]])/Table2[[#This Row],[200D EMA]]</f>
        <v>-4.206797312265198E-2</v>
      </c>
      <c r="V633">
        <v>0.938589281265648</v>
      </c>
      <c r="W633">
        <v>158.38999999999999</v>
      </c>
      <c r="X633">
        <v>165.74</v>
      </c>
      <c r="Y633">
        <v>158.38999999999999</v>
      </c>
      <c r="Z633">
        <v>168.38</v>
      </c>
      <c r="AA633">
        <v>130.05000000000001</v>
      </c>
      <c r="AB633">
        <v>176.2</v>
      </c>
      <c r="AC633" s="5">
        <f>(Table2[[#This Row],[Close Price]]/Table2[[#This Row],[Day Low]])-1</f>
        <v>4.1037944314665786E-3</v>
      </c>
      <c r="AD633" s="5">
        <f>(Table2[[#This Row],[Day High]]/Table2[[#This Row],[Close Price]])-1</f>
        <v>4.2127766599597605E-2</v>
      </c>
      <c r="AE633" s="5">
        <f>(Table2[[#This Row],[Close Price]]/Table2[[#This Row],[Current Week Low]])-1</f>
        <v>4.1037944314665786E-3</v>
      </c>
      <c r="AF633" s="5">
        <f>(Table2[[#This Row],[Current Week High]]/Table2[[#This Row],[Close Price]])-1</f>
        <v>5.8727364185110709E-2</v>
      </c>
      <c r="AG633" s="5">
        <f>(Table2[[#This Row],[Close Price]]/Table2[[#This Row],[Current Month Low]])-1</f>
        <v>0.22291426374471346</v>
      </c>
      <c r="AH633" s="5">
        <f>(Table2[[#This Row],[Current Month High]]/Table2[[#This Row],[Close Price]])-1</f>
        <v>0.10789738430583506</v>
      </c>
      <c r="AI633">
        <v>38.078470824949697</v>
      </c>
      <c r="AJ633">
        <v>22.2914263744713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-0.11</v>
      </c>
      <c r="AM633" t="s">
        <v>10117</v>
      </c>
      <c r="AN633">
        <v>-3.68</v>
      </c>
      <c r="AO633" t="s">
        <v>10117</v>
      </c>
      <c r="AP633">
        <v>-3.9652640979445E-2</v>
      </c>
      <c r="AQ633">
        <f>(Table2[[#This Row],[Sharpe Ratio]]-AVERAGE(Table2[Sharpe Ratio]))/_xlfn.STDEV.P(Table2[Sharpe Ratio])</f>
        <v>-1.0826547054375808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663</v>
      </c>
      <c r="AT633">
        <f>_xlfn.RANK.AVG(Table2[[#This Row],[6M Return vs Nifty Z-Score]],Table2[6M Return vs Nifty Z-Score])</f>
        <v>499</v>
      </c>
      <c r="AU633">
        <f>_xlfn.RANK.AVG(Table2[[#This Row],[Sharpe Ratio Z-Score]],Table2[Sharpe Ratio Z-Score])</f>
        <v>620</v>
      </c>
      <c r="AV633">
        <f>(Table2[[#This Row],[Rank 1Y]]+Table2[[#This Row],[Rank 6M]]+Table2[[#This Row],[Rank Sharpe]])/3</f>
        <v>594</v>
      </c>
    </row>
    <row r="634" spans="1:48" x14ac:dyDescent="0.3">
      <c r="A634" t="s">
        <v>258</v>
      </c>
      <c r="B634" t="s">
        <v>259</v>
      </c>
      <c r="C634" t="s">
        <v>10079</v>
      </c>
      <c r="D634" t="s">
        <v>80</v>
      </c>
      <c r="E634">
        <v>99218.088117719904</v>
      </c>
      <c r="F634">
        <v>27832.45</v>
      </c>
      <c r="G634">
        <v>-11.897107234846199</v>
      </c>
      <c r="H634">
        <f>(Table2[[#This Row],[1Y Return vs Nifty]]-AVERAGE(Table2[1Y Return vs Nifty]))/_xlfn.STDEV.P(Table2[1Y Return vs Nifty])</f>
        <v>-0.66345038672058365</v>
      </c>
      <c r="I634">
        <v>3.3459893373750602</v>
      </c>
      <c r="J634">
        <f>(Table2[[#This Row],[1M Return vs Nifty]]-AVERAGE(Table2[1M Return vs Nifty]))/_xlfn.STDEV.P(Table2[1M Return vs Nifty])</f>
        <v>0.11927995980085321</v>
      </c>
      <c r="K634">
        <v>-13.8719665134889</v>
      </c>
      <c r="L634">
        <f>(Table2[[#This Row],[6M Return vs Nifty]]-AVERAGE(Table2[6M Return vs Nifty]))/_xlfn.STDEV.P(Table2[6M Return vs Nifty])</f>
        <v>-0.78277261472194049</v>
      </c>
      <c r="M634">
        <v>-1.57720487185805</v>
      </c>
      <c r="N634">
        <f>(Table2[[#This Row],[1W Return vs Nifty]]-AVERAGE(Table2[1W Return vs Nifty]))/_xlfn.STDEV.P(Table2[1W Return vs Nifty])</f>
        <v>-8.0268660227568053E-2</v>
      </c>
      <c r="O634">
        <v>26925.200000000001</v>
      </c>
      <c r="P634">
        <v>26306.176968027601</v>
      </c>
      <c r="Q634">
        <v>25983.294145184602</v>
      </c>
      <c r="R634">
        <v>64.497079441358395</v>
      </c>
      <c r="S634" s="5">
        <f>(Table2[[#This Row],[Close Price]]-Table2[[#This Row],[20D EMA]])/Table2[[#This Row],[20D EMA]]</f>
        <v>3.3695200035654328E-2</v>
      </c>
      <c r="T634" s="5">
        <f>(Table2[[#This Row],[Close Price]]-Table2[[#This Row],[50D EMA]])/Table2[[#This Row],[50D EMA]]</f>
        <v>5.8019568325242563E-2</v>
      </c>
      <c r="U634" s="5">
        <f>(Table2[[#This Row],[Close Price]]-Table2[[#This Row],[200D EMA]])/Table2[[#This Row],[200D EMA]]</f>
        <v>7.1167106236916342E-2</v>
      </c>
      <c r="V634">
        <v>0.85778120686148196</v>
      </c>
      <c r="W634">
        <v>27479.7</v>
      </c>
      <c r="X634">
        <v>28242</v>
      </c>
      <c r="Y634">
        <v>27086.25</v>
      </c>
      <c r="Z634">
        <v>28242</v>
      </c>
      <c r="AA634">
        <v>23700</v>
      </c>
      <c r="AB634">
        <v>28242</v>
      </c>
      <c r="AC634" s="5">
        <f>(Table2[[#This Row],[Close Price]]/Table2[[#This Row],[Day Low]])-1</f>
        <v>1.2836748581680268E-2</v>
      </c>
      <c r="AD634" s="5">
        <f>(Table2[[#This Row],[Day High]]/Table2[[#This Row],[Close Price]])-1</f>
        <v>1.4714838255345697E-2</v>
      </c>
      <c r="AE634" s="5">
        <f>(Table2[[#This Row],[Close Price]]/Table2[[#This Row],[Current Week Low]])-1</f>
        <v>2.754903318104196E-2</v>
      </c>
      <c r="AF634" s="5">
        <f>(Table2[[#This Row],[Current Week High]]/Table2[[#This Row],[Close Price]])-1</f>
        <v>1.4714838255345697E-2</v>
      </c>
      <c r="AG634" s="5">
        <f>(Table2[[#This Row],[Close Price]]/Table2[[#This Row],[Current Month Low]])-1</f>
        <v>0.17436497890295355</v>
      </c>
      <c r="AH634" s="5">
        <f>(Table2[[#This Row],[Current Month High]]/Table2[[#This Row],[Close Price]])-1</f>
        <v>1.4714838255345697E-2</v>
      </c>
      <c r="AI634">
        <v>10.4385348756577</v>
      </c>
      <c r="AJ634">
        <v>20.8740119864501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-0.01</v>
      </c>
      <c r="AM634" t="s">
        <v>10117</v>
      </c>
      <c r="AN634">
        <v>2.1800000000000002</v>
      </c>
      <c r="AO634" t="s">
        <v>10116</v>
      </c>
      <c r="AP634">
        <v>-5.5314849515131999E-2</v>
      </c>
      <c r="AQ634">
        <f>(Table2[[#This Row],[Sharpe Ratio]]-AVERAGE(Table2[Sharpe Ratio]))/_xlfn.STDEV.P(Table2[Sharpe Ratio])</f>
        <v>-1.259706712320305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-2.6669184141895439</v>
      </c>
      <c r="AS634">
        <f>_xlfn.RANK.AVG(Table2[[#This Row],[1Y Return vs Nifty Z-Score]],Table2[1Y Return vs Nifty Z-Score])</f>
        <v>561</v>
      </c>
      <c r="AT634">
        <f>_xlfn.RANK.AVG(Table2[[#This Row],[6M Return vs Nifty Z-Score]],Table2[6M Return vs Nifty Z-Score])</f>
        <v>576</v>
      </c>
      <c r="AU634">
        <f>_xlfn.RANK.AVG(Table2[[#This Row],[Sharpe Ratio Z-Score]],Table2[Sharpe Ratio Z-Score])</f>
        <v>645</v>
      </c>
      <c r="AV634">
        <f>(Table2[[#This Row],[Rank 1Y]]+Table2[[#This Row],[Rank 6M]]+Table2[[#This Row],[Rank Sharpe]])/3</f>
        <v>594</v>
      </c>
    </row>
    <row r="635" spans="1:48" x14ac:dyDescent="0.3">
      <c r="A635" t="s">
        <v>622</v>
      </c>
      <c r="B635" t="s">
        <v>623</v>
      </c>
      <c r="C635" t="s">
        <v>10080</v>
      </c>
      <c r="D635" t="s">
        <v>379</v>
      </c>
      <c r="E635">
        <v>29405.36825</v>
      </c>
      <c r="F635">
        <v>400.1</v>
      </c>
      <c r="G635">
        <v>-22.9574742749409</v>
      </c>
      <c r="H635">
        <f>(Table2[[#This Row],[1Y Return vs Nifty]]-AVERAGE(Table2[1Y Return vs Nifty]))/_xlfn.STDEV.P(Table2[1Y Return vs Nifty])</f>
        <v>-0.79710709364161547</v>
      </c>
      <c r="I635">
        <v>-6.3094573328415899</v>
      </c>
      <c r="J635">
        <f>(Table2[[#This Row],[1M Return vs Nifty]]-AVERAGE(Table2[1M Return vs Nifty]))/_xlfn.STDEV.P(Table2[1M Return vs Nifty])</f>
        <v>-0.77507161307739048</v>
      </c>
      <c r="K635">
        <v>-6.6663097668170499</v>
      </c>
      <c r="L635">
        <f>(Table2[[#This Row],[6M Return vs Nifty]]-AVERAGE(Table2[6M Return vs Nifty]))/_xlfn.STDEV.P(Table2[6M Return vs Nifty])</f>
        <v>-0.56364913205393208</v>
      </c>
      <c r="M635">
        <v>-3.05770672538788</v>
      </c>
      <c r="N635">
        <f>(Table2[[#This Row],[1W Return vs Nifty]]-AVERAGE(Table2[1W Return vs Nifty]))/_xlfn.STDEV.P(Table2[1W Return vs Nifty])</f>
        <v>-0.40361415987572757</v>
      </c>
      <c r="O635">
        <v>399.08</v>
      </c>
      <c r="P635">
        <v>413.38336191692599</v>
      </c>
      <c r="Q635">
        <v>421.91838476248699</v>
      </c>
      <c r="R635">
        <v>52.228037454444497</v>
      </c>
      <c r="S635" s="5">
        <f>(Table2[[#This Row],[Close Price]]-Table2[[#This Row],[20D EMA]])/Table2[[#This Row],[20D EMA]]</f>
        <v>2.5558785205974711E-3</v>
      </c>
      <c r="T635" s="5">
        <f>(Table2[[#This Row],[Close Price]]-Table2[[#This Row],[50D EMA]])/Table2[[#This Row],[50D EMA]]</f>
        <v>-3.2133276615993578E-2</v>
      </c>
      <c r="U635" s="5">
        <f>(Table2[[#This Row],[Close Price]]-Table2[[#This Row],[200D EMA]])/Table2[[#This Row],[200D EMA]]</f>
        <v>-5.171233477955535E-2</v>
      </c>
      <c r="V635">
        <v>1.1021881399007301</v>
      </c>
      <c r="W635">
        <v>396.85</v>
      </c>
      <c r="X635">
        <v>405.75</v>
      </c>
      <c r="Y635">
        <v>389.1</v>
      </c>
      <c r="Z635">
        <v>405.75</v>
      </c>
      <c r="AA635">
        <v>355.2</v>
      </c>
      <c r="AB635">
        <v>411</v>
      </c>
      <c r="AC635" s="5">
        <f>(Table2[[#This Row],[Close Price]]/Table2[[#This Row],[Day Low]])-1</f>
        <v>8.189492251480468E-3</v>
      </c>
      <c r="AD635" s="5">
        <f>(Table2[[#This Row],[Day High]]/Table2[[#This Row],[Close Price]])-1</f>
        <v>1.4121469632591754E-2</v>
      </c>
      <c r="AE635" s="5">
        <f>(Table2[[#This Row],[Close Price]]/Table2[[#This Row],[Current Week Low]])-1</f>
        <v>2.8270367514777739E-2</v>
      </c>
      <c r="AF635" s="5">
        <f>(Table2[[#This Row],[Current Week High]]/Table2[[#This Row],[Close Price]])-1</f>
        <v>1.4121469632591754E-2</v>
      </c>
      <c r="AG635" s="5">
        <f>(Table2[[#This Row],[Close Price]]/Table2[[#This Row],[Current Month Low]])-1</f>
        <v>0.12640765765765782</v>
      </c>
      <c r="AH635" s="5">
        <f>(Table2[[#This Row],[Current Month High]]/Table2[[#This Row],[Close Price]])-1</f>
        <v>2.7243189202699192E-2</v>
      </c>
      <c r="AI635">
        <v>21.969507623094199</v>
      </c>
      <c r="AJ635">
        <v>12.9587803500847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-0.21</v>
      </c>
      <c r="AM635" t="s">
        <v>10117</v>
      </c>
      <c r="AN635">
        <v>2.56</v>
      </c>
      <c r="AO635" t="s">
        <v>10116</v>
      </c>
      <c r="AP635">
        <v>-7.4974884559554006E-2</v>
      </c>
      <c r="AQ635">
        <f>(Table2[[#This Row],[Sharpe Ratio]]-AVERAGE(Table2[Sharpe Ratio]))/_xlfn.STDEV.P(Table2[Sharpe Ratio])</f>
        <v>-1.4819517840845036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619</v>
      </c>
      <c r="AT635">
        <f>_xlfn.RANK.AVG(Table2[[#This Row],[6M Return vs Nifty Z-Score]],Table2[6M Return vs Nifty Z-Score])</f>
        <v>495</v>
      </c>
      <c r="AU635">
        <f>_xlfn.RANK.AVG(Table2[[#This Row],[Sharpe Ratio Z-Score]],Table2[Sharpe Ratio Z-Score])</f>
        <v>673</v>
      </c>
      <c r="AV635">
        <f>(Table2[[#This Row],[Rank 1Y]]+Table2[[#This Row],[Rank 6M]]+Table2[[#This Row],[Rank Sharpe]])/3</f>
        <v>595.66666666666663</v>
      </c>
    </row>
    <row r="636" spans="1:48" x14ac:dyDescent="0.3">
      <c r="A636" t="s">
        <v>1643</v>
      </c>
      <c r="B636" t="s">
        <v>1644</v>
      </c>
      <c r="C636" t="s">
        <v>10079</v>
      </c>
      <c r="D636" t="s">
        <v>80</v>
      </c>
      <c r="E636">
        <v>5000.6716307719998</v>
      </c>
      <c r="F636">
        <v>221.46</v>
      </c>
      <c r="G636">
        <v>-0.46556786059494798</v>
      </c>
      <c r="H636">
        <f>(Table2[[#This Row],[1Y Return vs Nifty]]-AVERAGE(Table2[1Y Return vs Nifty]))/_xlfn.STDEV.P(Table2[1Y Return vs Nifty])</f>
        <v>-0.52530832486479084</v>
      </c>
      <c r="I636">
        <v>5.2106083611093901</v>
      </c>
      <c r="J636">
        <f>(Table2[[#This Row],[1M Return vs Nifty]]-AVERAGE(Table2[1M Return vs Nifty]))/_xlfn.STDEV.P(Table2[1M Return vs Nifty])</f>
        <v>0.29199335294085954</v>
      </c>
      <c r="K636">
        <v>-16.877521746065501</v>
      </c>
      <c r="L636">
        <f>(Table2[[#This Row],[6M Return vs Nifty]]-AVERAGE(Table2[6M Return vs Nifty]))/_xlfn.STDEV.P(Table2[6M Return vs Nifty])</f>
        <v>-0.87417132452274116</v>
      </c>
      <c r="M636">
        <v>0.63494572886201694</v>
      </c>
      <c r="N636">
        <f>(Table2[[#This Row],[1W Return vs Nifty]]-AVERAGE(Table2[1W Return vs Nifty]))/_xlfn.STDEV.P(Table2[1W Return vs Nifty])</f>
        <v>0.402870850595337</v>
      </c>
      <c r="O636">
        <v>213.76</v>
      </c>
      <c r="P636">
        <v>208.35076617381</v>
      </c>
      <c r="Q636">
        <v>203.00433905865</v>
      </c>
      <c r="R636">
        <v>65.470464592949398</v>
      </c>
      <c r="S636" s="5">
        <f>(Table2[[#This Row],[Close Price]]-Table2[[#This Row],[20D EMA]])/Table2[[#This Row],[20D EMA]]</f>
        <v>3.6021706586826428E-2</v>
      </c>
      <c r="T636" s="5">
        <f>(Table2[[#This Row],[Close Price]]-Table2[[#This Row],[50D EMA]])/Table2[[#This Row],[50D EMA]]</f>
        <v>6.291905744783316E-2</v>
      </c>
      <c r="U636" s="5">
        <f>(Table2[[#This Row],[Close Price]]-Table2[[#This Row],[200D EMA]])/Table2[[#This Row],[200D EMA]]</f>
        <v>9.0912642689957371E-2</v>
      </c>
      <c r="V636">
        <v>1.5769500331478701</v>
      </c>
      <c r="W636">
        <v>220.11</v>
      </c>
      <c r="X636">
        <v>230.95</v>
      </c>
      <c r="Y636">
        <v>212.65</v>
      </c>
      <c r="Z636">
        <v>230.95</v>
      </c>
      <c r="AA636">
        <v>191.05</v>
      </c>
      <c r="AB636">
        <v>230.95</v>
      </c>
      <c r="AC636" s="5">
        <f>(Table2[[#This Row],[Close Price]]/Table2[[#This Row],[Day Low]])-1</f>
        <v>6.1332969878695742E-3</v>
      </c>
      <c r="AD636" s="5">
        <f>(Table2[[#This Row],[Day High]]/Table2[[#This Row],[Close Price]])-1</f>
        <v>4.2851982299286551E-2</v>
      </c>
      <c r="AE636" s="5">
        <f>(Table2[[#This Row],[Close Price]]/Table2[[#This Row],[Current Week Low]])-1</f>
        <v>4.142957912062073E-2</v>
      </c>
      <c r="AF636" s="5">
        <f>(Table2[[#This Row],[Current Week High]]/Table2[[#This Row],[Close Price]])-1</f>
        <v>4.2851982299286551E-2</v>
      </c>
      <c r="AG636" s="5">
        <f>(Table2[[#This Row],[Close Price]]/Table2[[#This Row],[Current Month Low]])-1</f>
        <v>0.15917299136351737</v>
      </c>
      <c r="AH636" s="5">
        <f>(Table2[[#This Row],[Current Month High]]/Table2[[#This Row],[Close Price]])-1</f>
        <v>4.2851982299286551E-2</v>
      </c>
      <c r="AI636">
        <v>11.5325566693759</v>
      </c>
      <c r="AJ636">
        <v>29.470914937152799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-0.02</v>
      </c>
      <c r="AM636" t="s">
        <v>10117</v>
      </c>
      <c r="AN636">
        <v>0.82</v>
      </c>
      <c r="AO636" t="s">
        <v>10116</v>
      </c>
      <c r="AP636">
        <v>-9.3788498181435004E-2</v>
      </c>
      <c r="AQ636">
        <f>(Table2[[#This Row],[Sharpe Ratio]]-AVERAGE(Table2[Sharpe Ratio]))/_xlfn.STDEV.P(Table2[Sharpe Ratio])</f>
        <v>-1.6946285621315071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-2.3992440079828428</v>
      </c>
      <c r="AS636">
        <f>_xlfn.RANK.AVG(Table2[[#This Row],[1Y Return vs Nifty Z-Score]],Table2[1Y Return vs Nifty Z-Score])</f>
        <v>489</v>
      </c>
      <c r="AT636">
        <f>_xlfn.RANK.AVG(Table2[[#This Row],[6M Return vs Nifty Z-Score]],Table2[6M Return vs Nifty Z-Score])</f>
        <v>605</v>
      </c>
      <c r="AU636">
        <f>_xlfn.RANK.AVG(Table2[[#This Row],[Sharpe Ratio Z-Score]],Table2[Sharpe Ratio Z-Score])</f>
        <v>693</v>
      </c>
      <c r="AV636">
        <f>(Table2[[#This Row],[Rank 1Y]]+Table2[[#This Row],[Rank 6M]]+Table2[[#This Row],[Rank Sharpe]])/3</f>
        <v>595.66666666666663</v>
      </c>
    </row>
    <row r="637" spans="1:48" x14ac:dyDescent="0.3">
      <c r="A637" t="s">
        <v>473</v>
      </c>
      <c r="B637" t="s">
        <v>474</v>
      </c>
      <c r="C637" t="s">
        <v>10069</v>
      </c>
      <c r="D637" t="s">
        <v>306</v>
      </c>
      <c r="E637">
        <v>44153.373195599997</v>
      </c>
      <c r="F637">
        <v>6997.55</v>
      </c>
      <c r="G637">
        <v>-35.048560731056902</v>
      </c>
      <c r="H637">
        <f>(Table2[[#This Row],[1Y Return vs Nifty]]-AVERAGE(Table2[1Y Return vs Nifty]))/_xlfn.STDEV.P(Table2[1Y Return vs Nifty])</f>
        <v>-0.9432193151405609</v>
      </c>
      <c r="I637">
        <v>-8.9613877537299906</v>
      </c>
      <c r="J637">
        <f>(Table2[[#This Row],[1M Return vs Nifty]]-AVERAGE(Table2[1M Return vs Nifty]))/_xlfn.STDEV.P(Table2[1M Return vs Nifty])</f>
        <v>-1.0207110147636087</v>
      </c>
      <c r="K637">
        <v>-31.5316232037252</v>
      </c>
      <c r="L637">
        <f>(Table2[[#This Row],[6M Return vs Nifty]]-AVERAGE(Table2[6M Return vs Nifty]))/_xlfn.STDEV.P(Table2[6M Return vs Nifty])</f>
        <v>-1.3198014536925573</v>
      </c>
      <c r="M637">
        <v>-4.1540915299550401</v>
      </c>
      <c r="N637">
        <f>(Table2[[#This Row],[1W Return vs Nifty]]-AVERAGE(Table2[1W Return vs Nifty]))/_xlfn.STDEV.P(Table2[1W Return vs Nifty])</f>
        <v>-0.64306748551269899</v>
      </c>
      <c r="O637">
        <v>7145.76</v>
      </c>
      <c r="P637">
        <v>7245.9159097576503</v>
      </c>
      <c r="Q637">
        <v>7518.7857720959801</v>
      </c>
      <c r="R637">
        <v>43.133138629749503</v>
      </c>
      <c r="S637" s="5">
        <f>(Table2[[#This Row],[Close Price]]-Table2[[#This Row],[20D EMA]])/Table2[[#This Row],[20D EMA]]</f>
        <v>-2.0740970869438664E-2</v>
      </c>
      <c r="T637" s="5">
        <f>(Table2[[#This Row],[Close Price]]-Table2[[#This Row],[50D EMA]])/Table2[[#This Row],[50D EMA]]</f>
        <v>-3.4276675695779232E-2</v>
      </c>
      <c r="U637" s="5">
        <f>(Table2[[#This Row],[Close Price]]-Table2[[#This Row],[200D EMA]])/Table2[[#This Row],[200D EMA]]</f>
        <v>-6.9324461142437524E-2</v>
      </c>
      <c r="V637">
        <v>0.90786633980762299</v>
      </c>
      <c r="W637">
        <v>6966</v>
      </c>
      <c r="X637">
        <v>7099</v>
      </c>
      <c r="Y637">
        <v>6966</v>
      </c>
      <c r="Z637">
        <v>7349.8</v>
      </c>
      <c r="AA637">
        <v>6411.2</v>
      </c>
      <c r="AB637">
        <v>7375</v>
      </c>
      <c r="AC637" s="5">
        <f>(Table2[[#This Row],[Close Price]]/Table2[[#This Row],[Day Low]])-1</f>
        <v>4.5291415446453431E-3</v>
      </c>
      <c r="AD637" s="5">
        <f>(Table2[[#This Row],[Day High]]/Table2[[#This Row],[Close Price]])-1</f>
        <v>1.4497931418853804E-2</v>
      </c>
      <c r="AE637" s="5">
        <f>(Table2[[#This Row],[Close Price]]/Table2[[#This Row],[Current Week Low]])-1</f>
        <v>4.5291415446453431E-3</v>
      </c>
      <c r="AF637" s="5">
        <f>(Table2[[#This Row],[Current Week High]]/Table2[[#This Row],[Close Price]])-1</f>
        <v>5.0339047237961898E-2</v>
      </c>
      <c r="AG637" s="5">
        <f>(Table2[[#This Row],[Close Price]]/Table2[[#This Row],[Current Month Low]])-1</f>
        <v>9.1457137509358688E-2</v>
      </c>
      <c r="AH637" s="5">
        <f>(Table2[[#This Row],[Current Month High]]/Table2[[#This Row],[Close Price]])-1</f>
        <v>5.3940307679116284E-2</v>
      </c>
      <c r="AI637">
        <v>31.4745875342083</v>
      </c>
      <c r="AJ637">
        <v>9.1457137509358599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-0.15</v>
      </c>
      <c r="AM637" t="s">
        <v>10117</v>
      </c>
      <c r="AN637">
        <v>-2</v>
      </c>
      <c r="AO637" t="s">
        <v>10117</v>
      </c>
      <c r="AP637">
        <v>3.0236255151209E-2</v>
      </c>
      <c r="AQ637">
        <f>(Table2[[#This Row],[Sharpe Ratio]]-AVERAGE(Table2[Sharpe Ratio]))/_xlfn.STDEV.P(Table2[Sharpe Ratio])</f>
        <v>-0.29260205797372285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676</v>
      </c>
      <c r="AT637">
        <f>_xlfn.RANK.AVG(Table2[[#This Row],[6M Return vs Nifty Z-Score]],Table2[6M Return vs Nifty Z-Score])</f>
        <v>698</v>
      </c>
      <c r="AU637">
        <f>_xlfn.RANK.AVG(Table2[[#This Row],[Sharpe Ratio Z-Score]],Table2[Sharpe Ratio Z-Score])</f>
        <v>415</v>
      </c>
      <c r="AV637">
        <f>(Table2[[#This Row],[Rank 1Y]]+Table2[[#This Row],[Rank 6M]]+Table2[[#This Row],[Rank Sharpe]])/3</f>
        <v>596.33333333333337</v>
      </c>
    </row>
    <row r="638" spans="1:48" x14ac:dyDescent="0.3">
      <c r="A638" t="s">
        <v>1666</v>
      </c>
      <c r="B638" t="s">
        <v>1667</v>
      </c>
      <c r="C638" t="s">
        <v>10075</v>
      </c>
      <c r="D638" t="s">
        <v>59</v>
      </c>
      <c r="E638">
        <v>4715.3461500000003</v>
      </c>
      <c r="F638">
        <v>503.55</v>
      </c>
      <c r="G638">
        <v>-14.773076802422301</v>
      </c>
      <c r="H638">
        <f>(Table2[[#This Row],[1Y Return vs Nifty]]-AVERAGE(Table2[1Y Return vs Nifty]))/_xlfn.STDEV.P(Table2[1Y Return vs Nifty])</f>
        <v>-0.69820444327348763</v>
      </c>
      <c r="I638">
        <v>-0.43148956995869697</v>
      </c>
      <c r="J638">
        <f>(Table2[[#This Row],[1M Return vs Nifty]]-AVERAGE(Table2[1M Return vs Nifty]))/_xlfn.STDEV.P(Table2[1M Return vs Nifty])</f>
        <v>-0.23061521518979594</v>
      </c>
      <c r="K638">
        <v>-9.8602781397622294</v>
      </c>
      <c r="L638">
        <f>(Table2[[#This Row],[6M Return vs Nifty]]-AVERAGE(Table2[6M Return vs Nifty]))/_xlfn.STDEV.P(Table2[6M Return vs Nifty])</f>
        <v>-0.66077747135964182</v>
      </c>
      <c r="M638">
        <v>-3.9010186726990699</v>
      </c>
      <c r="N638">
        <f>(Table2[[#This Row],[1W Return vs Nifty]]-AVERAGE(Table2[1W Return vs Nifty]))/_xlfn.STDEV.P(Table2[1W Return vs Nifty])</f>
        <v>-0.58779570771538037</v>
      </c>
      <c r="O638">
        <v>507.46</v>
      </c>
      <c r="P638">
        <v>499.093090050245</v>
      </c>
      <c r="Q638">
        <v>495.97669118421197</v>
      </c>
      <c r="R638">
        <v>52.642315095538201</v>
      </c>
      <c r="S638" s="5">
        <f>(Table2[[#This Row],[Close Price]]-Table2[[#This Row],[20D EMA]])/Table2[[#This Row],[20D EMA]]</f>
        <v>-7.7050407913923629E-3</v>
      </c>
      <c r="T638" s="5">
        <f>(Table2[[#This Row],[Close Price]]-Table2[[#This Row],[50D EMA]])/Table2[[#This Row],[50D EMA]]</f>
        <v>8.9300173426691346E-3</v>
      </c>
      <c r="U638" s="5">
        <f>(Table2[[#This Row],[Close Price]]-Table2[[#This Row],[200D EMA]])/Table2[[#This Row],[200D EMA]]</f>
        <v>1.526948534155049E-2</v>
      </c>
      <c r="V638">
        <v>0.90204666660911703</v>
      </c>
      <c r="W638">
        <v>501.4</v>
      </c>
      <c r="X638">
        <v>517.6</v>
      </c>
      <c r="Y638">
        <v>501.4</v>
      </c>
      <c r="Z638">
        <v>523.4</v>
      </c>
      <c r="AA638">
        <v>451.05</v>
      </c>
      <c r="AB638">
        <v>538.95000000000005</v>
      </c>
      <c r="AC638" s="5">
        <f>(Table2[[#This Row],[Close Price]]/Table2[[#This Row],[Day Low]])-1</f>
        <v>4.2879936178701339E-3</v>
      </c>
      <c r="AD638" s="5">
        <f>(Table2[[#This Row],[Day High]]/Table2[[#This Row],[Close Price]])-1</f>
        <v>2.7901896534604287E-2</v>
      </c>
      <c r="AE638" s="5">
        <f>(Table2[[#This Row],[Close Price]]/Table2[[#This Row],[Current Week Low]])-1</f>
        <v>4.2879936178701339E-3</v>
      </c>
      <c r="AF638" s="5">
        <f>(Table2[[#This Row],[Current Week High]]/Table2[[#This Row],[Close Price]])-1</f>
        <v>3.9420117168106339E-2</v>
      </c>
      <c r="AG638" s="5">
        <f>(Table2[[#This Row],[Close Price]]/Table2[[#This Row],[Current Month Low]])-1</f>
        <v>0.11639507815098105</v>
      </c>
      <c r="AH638" s="5">
        <f>(Table2[[#This Row],[Current Month High]]/Table2[[#This Row],[Close Price]])-1</f>
        <v>7.0300863866547658E-2</v>
      </c>
      <c r="AI638">
        <v>28.239499553172401</v>
      </c>
      <c r="AJ638">
        <v>16.819394501797898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</v>
      </c>
      <c r="AM638" t="s">
        <v>10115</v>
      </c>
      <c r="AN638">
        <v>-1.67</v>
      </c>
      <c r="AO638" t="s">
        <v>10117</v>
      </c>
      <c r="AP638">
        <v>-8.1903855883403001E-2</v>
      </c>
      <c r="AQ638">
        <f>(Table2[[#This Row],[Sharpe Ratio]]-AVERAGE(Table2[Sharpe Ratio]))/_xlfn.STDEV.P(Table2[Sharpe Ratio])</f>
        <v>-1.5602797079992583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-3.7376725455375643</v>
      </c>
      <c r="AS638">
        <f>_xlfn.RANK.AVG(Table2[[#This Row],[1Y Return vs Nifty Z-Score]],Table2[1Y Return vs Nifty Z-Score])</f>
        <v>581</v>
      </c>
      <c r="AT638">
        <f>_xlfn.RANK.AVG(Table2[[#This Row],[6M Return vs Nifty Z-Score]],Table2[6M Return vs Nifty Z-Score])</f>
        <v>528</v>
      </c>
      <c r="AU638">
        <f>_xlfn.RANK.AVG(Table2[[#This Row],[Sharpe Ratio Z-Score]],Table2[Sharpe Ratio Z-Score])</f>
        <v>681</v>
      </c>
      <c r="AV638">
        <f>(Table2[[#This Row],[Rank 1Y]]+Table2[[#This Row],[Rank 6M]]+Table2[[#This Row],[Rank Sharpe]])/3</f>
        <v>596.66666666666663</v>
      </c>
    </row>
    <row r="639" spans="1:48" x14ac:dyDescent="0.3">
      <c r="A639" t="s">
        <v>47</v>
      </c>
      <c r="B639" t="s">
        <v>48</v>
      </c>
      <c r="C639" t="s">
        <v>10070</v>
      </c>
      <c r="D639" t="s">
        <v>49</v>
      </c>
      <c r="E639">
        <v>442382.48011762003</v>
      </c>
      <c r="F639">
        <v>7166.75</v>
      </c>
      <c r="G639">
        <v>-25.676649859945801</v>
      </c>
      <c r="H639">
        <f>(Table2[[#This Row],[1Y Return vs Nifty]]-AVERAGE(Table2[1Y Return vs Nifty]))/_xlfn.STDEV.P(Table2[1Y Return vs Nifty])</f>
        <v>-0.82996640589719806</v>
      </c>
      <c r="I639">
        <v>-0.305712635554794</v>
      </c>
      <c r="J639">
        <f>(Table2[[#This Row],[1M Return vs Nifty]]-AVERAGE(Table2[1M Return vs Nifty]))/_xlfn.STDEV.P(Table2[1M Return vs Nifty])</f>
        <v>-0.21896492049520461</v>
      </c>
      <c r="K639">
        <v>-11.948885984715201</v>
      </c>
      <c r="L639">
        <f>(Table2[[#This Row],[6M Return vs Nifty]]-AVERAGE(Table2[6M Return vs Nifty]))/_xlfn.STDEV.P(Table2[6M Return vs Nifty])</f>
        <v>-0.72429187969240139</v>
      </c>
      <c r="M639">
        <v>-2.8477523764722399</v>
      </c>
      <c r="N639">
        <f>(Table2[[#This Row],[1W Return vs Nifty]]-AVERAGE(Table2[1W Return vs Nifty]))/_xlfn.STDEV.P(Table2[1W Return vs Nifty])</f>
        <v>-0.35775957773415656</v>
      </c>
      <c r="O639">
        <v>7085.09</v>
      </c>
      <c r="P639">
        <v>6990.0417284263003</v>
      </c>
      <c r="Q639">
        <v>7007.5826921594498</v>
      </c>
      <c r="R639">
        <v>54.456051533069299</v>
      </c>
      <c r="S639" s="5">
        <f>(Table2[[#This Row],[Close Price]]-Table2[[#This Row],[20D EMA]])/Table2[[#This Row],[20D EMA]]</f>
        <v>1.1525612236400647E-2</v>
      </c>
      <c r="T639" s="5">
        <f>(Table2[[#This Row],[Close Price]]-Table2[[#This Row],[50D EMA]])/Table2[[#This Row],[50D EMA]]</f>
        <v>2.5280002386120635E-2</v>
      </c>
      <c r="U639" s="5">
        <f>(Table2[[#This Row],[Close Price]]-Table2[[#This Row],[200D EMA]])/Table2[[#This Row],[200D EMA]]</f>
        <v>2.2713582533765479E-2</v>
      </c>
      <c r="V639">
        <v>0.81494033986223502</v>
      </c>
      <c r="W639">
        <v>7083.05</v>
      </c>
      <c r="X639">
        <v>7239</v>
      </c>
      <c r="Y639">
        <v>6998</v>
      </c>
      <c r="Z639">
        <v>7239</v>
      </c>
      <c r="AA639">
        <v>6375.7</v>
      </c>
      <c r="AB639">
        <v>7429.45</v>
      </c>
      <c r="AC639" s="5">
        <f>(Table2[[#This Row],[Close Price]]/Table2[[#This Row],[Day Low]])-1</f>
        <v>1.1816943265965829E-2</v>
      </c>
      <c r="AD639" s="5">
        <f>(Table2[[#This Row],[Day High]]/Table2[[#This Row],[Close Price]])-1</f>
        <v>1.0081278124673076E-2</v>
      </c>
      <c r="AE639" s="5">
        <f>(Table2[[#This Row],[Close Price]]/Table2[[#This Row],[Current Week Low]])-1</f>
        <v>2.411403258073741E-2</v>
      </c>
      <c r="AF639" s="5">
        <f>(Table2[[#This Row],[Current Week High]]/Table2[[#This Row],[Close Price]])-1</f>
        <v>1.0081278124673076E-2</v>
      </c>
      <c r="AG639" s="5">
        <f>(Table2[[#This Row],[Close Price]]/Table2[[#This Row],[Current Month Low]])-1</f>
        <v>0.12407265084618158</v>
      </c>
      <c r="AH639" s="5">
        <f>(Table2[[#This Row],[Current Month High]]/Table2[[#This Row],[Close Price]])-1</f>
        <v>3.6655387728049549E-2</v>
      </c>
      <c r="AI639">
        <v>14.3056476087487</v>
      </c>
      <c r="AJ639">
        <v>15.820647079737499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-0.09</v>
      </c>
      <c r="AM639" t="s">
        <v>10117</v>
      </c>
      <c r="AN639">
        <v>1.1000000000000001</v>
      </c>
      <c r="AO639" t="s">
        <v>10116</v>
      </c>
      <c r="AP639">
        <v>-2.926095574593E-2</v>
      </c>
      <c r="AQ639">
        <f>(Table2[[#This Row],[Sharpe Ratio]]-AVERAGE(Table2[Sharpe Ratio]))/_xlfn.STDEV.P(Table2[Sharpe Ratio])</f>
        <v>-0.96518284817714506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631</v>
      </c>
      <c r="AT639">
        <f>_xlfn.RANK.AVG(Table2[[#This Row],[6M Return vs Nifty Z-Score]],Table2[6M Return vs Nifty Z-Score])</f>
        <v>558</v>
      </c>
      <c r="AU639">
        <f>_xlfn.RANK.AVG(Table2[[#This Row],[Sharpe Ratio Z-Score]],Table2[Sharpe Ratio Z-Score])</f>
        <v>602</v>
      </c>
      <c r="AV639">
        <f>(Table2[[#This Row],[Rank 1Y]]+Table2[[#This Row],[Rank 6M]]+Table2[[#This Row],[Rank Sharpe]])/3</f>
        <v>597</v>
      </c>
    </row>
    <row r="640" spans="1:48" x14ac:dyDescent="0.3">
      <c r="A640" t="s">
        <v>2010</v>
      </c>
      <c r="B640" t="s">
        <v>2011</v>
      </c>
      <c r="C640" t="s">
        <v>10086</v>
      </c>
      <c r="D640" t="s">
        <v>1785</v>
      </c>
      <c r="E640">
        <v>2896.2959302419999</v>
      </c>
      <c r="F640">
        <v>15.38</v>
      </c>
      <c r="G640">
        <v>-26.259862150616001</v>
      </c>
      <c r="H640">
        <f>(Table2[[#This Row],[1Y Return vs Nifty]]-AVERAGE(Table2[1Y Return vs Nifty]))/_xlfn.STDEV.P(Table2[1Y Return vs Nifty])</f>
        <v>-0.83701411362012201</v>
      </c>
      <c r="I640">
        <v>-12.319830248249501</v>
      </c>
      <c r="J640">
        <f>(Table2[[#This Row],[1M Return vs Nifty]]-AVERAGE(Table2[1M Return vs Nifty]))/_xlfn.STDEV.P(Table2[1M Return vs Nifty])</f>
        <v>-1.331792255226538</v>
      </c>
      <c r="K640">
        <v>-31.139581115267699</v>
      </c>
      <c r="L640">
        <f>(Table2[[#This Row],[6M Return vs Nifty]]-AVERAGE(Table2[6M Return vs Nifty]))/_xlfn.STDEV.P(Table2[6M Return vs Nifty])</f>
        <v>-1.3078794831081375</v>
      </c>
      <c r="M640">
        <v>-4.2635527873494796</v>
      </c>
      <c r="N640">
        <f>(Table2[[#This Row],[1W Return vs Nifty]]-AVERAGE(Table2[1W Return vs Nifty]))/_xlfn.STDEV.P(Table2[1W Return vs Nifty])</f>
        <v>-0.66697411209336455</v>
      </c>
      <c r="O640">
        <v>15.88</v>
      </c>
      <c r="P640">
        <v>16.476180020809299</v>
      </c>
      <c r="Q640">
        <v>17.832857289129301</v>
      </c>
      <c r="R640">
        <v>45.012553394175399</v>
      </c>
      <c r="S640" s="5">
        <f>(Table2[[#This Row],[Close Price]]-Table2[[#This Row],[20D EMA]])/Table2[[#This Row],[20D EMA]]</f>
        <v>-3.1486146095717885E-2</v>
      </c>
      <c r="T640" s="5">
        <f>(Table2[[#This Row],[Close Price]]-Table2[[#This Row],[50D EMA]])/Table2[[#This Row],[50D EMA]]</f>
        <v>-6.65311995514027E-2</v>
      </c>
      <c r="U640" s="5">
        <f>(Table2[[#This Row],[Close Price]]-Table2[[#This Row],[200D EMA]])/Table2[[#This Row],[200D EMA]]</f>
        <v>-0.13754707108123007</v>
      </c>
      <c r="V640">
        <v>0.79684578635168601</v>
      </c>
      <c r="W640">
        <v>15.25</v>
      </c>
      <c r="X640">
        <v>15.83</v>
      </c>
      <c r="Y640">
        <v>15.25</v>
      </c>
      <c r="Z640">
        <v>16.28</v>
      </c>
      <c r="AA640">
        <v>12.85</v>
      </c>
      <c r="AB640">
        <v>17.28</v>
      </c>
      <c r="AC640" s="5">
        <f>(Table2[[#This Row],[Close Price]]/Table2[[#This Row],[Day Low]])-1</f>
        <v>8.5245901639345867E-3</v>
      </c>
      <c r="AD640" s="5">
        <f>(Table2[[#This Row],[Day High]]/Table2[[#This Row],[Close Price]])-1</f>
        <v>2.925877763328999E-2</v>
      </c>
      <c r="AE640" s="5">
        <f>(Table2[[#This Row],[Close Price]]/Table2[[#This Row],[Current Week Low]])-1</f>
        <v>8.5245901639345867E-3</v>
      </c>
      <c r="AF640" s="5">
        <f>(Table2[[#This Row],[Current Week High]]/Table2[[#This Row],[Close Price]])-1</f>
        <v>5.8517555266579979E-2</v>
      </c>
      <c r="AG640" s="5">
        <f>(Table2[[#This Row],[Close Price]]/Table2[[#This Row],[Current Month Low]])-1</f>
        <v>0.19688715953307412</v>
      </c>
      <c r="AH640" s="5">
        <f>(Table2[[#This Row],[Current Month High]]/Table2[[#This Row],[Close Price]])-1</f>
        <v>0.12353706111833551</v>
      </c>
      <c r="AI640">
        <v>69.375812743823104</v>
      </c>
      <c r="AJ640">
        <v>19.688715953307401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-0.22</v>
      </c>
      <c r="AM640" t="s">
        <v>10117</v>
      </c>
      <c r="AN640">
        <v>3.22</v>
      </c>
      <c r="AO640" t="s">
        <v>10116</v>
      </c>
      <c r="AP640">
        <v>1.6388366358299E-2</v>
      </c>
      <c r="AQ640">
        <f>(Table2[[#This Row],[Sharpe Ratio]]-AVERAGE(Table2[Sharpe Ratio]))/_xlfn.STDEV.P(Table2[Sharpe Ratio])</f>
        <v>-0.44914425291940874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634</v>
      </c>
      <c r="AT640">
        <f>_xlfn.RANK.AVG(Table2[[#This Row],[6M Return vs Nifty Z-Score]],Table2[6M Return vs Nifty Z-Score])</f>
        <v>696</v>
      </c>
      <c r="AU640">
        <f>_xlfn.RANK.AVG(Table2[[#This Row],[Sharpe Ratio Z-Score]],Table2[Sharpe Ratio Z-Score])</f>
        <v>464</v>
      </c>
      <c r="AV640">
        <f>(Table2[[#This Row],[Rank 1Y]]+Table2[[#This Row],[Rank 6M]]+Table2[[#This Row],[Rank Sharpe]])/3</f>
        <v>598</v>
      </c>
    </row>
    <row r="641" spans="1:48" x14ac:dyDescent="0.3">
      <c r="A641" t="s">
        <v>912</v>
      </c>
      <c r="B641" t="s">
        <v>913</v>
      </c>
      <c r="C641" t="s">
        <v>10085</v>
      </c>
      <c r="D641" t="s">
        <v>162</v>
      </c>
      <c r="E641">
        <v>15506.081565435001</v>
      </c>
      <c r="F641">
        <v>982.25</v>
      </c>
      <c r="G641">
        <v>-19.956938224853499</v>
      </c>
      <c r="H641">
        <f>(Table2[[#This Row],[1Y Return vs Nifty]]-AVERAGE(Table2[1Y Return vs Nifty]))/_xlfn.STDEV.P(Table2[1Y Return vs Nifty])</f>
        <v>-0.76084773931831728</v>
      </c>
      <c r="I641">
        <v>-3.27021473424701</v>
      </c>
      <c r="J641">
        <f>(Table2[[#This Row],[1M Return vs Nifty]]-AVERAGE(Table2[1M Return vs Nifty]))/_xlfn.STDEV.P(Table2[1M Return vs Nifty])</f>
        <v>-0.49355678613561083</v>
      </c>
      <c r="K641">
        <v>-17.300595785300398</v>
      </c>
      <c r="L641">
        <f>(Table2[[#This Row],[6M Return vs Nifty]]-AVERAGE(Table2[6M Return vs Nifty]))/_xlfn.STDEV.P(Table2[6M Return vs Nifty])</f>
        <v>-0.88703697440904627</v>
      </c>
      <c r="M641">
        <v>-5.5309459364626496</v>
      </c>
      <c r="N641">
        <f>(Table2[[#This Row],[1W Return vs Nifty]]-AVERAGE(Table2[1W Return vs Nifty]))/_xlfn.STDEV.P(Table2[1W Return vs Nifty])</f>
        <v>-0.94377611006019457</v>
      </c>
      <c r="O641">
        <v>999.3</v>
      </c>
      <c r="P641">
        <v>983.34335171881503</v>
      </c>
      <c r="Q641">
        <v>963.81936027565405</v>
      </c>
      <c r="R641">
        <v>48.926604856022998</v>
      </c>
      <c r="S641" s="5">
        <f>(Table2[[#This Row],[Close Price]]-Table2[[#This Row],[20D EMA]])/Table2[[#This Row],[20D EMA]]</f>
        <v>-1.7061943360352202E-2</v>
      </c>
      <c r="T641" s="5">
        <f>(Table2[[#This Row],[Close Price]]-Table2[[#This Row],[50D EMA]])/Table2[[#This Row],[50D EMA]]</f>
        <v>-1.1118717759203102E-3</v>
      </c>
      <c r="U641" s="5">
        <f>(Table2[[#This Row],[Close Price]]-Table2[[#This Row],[200D EMA]])/Table2[[#This Row],[200D EMA]]</f>
        <v>1.9122504157910624E-2</v>
      </c>
      <c r="V641">
        <v>1.6016087885934001</v>
      </c>
      <c r="W641">
        <v>980</v>
      </c>
      <c r="X641">
        <v>1019.9</v>
      </c>
      <c r="Y641">
        <v>980</v>
      </c>
      <c r="Z641">
        <v>1023.55</v>
      </c>
      <c r="AA641">
        <v>886.35</v>
      </c>
      <c r="AB641">
        <v>1102</v>
      </c>
      <c r="AC641" s="5">
        <f>(Table2[[#This Row],[Close Price]]/Table2[[#This Row],[Day Low]])-1</f>
        <v>2.2959183673469941E-3</v>
      </c>
      <c r="AD641" s="5">
        <f>(Table2[[#This Row],[Day High]]/Table2[[#This Row],[Close Price]])-1</f>
        <v>3.8330363960295211E-2</v>
      </c>
      <c r="AE641" s="5">
        <f>(Table2[[#This Row],[Close Price]]/Table2[[#This Row],[Current Week Low]])-1</f>
        <v>2.2959183673469941E-3</v>
      </c>
      <c r="AF641" s="5">
        <f>(Table2[[#This Row],[Current Week High]]/Table2[[#This Row],[Close Price]])-1</f>
        <v>4.2046322219394305E-2</v>
      </c>
      <c r="AG641" s="5">
        <f>(Table2[[#This Row],[Close Price]]/Table2[[#This Row],[Current Month Low]])-1</f>
        <v>0.10819653635696946</v>
      </c>
      <c r="AH641" s="5">
        <f>(Table2[[#This Row],[Current Month High]]/Table2[[#This Row],[Close Price]])-1</f>
        <v>0.12191397302112494</v>
      </c>
      <c r="AI641">
        <v>19.6233138203105</v>
      </c>
      <c r="AJ641">
        <v>18.873290572431301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</v>
      </c>
      <c r="AM641">
        <v>0</v>
      </c>
      <c r="AN641">
        <v>-1.3</v>
      </c>
      <c r="AO641" t="s">
        <v>10117</v>
      </c>
      <c r="AP641">
        <v>-1.3221020037278E-2</v>
      </c>
      <c r="AQ641">
        <f>(Table2[[#This Row],[Sharpe Ratio]]-AVERAGE(Table2[Sharpe Ratio]))/_xlfn.STDEV.P(Table2[Sharpe Ratio])</f>
        <v>-0.78386085894325963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-3.8690784688664284</v>
      </c>
      <c r="AS641">
        <f>_xlfn.RANK.AVG(Table2[[#This Row],[1Y Return vs Nifty Z-Score]],Table2[1Y Return vs Nifty Z-Score])</f>
        <v>605</v>
      </c>
      <c r="AT641">
        <f>_xlfn.RANK.AVG(Table2[[#This Row],[6M Return vs Nifty Z-Score]],Table2[6M Return vs Nifty Z-Score])</f>
        <v>611</v>
      </c>
      <c r="AU641">
        <f>_xlfn.RANK.AVG(Table2[[#This Row],[Sharpe Ratio Z-Score]],Table2[Sharpe Ratio Z-Score])</f>
        <v>581</v>
      </c>
      <c r="AV641">
        <f>(Table2[[#This Row],[Rank 1Y]]+Table2[[#This Row],[Rank 6M]]+Table2[[#This Row],[Rank Sharpe]])/3</f>
        <v>599</v>
      </c>
    </row>
    <row r="642" spans="1:48" x14ac:dyDescent="0.3">
      <c r="A642" t="s">
        <v>1990</v>
      </c>
      <c r="B642" t="s">
        <v>1991</v>
      </c>
      <c r="C642" t="s">
        <v>10074</v>
      </c>
      <c r="D642" t="s">
        <v>1537</v>
      </c>
      <c r="E642">
        <v>3005.2928952000002</v>
      </c>
      <c r="F642">
        <v>720.85</v>
      </c>
      <c r="G642">
        <v>-28.343570211055901</v>
      </c>
      <c r="H642">
        <f>(Table2[[#This Row],[1Y Return vs Nifty]]-AVERAGE(Table2[1Y Return vs Nifty]))/_xlfn.STDEV.P(Table2[1Y Return vs Nifty])</f>
        <v>-0.86219425063850641</v>
      </c>
      <c r="I642">
        <v>-4.5111944103338297</v>
      </c>
      <c r="J642">
        <f>(Table2[[#This Row],[1M Return vs Nifty]]-AVERAGE(Table2[1M Return vs Nifty]))/_xlfn.STDEV.P(Table2[1M Return vs Nifty])</f>
        <v>-0.60850456256958052</v>
      </c>
      <c r="K642">
        <v>-19.603670805384802</v>
      </c>
      <c r="L642">
        <f>(Table2[[#This Row],[6M Return vs Nifty]]-AVERAGE(Table2[6M Return vs Nifty]))/_xlfn.STDEV.P(Table2[6M Return vs Nifty])</f>
        <v>-0.95707331349495661</v>
      </c>
      <c r="M642">
        <v>-3.86199137590441</v>
      </c>
      <c r="N642">
        <f>(Table2[[#This Row],[1W Return vs Nifty]]-AVERAGE(Table2[1W Return vs Nifty]))/_xlfn.STDEV.P(Table2[1W Return vs Nifty])</f>
        <v>-0.57927204342418126</v>
      </c>
      <c r="O642">
        <v>714.19</v>
      </c>
      <c r="P642">
        <v>725.51119733783105</v>
      </c>
      <c r="Q642">
        <v>732.69661983669005</v>
      </c>
      <c r="R642">
        <v>57.3436158590563</v>
      </c>
      <c r="S642" s="5">
        <f>(Table2[[#This Row],[Close Price]]-Table2[[#This Row],[20D EMA]])/Table2[[#This Row],[20D EMA]]</f>
        <v>9.3252495834441358E-3</v>
      </c>
      <c r="T642" s="5">
        <f>(Table2[[#This Row],[Close Price]]-Table2[[#This Row],[50D EMA]])/Table2[[#This Row],[50D EMA]]</f>
        <v>-6.4247076474280261E-3</v>
      </c>
      <c r="U642" s="5">
        <f>(Table2[[#This Row],[Close Price]]-Table2[[#This Row],[200D EMA]])/Table2[[#This Row],[200D EMA]]</f>
        <v>-1.6168519842947419E-2</v>
      </c>
      <c r="V642">
        <v>1.0634061633788701</v>
      </c>
      <c r="W642">
        <v>714.75</v>
      </c>
      <c r="X642">
        <v>734.4</v>
      </c>
      <c r="Y642">
        <v>706.6</v>
      </c>
      <c r="Z642">
        <v>746.95</v>
      </c>
      <c r="AA642">
        <v>639</v>
      </c>
      <c r="AB642">
        <v>747.4</v>
      </c>
      <c r="AC642" s="5">
        <f>(Table2[[#This Row],[Close Price]]/Table2[[#This Row],[Day Low]])-1</f>
        <v>8.5344526058062087E-3</v>
      </c>
      <c r="AD642" s="5">
        <f>(Table2[[#This Row],[Day High]]/Table2[[#This Row],[Close Price]])-1</f>
        <v>1.879725324269943E-2</v>
      </c>
      <c r="AE642" s="5">
        <f>(Table2[[#This Row],[Close Price]]/Table2[[#This Row],[Current Week Low]])-1</f>
        <v>2.0166996886498811E-2</v>
      </c>
      <c r="AF642" s="5">
        <f>(Table2[[#This Row],[Current Week High]]/Table2[[#This Row],[Close Price]])-1</f>
        <v>3.6207255323576382E-2</v>
      </c>
      <c r="AG642" s="5">
        <f>(Table2[[#This Row],[Close Price]]/Table2[[#This Row],[Current Month Low]])-1</f>
        <v>0.12809076682316123</v>
      </c>
      <c r="AH642" s="5">
        <f>(Table2[[#This Row],[Current Month High]]/Table2[[#This Row],[Close Price]])-1</f>
        <v>3.683151834639653E-2</v>
      </c>
      <c r="AI642">
        <v>25.546230144967701</v>
      </c>
      <c r="AJ642">
        <v>12.8090766823161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-0.22</v>
      </c>
      <c r="AM642" t="s">
        <v>10117</v>
      </c>
      <c r="AN642">
        <v>4.21</v>
      </c>
      <c r="AO642" t="s">
        <v>10116</v>
      </c>
      <c r="AQ642">
        <f>(Table2[[#This Row],[Sharpe Ratio]]-AVERAGE(Table2[Sharpe Ratio]))/_xlfn.STDEV.P(Table2[Sharpe Ratio])</f>
        <v>-0.63440504463053671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641</v>
      </c>
      <c r="AT642">
        <f>_xlfn.RANK.AVG(Table2[[#This Row],[6M Return vs Nifty Z-Score]],Table2[6M Return vs Nifty Z-Score])</f>
        <v>635</v>
      </c>
      <c r="AU642">
        <f>_xlfn.RANK.AVG(Table2[[#This Row],[Sharpe Ratio Z-Score]],Table2[Sharpe Ratio Z-Score])</f>
        <v>521.5</v>
      </c>
      <c r="AV642">
        <f>(Table2[[#This Row],[Rank 1Y]]+Table2[[#This Row],[Rank 6M]]+Table2[[#This Row],[Rank Sharpe]])/3</f>
        <v>599.16666666666663</v>
      </c>
    </row>
    <row r="643" spans="1:48" x14ac:dyDescent="0.3">
      <c r="A643" t="s">
        <v>772</v>
      </c>
      <c r="B643" t="s">
        <v>773</v>
      </c>
      <c r="C643" t="s">
        <v>10081</v>
      </c>
      <c r="D643" t="s">
        <v>528</v>
      </c>
      <c r="E643">
        <v>20040.497416848</v>
      </c>
      <c r="F643">
        <v>163.41999999999999</v>
      </c>
      <c r="G643">
        <v>-41.699530952892601</v>
      </c>
      <c r="H643">
        <f>(Table2[[#This Row],[1Y Return vs Nifty]]-AVERAGE(Table2[1Y Return vs Nifty]))/_xlfn.STDEV.P(Table2[1Y Return vs Nifty])</f>
        <v>-1.0235915825759814</v>
      </c>
      <c r="I643">
        <v>4.39467646173226</v>
      </c>
      <c r="J643">
        <f>(Table2[[#This Row],[1M Return vs Nifty]]-AVERAGE(Table2[1M Return vs Nifty]))/_xlfn.STDEV.P(Table2[1M Return vs Nifty])</f>
        <v>0.21641632346790865</v>
      </c>
      <c r="K643">
        <v>-25.832348202195401</v>
      </c>
      <c r="L643">
        <f>(Table2[[#This Row],[6M Return vs Nifty]]-AVERAGE(Table2[6M Return vs Nifty]))/_xlfn.STDEV.P(Table2[6M Return vs Nifty])</f>
        <v>-1.1464869272137952</v>
      </c>
      <c r="M643">
        <v>-4.7940006117598397</v>
      </c>
      <c r="N643">
        <f>(Table2[[#This Row],[1W Return vs Nifty]]-AVERAGE(Table2[1W Return vs Nifty]))/_xlfn.STDEV.P(Table2[1W Return vs Nifty])</f>
        <v>-0.78282531242270692</v>
      </c>
      <c r="O643">
        <v>167.36</v>
      </c>
      <c r="P643">
        <v>164.082626859041</v>
      </c>
      <c r="Q643">
        <v>170.23016200695099</v>
      </c>
      <c r="R643">
        <v>40.751029293840297</v>
      </c>
      <c r="S643" s="5">
        <f>(Table2[[#This Row],[Close Price]]-Table2[[#This Row],[20D EMA]])/Table2[[#This Row],[20D EMA]]</f>
        <v>-2.3542065009560385E-2</v>
      </c>
      <c r="T643" s="5">
        <f>(Table2[[#This Row],[Close Price]]-Table2[[#This Row],[50D EMA]])/Table2[[#This Row],[50D EMA]]</f>
        <v>-4.0383730546333652E-3</v>
      </c>
      <c r="U643" s="5">
        <f>(Table2[[#This Row],[Close Price]]-Table2[[#This Row],[200D EMA]])/Table2[[#This Row],[200D EMA]]</f>
        <v>-4.0005613145530139E-2</v>
      </c>
      <c r="V643">
        <v>0.81541700559878005</v>
      </c>
      <c r="W643">
        <v>162.88</v>
      </c>
      <c r="X643">
        <v>166.85</v>
      </c>
      <c r="Y643">
        <v>162.88</v>
      </c>
      <c r="Z643">
        <v>172.1</v>
      </c>
      <c r="AA643">
        <v>142.44999999999999</v>
      </c>
      <c r="AB643">
        <v>180.95</v>
      </c>
      <c r="AC643" s="5">
        <f>(Table2[[#This Row],[Close Price]]/Table2[[#This Row],[Day Low]])-1</f>
        <v>3.3153241650294429E-3</v>
      </c>
      <c r="AD643" s="5">
        <f>(Table2[[#This Row],[Day High]]/Table2[[#This Row],[Close Price]])-1</f>
        <v>2.0988863052258111E-2</v>
      </c>
      <c r="AE643" s="5">
        <f>(Table2[[#This Row],[Close Price]]/Table2[[#This Row],[Current Week Low]])-1</f>
        <v>3.3153241650294429E-3</v>
      </c>
      <c r="AF643" s="5">
        <f>(Table2[[#This Row],[Current Week High]]/Table2[[#This Row],[Close Price]])-1</f>
        <v>5.3114673846530458E-2</v>
      </c>
      <c r="AG643" s="5">
        <f>(Table2[[#This Row],[Close Price]]/Table2[[#This Row],[Current Month Low]])-1</f>
        <v>0.14720954720954715</v>
      </c>
      <c r="AH643" s="5">
        <f>(Table2[[#This Row],[Current Month High]]/Table2[[#This Row],[Close Price]])-1</f>
        <v>0.10726961204258956</v>
      </c>
      <c r="AI643">
        <v>39.211846775180497</v>
      </c>
      <c r="AJ643">
        <v>14.8822495606326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-0.01</v>
      </c>
      <c r="AM643" t="s">
        <v>10117</v>
      </c>
      <c r="AN643">
        <v>-7.69</v>
      </c>
      <c r="AO643" t="s">
        <v>10117</v>
      </c>
      <c r="AP643">
        <v>2.3150292182279E-2</v>
      </c>
      <c r="AQ643">
        <f>(Table2[[#This Row],[Sharpe Ratio]]-AVERAGE(Table2[Sharpe Ratio]))/_xlfn.STDEV.P(Table2[Sharpe Ratio])</f>
        <v>-0.37270467961147596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694</v>
      </c>
      <c r="AT643">
        <f>_xlfn.RANK.AVG(Table2[[#This Row],[6M Return vs Nifty Z-Score]],Table2[6M Return vs Nifty Z-Score])</f>
        <v>670</v>
      </c>
      <c r="AU643">
        <f>_xlfn.RANK.AVG(Table2[[#This Row],[Sharpe Ratio Z-Score]],Table2[Sharpe Ratio Z-Score])</f>
        <v>435</v>
      </c>
      <c r="AV643">
        <f>(Table2[[#This Row],[Rank 1Y]]+Table2[[#This Row],[Rank 6M]]+Table2[[#This Row],[Rank Sharpe]])/3</f>
        <v>599.66666666666663</v>
      </c>
    </row>
    <row r="644" spans="1:48" x14ac:dyDescent="0.3">
      <c r="A644" t="s">
        <v>2196</v>
      </c>
      <c r="B644" t="s">
        <v>2197</v>
      </c>
      <c r="C644" t="s">
        <v>10074</v>
      </c>
      <c r="D644" t="s">
        <v>230</v>
      </c>
      <c r="E644">
        <v>2367.6520182999998</v>
      </c>
      <c r="F644">
        <v>531.65</v>
      </c>
      <c r="G644">
        <v>-32.736691651748004</v>
      </c>
      <c r="H644">
        <f>(Table2[[#This Row],[1Y Return vs Nifty]]-AVERAGE(Table2[1Y Return vs Nifty]))/_xlfn.STDEV.P(Table2[1Y Return vs Nifty])</f>
        <v>-0.91528201370627338</v>
      </c>
      <c r="I644">
        <v>-6.8953488549145003</v>
      </c>
      <c r="J644">
        <f>(Table2[[#This Row],[1M Return vs Nifty]]-AVERAGE(Table2[1M Return vs Nifty]))/_xlfn.STDEV.P(Table2[1M Return vs Nifty])</f>
        <v>-0.82934077557178387</v>
      </c>
      <c r="K644">
        <v>-18.171056190410901</v>
      </c>
      <c r="L644">
        <f>(Table2[[#This Row],[6M Return vs Nifty]]-AVERAGE(Table2[6M Return vs Nifty]))/_xlfn.STDEV.P(Table2[6M Return vs Nifty])</f>
        <v>-0.9135076102161872</v>
      </c>
      <c r="M644">
        <v>-2.5152277851632401</v>
      </c>
      <c r="N644">
        <f>(Table2[[#This Row],[1W Return vs Nifty]]-AVERAGE(Table2[1W Return vs Nifty]))/_xlfn.STDEV.P(Table2[1W Return vs Nifty])</f>
        <v>-0.28513533220163167</v>
      </c>
      <c r="O644">
        <v>524.72</v>
      </c>
      <c r="P644">
        <v>527.65461550602095</v>
      </c>
      <c r="Q644">
        <v>548.64207442127304</v>
      </c>
      <c r="R644">
        <v>54.107411316521599</v>
      </c>
      <c r="S644" s="5">
        <f>(Table2[[#This Row],[Close Price]]-Table2[[#This Row],[20D EMA]])/Table2[[#This Row],[20D EMA]]</f>
        <v>1.3207043756670128E-2</v>
      </c>
      <c r="T644" s="5">
        <f>(Table2[[#This Row],[Close Price]]-Table2[[#This Row],[50D EMA]])/Table2[[#This Row],[50D EMA]]</f>
        <v>7.5719691945600751E-3</v>
      </c>
      <c r="U644" s="5">
        <f>(Table2[[#This Row],[Close Price]]-Table2[[#This Row],[200D EMA]])/Table2[[#This Row],[200D EMA]]</f>
        <v>-3.0971147153081354E-2</v>
      </c>
      <c r="V644">
        <v>1.19176816235483</v>
      </c>
      <c r="W644">
        <v>522</v>
      </c>
      <c r="X644">
        <v>537</v>
      </c>
      <c r="Y644">
        <v>522</v>
      </c>
      <c r="Z644">
        <v>544.65</v>
      </c>
      <c r="AA644">
        <v>454</v>
      </c>
      <c r="AB644">
        <v>555</v>
      </c>
      <c r="AC644" s="5">
        <f>(Table2[[#This Row],[Close Price]]/Table2[[#This Row],[Day Low]])-1</f>
        <v>1.848659003831421E-2</v>
      </c>
      <c r="AD644" s="5">
        <f>(Table2[[#This Row],[Day High]]/Table2[[#This Row],[Close Price]])-1</f>
        <v>1.0063011379667142E-2</v>
      </c>
      <c r="AE644" s="5">
        <f>(Table2[[#This Row],[Close Price]]/Table2[[#This Row],[Current Week Low]])-1</f>
        <v>1.848659003831421E-2</v>
      </c>
      <c r="AF644" s="5">
        <f>(Table2[[#This Row],[Current Week High]]/Table2[[#This Row],[Close Price]])-1</f>
        <v>2.4452177184237645E-2</v>
      </c>
      <c r="AG644" s="5">
        <f>(Table2[[#This Row],[Close Price]]/Table2[[#This Row],[Current Month Low]])-1</f>
        <v>0.17103524229074885</v>
      </c>
      <c r="AH644" s="5">
        <f>(Table2[[#This Row],[Current Month High]]/Table2[[#This Row],[Close Price]])-1</f>
        <v>4.3919872096304102E-2</v>
      </c>
      <c r="AI644">
        <v>35.925891093764697</v>
      </c>
      <c r="AJ644">
        <v>17.1035242290748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-0.13</v>
      </c>
      <c r="AM644" t="s">
        <v>10117</v>
      </c>
      <c r="AN644">
        <v>3.79</v>
      </c>
      <c r="AO644" t="s">
        <v>10116</v>
      </c>
      <c r="AQ644">
        <f>(Table2[[#This Row],[Sharpe Ratio]]-AVERAGE(Table2[Sharpe Ratio]))/_xlfn.STDEV.P(Table2[Sharpe Ratio])</f>
        <v>-0.63440504463053671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660</v>
      </c>
      <c r="AT644">
        <f>_xlfn.RANK.AVG(Table2[[#This Row],[6M Return vs Nifty Z-Score]],Table2[6M Return vs Nifty Z-Score])</f>
        <v>622</v>
      </c>
      <c r="AU644">
        <f>_xlfn.RANK.AVG(Table2[[#This Row],[Sharpe Ratio Z-Score]],Table2[Sharpe Ratio Z-Score])</f>
        <v>521.5</v>
      </c>
      <c r="AV644">
        <f>(Table2[[#This Row],[Rank 1Y]]+Table2[[#This Row],[Rank 6M]]+Table2[[#This Row],[Rank Sharpe]])/3</f>
        <v>601.16666666666663</v>
      </c>
    </row>
    <row r="645" spans="1:48" x14ac:dyDescent="0.3">
      <c r="A645" t="s">
        <v>1226</v>
      </c>
      <c r="B645" t="s">
        <v>1227</v>
      </c>
      <c r="C645" t="s">
        <v>10082</v>
      </c>
      <c r="D645" t="s">
        <v>477</v>
      </c>
      <c r="E645">
        <v>8890.4806972799997</v>
      </c>
      <c r="F645">
        <v>295.8</v>
      </c>
      <c r="G645">
        <v>-33.932836300822899</v>
      </c>
      <c r="H645">
        <f>(Table2[[#This Row],[1Y Return vs Nifty]]-AVERAGE(Table2[1Y Return vs Nifty]))/_xlfn.STDEV.P(Table2[1Y Return vs Nifty])</f>
        <v>-0.92973657513420882</v>
      </c>
      <c r="I645">
        <v>7.9533921144898496</v>
      </c>
      <c r="J645">
        <f>(Table2[[#This Row],[1M Return vs Nifty]]-AVERAGE(Table2[1M Return vs Nifty]))/_xlfn.STDEV.P(Table2[1M Return vs Nifty])</f>
        <v>0.54604819345562416</v>
      </c>
      <c r="K645">
        <v>-4.88101068874467</v>
      </c>
      <c r="L645">
        <f>(Table2[[#This Row],[6M Return vs Nifty]]-AVERAGE(Table2[6M Return vs Nifty]))/_xlfn.STDEV.P(Table2[6M Return vs Nifty])</f>
        <v>-0.50935832063387765</v>
      </c>
      <c r="M645">
        <v>1.2912291498489199</v>
      </c>
      <c r="N645">
        <f>(Table2[[#This Row],[1W Return vs Nifty]]-AVERAGE(Table2[1W Return vs Nifty]))/_xlfn.STDEV.P(Table2[1W Return vs Nifty])</f>
        <v>0.54620487625958647</v>
      </c>
      <c r="O645">
        <v>282.22000000000003</v>
      </c>
      <c r="P645">
        <v>269.24643925141902</v>
      </c>
      <c r="Q645">
        <v>274.91530440167298</v>
      </c>
      <c r="R645">
        <v>65.809991514918195</v>
      </c>
      <c r="S645" s="5">
        <f>(Table2[[#This Row],[Close Price]]-Table2[[#This Row],[20D EMA]])/Table2[[#This Row],[20D EMA]]</f>
        <v>4.8118489121961532E-2</v>
      </c>
      <c r="T645" s="5">
        <f>(Table2[[#This Row],[Close Price]]-Table2[[#This Row],[50D EMA]])/Table2[[#This Row],[50D EMA]]</f>
        <v>9.8621771275443318E-2</v>
      </c>
      <c r="U645" s="5">
        <f>(Table2[[#This Row],[Close Price]]-Table2[[#This Row],[200D EMA]])/Table2[[#This Row],[200D EMA]]</f>
        <v>7.5967744479633767E-2</v>
      </c>
      <c r="V645">
        <v>0.68998561151125304</v>
      </c>
      <c r="W645">
        <v>286.10000000000002</v>
      </c>
      <c r="X645">
        <v>306.39999999999998</v>
      </c>
      <c r="Y645">
        <v>280.8</v>
      </c>
      <c r="Z645">
        <v>306.39999999999998</v>
      </c>
      <c r="AA645">
        <v>261.10000000000002</v>
      </c>
      <c r="AB645">
        <v>306.39999999999998</v>
      </c>
      <c r="AC645" s="5">
        <f>(Table2[[#This Row],[Close Price]]/Table2[[#This Row],[Day Low]])-1</f>
        <v>3.3904229290457888E-2</v>
      </c>
      <c r="AD645" s="5">
        <f>(Table2[[#This Row],[Day High]]/Table2[[#This Row],[Close Price]])-1</f>
        <v>3.5835023664638088E-2</v>
      </c>
      <c r="AE645" s="5">
        <f>(Table2[[#This Row],[Close Price]]/Table2[[#This Row],[Current Week Low]])-1</f>
        <v>5.3418803418803451E-2</v>
      </c>
      <c r="AF645" s="5">
        <f>(Table2[[#This Row],[Current Week High]]/Table2[[#This Row],[Close Price]])-1</f>
        <v>3.5835023664638088E-2</v>
      </c>
      <c r="AG645" s="5">
        <f>(Table2[[#This Row],[Close Price]]/Table2[[#This Row],[Current Month Low]])-1</f>
        <v>0.13289927230945997</v>
      </c>
      <c r="AH645" s="5">
        <f>(Table2[[#This Row],[Current Month High]]/Table2[[#This Row],[Close Price]])-1</f>
        <v>3.5835023664638088E-2</v>
      </c>
      <c r="AI645">
        <v>14.5706558485463</v>
      </c>
      <c r="AJ645">
        <v>38.873239436619698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0.14000000000000001</v>
      </c>
      <c r="AM645" t="s">
        <v>10116</v>
      </c>
      <c r="AN645">
        <v>1.86</v>
      </c>
      <c r="AO645" t="s">
        <v>10116</v>
      </c>
      <c r="AP645">
        <v>-7.0172621010687997E-2</v>
      </c>
      <c r="AQ645">
        <f>(Table2[[#This Row],[Sharpe Ratio]]-AVERAGE(Table2[Sharpe Ratio]))/_xlfn.STDEV.P(Table2[Sharpe Ratio])</f>
        <v>-1.427665034104822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670</v>
      </c>
      <c r="AT645">
        <f>_xlfn.RANK.AVG(Table2[[#This Row],[6M Return vs Nifty Z-Score]],Table2[6M Return vs Nifty Z-Score])</f>
        <v>473</v>
      </c>
      <c r="AU645">
        <f>_xlfn.RANK.AVG(Table2[[#This Row],[Sharpe Ratio Z-Score]],Table2[Sharpe Ratio Z-Score])</f>
        <v>667</v>
      </c>
      <c r="AV645">
        <f>(Table2[[#This Row],[Rank 1Y]]+Table2[[#This Row],[Rank 6M]]+Table2[[#This Row],[Rank Sharpe]])/3</f>
        <v>603.33333333333337</v>
      </c>
    </row>
    <row r="646" spans="1:48" x14ac:dyDescent="0.3">
      <c r="A646" t="s">
        <v>1037</v>
      </c>
      <c r="B646" t="s">
        <v>1038</v>
      </c>
      <c r="C646" t="s">
        <v>10084</v>
      </c>
      <c r="D646" t="s">
        <v>531</v>
      </c>
      <c r="E646">
        <v>12046.831561605</v>
      </c>
      <c r="F646">
        <v>894.45</v>
      </c>
      <c r="G646">
        <v>-44.414390311386803</v>
      </c>
      <c r="H646">
        <f>(Table2[[#This Row],[1Y Return vs Nifty]]-AVERAGE(Table2[1Y Return vs Nifty]))/_xlfn.STDEV.P(Table2[1Y Return vs Nifty])</f>
        <v>-1.0563987362892975</v>
      </c>
      <c r="I646">
        <v>6.44759854545749</v>
      </c>
      <c r="J646">
        <f>(Table2[[#This Row],[1M Return vs Nifty]]-AVERAGE(Table2[1M Return vs Nifty]))/_xlfn.STDEV.P(Table2[1M Return vs Nifty])</f>
        <v>0.40657159616384736</v>
      </c>
      <c r="K646">
        <v>-9.7045419276512295</v>
      </c>
      <c r="L646">
        <f>(Table2[[#This Row],[6M Return vs Nifty]]-AVERAGE(Table2[6M Return vs Nifty]))/_xlfn.STDEV.P(Table2[6M Return vs Nifty])</f>
        <v>-0.65604154479874266</v>
      </c>
      <c r="M646">
        <v>1.3697661927050999</v>
      </c>
      <c r="N646">
        <f>(Table2[[#This Row],[1W Return vs Nifty]]-AVERAGE(Table2[1W Return vs Nifty]))/_xlfn.STDEV.P(Table2[1W Return vs Nifty])</f>
        <v>0.56335757303107259</v>
      </c>
      <c r="O646">
        <v>857.31</v>
      </c>
      <c r="P646">
        <v>841.78245211266403</v>
      </c>
      <c r="Q646">
        <v>865.73029779240699</v>
      </c>
      <c r="R646">
        <v>77.9155828595907</v>
      </c>
      <c r="S646" s="5">
        <f>(Table2[[#This Row],[Close Price]]-Table2[[#This Row],[20D EMA]])/Table2[[#This Row],[20D EMA]]</f>
        <v>4.3321552297302147E-2</v>
      </c>
      <c r="T646" s="5">
        <f>(Table2[[#This Row],[Close Price]]-Table2[[#This Row],[50D EMA]])/Table2[[#This Row],[50D EMA]]</f>
        <v>6.2566697316098235E-2</v>
      </c>
      <c r="U646" s="5">
        <f>(Table2[[#This Row],[Close Price]]-Table2[[#This Row],[200D EMA]])/Table2[[#This Row],[200D EMA]]</f>
        <v>3.3173959928198958E-2</v>
      </c>
      <c r="V646">
        <v>2.0025670593053202</v>
      </c>
      <c r="W646">
        <v>880.2</v>
      </c>
      <c r="X646">
        <v>925</v>
      </c>
      <c r="Y646">
        <v>855.05</v>
      </c>
      <c r="Z646">
        <v>939.2</v>
      </c>
      <c r="AA646">
        <v>785.35</v>
      </c>
      <c r="AB646">
        <v>939.2</v>
      </c>
      <c r="AC646" s="5">
        <f>(Table2[[#This Row],[Close Price]]/Table2[[#This Row],[Day Low]])-1</f>
        <v>1.6189502385821397E-2</v>
      </c>
      <c r="AD646" s="5">
        <f>(Table2[[#This Row],[Day High]]/Table2[[#This Row],[Close Price]])-1</f>
        <v>3.4155067359830094E-2</v>
      </c>
      <c r="AE646" s="5">
        <f>(Table2[[#This Row],[Close Price]]/Table2[[#This Row],[Current Week Low]])-1</f>
        <v>4.6079176656335985E-2</v>
      </c>
      <c r="AF646" s="5">
        <f>(Table2[[#This Row],[Current Week High]]/Table2[[#This Row],[Close Price]])-1</f>
        <v>5.0030745150651201E-2</v>
      </c>
      <c r="AG646" s="5">
        <f>(Table2[[#This Row],[Close Price]]/Table2[[#This Row],[Current Month Low]])-1</f>
        <v>0.13891895333290893</v>
      </c>
      <c r="AH646" s="5">
        <f>(Table2[[#This Row],[Current Month High]]/Table2[[#This Row],[Close Price]])-1</f>
        <v>5.0030745150651201E-2</v>
      </c>
      <c r="AI646">
        <v>24.204818603611098</v>
      </c>
      <c r="AJ646">
        <v>17.451250738625099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-0.01</v>
      </c>
      <c r="AM646" t="s">
        <v>10117</v>
      </c>
      <c r="AN646">
        <v>8.15</v>
      </c>
      <c r="AO646" t="s">
        <v>10116</v>
      </c>
      <c r="AP646">
        <v>-1.7477066963732E-2</v>
      </c>
      <c r="AQ646">
        <f>(Table2[[#This Row],[Sharpe Ratio]]-AVERAGE(Table2[Sharpe Ratio]))/_xlfn.STDEV.P(Table2[Sharpe Ratio])</f>
        <v>-0.83197295296874485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702</v>
      </c>
      <c r="AT646">
        <f>_xlfn.RANK.AVG(Table2[[#This Row],[6M Return vs Nifty Z-Score]],Table2[6M Return vs Nifty Z-Score])</f>
        <v>525</v>
      </c>
      <c r="AU646">
        <f>_xlfn.RANK.AVG(Table2[[#This Row],[Sharpe Ratio Z-Score]],Table2[Sharpe Ratio Z-Score])</f>
        <v>586</v>
      </c>
      <c r="AV646">
        <f>(Table2[[#This Row],[Rank 1Y]]+Table2[[#This Row],[Rank 6M]]+Table2[[#This Row],[Rank Sharpe]])/3</f>
        <v>604.33333333333337</v>
      </c>
    </row>
    <row r="647" spans="1:48" x14ac:dyDescent="0.3">
      <c r="A647" t="s">
        <v>526</v>
      </c>
      <c r="B647" t="s">
        <v>527</v>
      </c>
      <c r="C647" t="s">
        <v>10081</v>
      </c>
      <c r="D647" t="s">
        <v>528</v>
      </c>
      <c r="E647">
        <v>36527.446055220003</v>
      </c>
      <c r="F647">
        <v>552.35</v>
      </c>
      <c r="G647">
        <v>-16.0115226667283</v>
      </c>
      <c r="H647">
        <f>(Table2[[#This Row],[1Y Return vs Nifty]]-AVERAGE(Table2[1Y Return vs Nifty]))/_xlfn.STDEV.P(Table2[1Y Return vs Nifty])</f>
        <v>-0.71317018494580864</v>
      </c>
      <c r="I647">
        <v>14.0740160412027</v>
      </c>
      <c r="J647">
        <f>(Table2[[#This Row],[1M Return vs Nifty]]-AVERAGE(Table2[1M Return vs Nifty]))/_xlfn.STDEV.P(Table2[1M Return vs Nifty])</f>
        <v>1.1129810162256997</v>
      </c>
      <c r="K647">
        <v>-13.705288535600699</v>
      </c>
      <c r="L647">
        <f>(Table2[[#This Row],[6M Return vs Nifty]]-AVERAGE(Table2[6M Return vs Nifty]))/_xlfn.STDEV.P(Table2[6M Return vs Nifty])</f>
        <v>-0.7777039498822238</v>
      </c>
      <c r="M647">
        <v>0.41715882388855602</v>
      </c>
      <c r="N647">
        <f>(Table2[[#This Row],[1W Return vs Nifty]]-AVERAGE(Table2[1W Return vs Nifty]))/_xlfn.STDEV.P(Table2[1W Return vs Nifty])</f>
        <v>0.35530561760520407</v>
      </c>
      <c r="O647">
        <v>533.17999999999995</v>
      </c>
      <c r="P647">
        <v>506.33682814812499</v>
      </c>
      <c r="Q647">
        <v>498.22342456575501</v>
      </c>
      <c r="R647">
        <v>63.044376245051602</v>
      </c>
      <c r="S647" s="5">
        <f>(Table2[[#This Row],[Close Price]]-Table2[[#This Row],[20D EMA]])/Table2[[#This Row],[20D EMA]]</f>
        <v>3.5954086799955126E-2</v>
      </c>
      <c r="T647" s="5">
        <f>(Table2[[#This Row],[Close Price]]-Table2[[#This Row],[50D EMA]])/Table2[[#This Row],[50D EMA]]</f>
        <v>9.0874629878619509E-2</v>
      </c>
      <c r="U647" s="5">
        <f>(Table2[[#This Row],[Close Price]]-Table2[[#This Row],[200D EMA]])/Table2[[#This Row],[200D EMA]]</f>
        <v>0.10863916220202016</v>
      </c>
      <c r="V647">
        <v>0.93603859017128199</v>
      </c>
      <c r="W647">
        <v>549.29999999999995</v>
      </c>
      <c r="X647">
        <v>567</v>
      </c>
      <c r="Y647">
        <v>542.15</v>
      </c>
      <c r="Z647">
        <v>584.65</v>
      </c>
      <c r="AA647">
        <v>468.7</v>
      </c>
      <c r="AB647">
        <v>584.65</v>
      </c>
      <c r="AC647" s="5">
        <f>(Table2[[#This Row],[Close Price]]/Table2[[#This Row],[Day Low]])-1</f>
        <v>5.5525213908611537E-3</v>
      </c>
      <c r="AD647" s="5">
        <f>(Table2[[#This Row],[Day High]]/Table2[[#This Row],[Close Price]])-1</f>
        <v>2.6523037928849469E-2</v>
      </c>
      <c r="AE647" s="5">
        <f>(Table2[[#This Row],[Close Price]]/Table2[[#This Row],[Current Week Low]])-1</f>
        <v>1.8813981370469524E-2</v>
      </c>
      <c r="AF647" s="5">
        <f>(Table2[[#This Row],[Current Week High]]/Table2[[#This Row],[Close Price]])-1</f>
        <v>5.8477414682719164E-2</v>
      </c>
      <c r="AG647" s="5">
        <f>(Table2[[#This Row],[Close Price]]/Table2[[#This Row],[Current Month Low]])-1</f>
        <v>0.17847237038617458</v>
      </c>
      <c r="AH647" s="5">
        <f>(Table2[[#This Row],[Current Month High]]/Table2[[#This Row],[Close Price]])-1</f>
        <v>5.8477414682719164E-2</v>
      </c>
      <c r="AI647">
        <v>6.2641441115234899</v>
      </c>
      <c r="AJ647">
        <v>31.1839448996556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0.14000000000000001</v>
      </c>
      <c r="AM647" t="s">
        <v>10116</v>
      </c>
      <c r="AN647">
        <v>5.61</v>
      </c>
      <c r="AO647" t="s">
        <v>10116</v>
      </c>
      <c r="AP647">
        <v>-6.4176345362885995E-2</v>
      </c>
      <c r="AQ647">
        <f>(Table2[[#This Row],[Sharpe Ratio]]-AVERAGE(Table2[Sharpe Ratio]))/_xlfn.STDEV.P(Table2[Sharpe Ratio])</f>
        <v>-1.3598806833316641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-1.3824681843287929</v>
      </c>
      <c r="AS647">
        <f>_xlfn.RANK.AVG(Table2[[#This Row],[1Y Return vs Nifty Z-Score]],Table2[1Y Return vs Nifty Z-Score])</f>
        <v>592</v>
      </c>
      <c r="AT647">
        <f>_xlfn.RANK.AVG(Table2[[#This Row],[6M Return vs Nifty Z-Score]],Table2[6M Return vs Nifty Z-Score])</f>
        <v>571</v>
      </c>
      <c r="AU647">
        <f>_xlfn.RANK.AVG(Table2[[#This Row],[Sharpe Ratio Z-Score]],Table2[Sharpe Ratio Z-Score])</f>
        <v>658</v>
      </c>
      <c r="AV647">
        <f>(Table2[[#This Row],[Rank 1Y]]+Table2[[#This Row],[Rank 6M]]+Table2[[#This Row],[Rank Sharpe]])/3</f>
        <v>607</v>
      </c>
    </row>
    <row r="648" spans="1:48" x14ac:dyDescent="0.3">
      <c r="A648" t="s">
        <v>1167</v>
      </c>
      <c r="B648" t="s">
        <v>1168</v>
      </c>
      <c r="C648" t="s">
        <v>10084</v>
      </c>
      <c r="D648" t="s">
        <v>531</v>
      </c>
      <c r="E648">
        <v>9782.3206243200002</v>
      </c>
      <c r="F648">
        <v>2754</v>
      </c>
      <c r="G648">
        <v>-24.109722384611398</v>
      </c>
      <c r="H648">
        <f>(Table2[[#This Row],[1Y Return vs Nifty]]-AVERAGE(Table2[1Y Return vs Nifty]))/_xlfn.STDEV.P(Table2[1Y Return vs Nifty])</f>
        <v>-0.81103119646173516</v>
      </c>
      <c r="I648">
        <v>6.07603991359289</v>
      </c>
      <c r="J648">
        <f>(Table2[[#This Row],[1M Return vs Nifty]]-AVERAGE(Table2[1M Return vs Nifty]))/_xlfn.STDEV.P(Table2[1M Return vs Nifty])</f>
        <v>0.37215536891155215</v>
      </c>
      <c r="K648">
        <v>-8.0188709017339104</v>
      </c>
      <c r="L648">
        <f>(Table2[[#This Row],[6M Return vs Nifty]]-AVERAGE(Table2[6M Return vs Nifty]))/_xlfn.STDEV.P(Table2[6M Return vs Nifty])</f>
        <v>-0.6047804149923357</v>
      </c>
      <c r="M648">
        <v>1.82826759767889</v>
      </c>
      <c r="N648">
        <f>(Table2[[#This Row],[1W Return vs Nifty]]-AVERAGE(Table2[1W Return vs Nifty]))/_xlfn.STDEV.P(Table2[1W Return vs Nifty])</f>
        <v>0.66349548608208542</v>
      </c>
      <c r="O648">
        <v>2643.57</v>
      </c>
      <c r="P648">
        <v>2587.7745058435999</v>
      </c>
      <c r="Q648">
        <v>2601.62808719137</v>
      </c>
      <c r="R648">
        <v>74.052209202957599</v>
      </c>
      <c r="S648" s="5">
        <f>(Table2[[#This Row],[Close Price]]-Table2[[#This Row],[20D EMA]])/Table2[[#This Row],[20D EMA]]</f>
        <v>4.1773056888979608E-2</v>
      </c>
      <c r="T648" s="5">
        <f>(Table2[[#This Row],[Close Price]]-Table2[[#This Row],[50D EMA]])/Table2[[#This Row],[50D EMA]]</f>
        <v>6.4234922239568004E-2</v>
      </c>
      <c r="U648" s="5">
        <f>(Table2[[#This Row],[Close Price]]-Table2[[#This Row],[200D EMA]])/Table2[[#This Row],[200D EMA]]</f>
        <v>5.8567907364932226E-2</v>
      </c>
      <c r="V648">
        <v>0.83488642920963396</v>
      </c>
      <c r="W648">
        <v>2595</v>
      </c>
      <c r="X648">
        <v>2793.9</v>
      </c>
      <c r="Y648">
        <v>2595</v>
      </c>
      <c r="Z648">
        <v>2793.9</v>
      </c>
      <c r="AA648">
        <v>2351.5500000000002</v>
      </c>
      <c r="AB648">
        <v>2793.9</v>
      </c>
      <c r="AC648" s="5">
        <f>(Table2[[#This Row],[Close Price]]/Table2[[#This Row],[Day Low]])-1</f>
        <v>6.127167630057806E-2</v>
      </c>
      <c r="AD648" s="5">
        <f>(Table2[[#This Row],[Day High]]/Table2[[#This Row],[Close Price]])-1</f>
        <v>1.4488017429193922E-2</v>
      </c>
      <c r="AE648" s="5">
        <f>(Table2[[#This Row],[Close Price]]/Table2[[#This Row],[Current Week Low]])-1</f>
        <v>6.127167630057806E-2</v>
      </c>
      <c r="AF648" s="5">
        <f>(Table2[[#This Row],[Current Week High]]/Table2[[#This Row],[Close Price]])-1</f>
        <v>1.4488017429193922E-2</v>
      </c>
      <c r="AG648" s="5">
        <f>(Table2[[#This Row],[Close Price]]/Table2[[#This Row],[Current Month Low]])-1</f>
        <v>0.17114243796644768</v>
      </c>
      <c r="AH648" s="5">
        <f>(Table2[[#This Row],[Current Month High]]/Table2[[#This Row],[Close Price]])-1</f>
        <v>1.4488017429193922E-2</v>
      </c>
      <c r="AI648">
        <v>7.9883805374001398</v>
      </c>
      <c r="AJ648">
        <v>22.563417890520601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0.03</v>
      </c>
      <c r="AM648" t="s">
        <v>10116</v>
      </c>
      <c r="AN648">
        <v>4.34</v>
      </c>
      <c r="AO648" t="s">
        <v>10116</v>
      </c>
      <c r="AP648">
        <v>-8.6620637308314E-2</v>
      </c>
      <c r="AQ648">
        <f>(Table2[[#This Row],[Sharpe Ratio]]-AVERAGE(Table2[Sharpe Ratio]))/_xlfn.STDEV.P(Table2[Sharpe Ratio])</f>
        <v>-1.6136001331107488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624</v>
      </c>
      <c r="AT648">
        <f>_xlfn.RANK.AVG(Table2[[#This Row],[6M Return vs Nifty Z-Score]],Table2[6M Return vs Nifty Z-Score])</f>
        <v>508</v>
      </c>
      <c r="AU648">
        <f>_xlfn.RANK.AVG(Table2[[#This Row],[Sharpe Ratio Z-Score]],Table2[Sharpe Ratio Z-Score])</f>
        <v>689</v>
      </c>
      <c r="AV648">
        <f>(Table2[[#This Row],[Rank 1Y]]+Table2[[#This Row],[Rank 6M]]+Table2[[#This Row],[Rank Sharpe]])/3</f>
        <v>607</v>
      </c>
    </row>
    <row r="649" spans="1:48" x14ac:dyDescent="0.3">
      <c r="A649" t="s">
        <v>861</v>
      </c>
      <c r="B649" t="s">
        <v>862</v>
      </c>
      <c r="C649" t="s">
        <v>10068</v>
      </c>
      <c r="D649" t="s">
        <v>182</v>
      </c>
      <c r="E649">
        <v>16776.825265359999</v>
      </c>
      <c r="F649">
        <v>296.35000000000002</v>
      </c>
      <c r="G649">
        <v>-27.4564161323514</v>
      </c>
      <c r="H649">
        <f>(Table2[[#This Row],[1Y Return vs Nifty]]-AVERAGE(Table2[1Y Return vs Nifty]))/_xlfn.STDEV.P(Table2[1Y Return vs Nifty])</f>
        <v>-0.85147362154352568</v>
      </c>
      <c r="I649">
        <v>-4.5456495015706997</v>
      </c>
      <c r="J649">
        <f>(Table2[[#This Row],[1M Return vs Nifty]]-AVERAGE(Table2[1M Return vs Nifty]))/_xlfn.STDEV.P(Table2[1M Return vs Nifty])</f>
        <v>-0.61169602186647776</v>
      </c>
      <c r="K649">
        <v>-10.509904821412301</v>
      </c>
      <c r="L649">
        <f>(Table2[[#This Row],[6M Return vs Nifty]]-AVERAGE(Table2[6M Return vs Nifty]))/_xlfn.STDEV.P(Table2[6M Return vs Nifty])</f>
        <v>-0.68053257015517821</v>
      </c>
      <c r="M649">
        <v>-3.7286175829979298</v>
      </c>
      <c r="N649">
        <f>(Table2[[#This Row],[1W Return vs Nifty]]-AVERAGE(Table2[1W Return vs Nifty]))/_xlfn.STDEV.P(Table2[1W Return vs Nifty])</f>
        <v>-0.55014285617967029</v>
      </c>
      <c r="O649">
        <v>298.43</v>
      </c>
      <c r="P649">
        <v>305.78122394980898</v>
      </c>
      <c r="Q649">
        <v>311.930664257525</v>
      </c>
      <c r="R649">
        <v>45.152573523305797</v>
      </c>
      <c r="S649" s="5">
        <f>(Table2[[#This Row],[Close Price]]-Table2[[#This Row],[20D EMA]])/Table2[[#This Row],[20D EMA]]</f>
        <v>-6.9698086653486044E-3</v>
      </c>
      <c r="T649" s="5">
        <f>(Table2[[#This Row],[Close Price]]-Table2[[#This Row],[50D EMA]])/Table2[[#This Row],[50D EMA]]</f>
        <v>-3.0843044670908232E-2</v>
      </c>
      <c r="U649" s="5">
        <f>(Table2[[#This Row],[Close Price]]-Table2[[#This Row],[200D EMA]])/Table2[[#This Row],[200D EMA]]</f>
        <v>-4.9949126658037774E-2</v>
      </c>
      <c r="V649">
        <v>0.44855303465698398</v>
      </c>
      <c r="W649">
        <v>294.60000000000002</v>
      </c>
      <c r="X649">
        <v>297.95</v>
      </c>
      <c r="Y649">
        <v>294.60000000000002</v>
      </c>
      <c r="Z649">
        <v>308.7</v>
      </c>
      <c r="AA649">
        <v>260.05</v>
      </c>
      <c r="AB649">
        <v>311.3</v>
      </c>
      <c r="AC649" s="5">
        <f>(Table2[[#This Row],[Close Price]]/Table2[[#This Row],[Day Low]])-1</f>
        <v>5.9402579769178843E-3</v>
      </c>
      <c r="AD649" s="5">
        <f>(Table2[[#This Row],[Day High]]/Table2[[#This Row],[Close Price]])-1</f>
        <v>5.3990214273662573E-3</v>
      </c>
      <c r="AE649" s="5">
        <f>(Table2[[#This Row],[Close Price]]/Table2[[#This Row],[Current Week Low]])-1</f>
        <v>5.9402579769178843E-3</v>
      </c>
      <c r="AF649" s="5">
        <f>(Table2[[#This Row],[Current Week High]]/Table2[[#This Row],[Close Price]])-1</f>
        <v>4.1673696642483327E-2</v>
      </c>
      <c r="AG649" s="5">
        <f>(Table2[[#This Row],[Close Price]]/Table2[[#This Row],[Current Month Low]])-1</f>
        <v>0.13958854066525661</v>
      </c>
      <c r="AH649" s="5">
        <f>(Table2[[#This Row],[Current Month High]]/Table2[[#This Row],[Close Price]])-1</f>
        <v>5.0447106461953828E-2</v>
      </c>
      <c r="AI649">
        <v>37.253247848827399</v>
      </c>
      <c r="AJ649">
        <v>16.444007858546101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-0.24</v>
      </c>
      <c r="AM649" t="s">
        <v>10117</v>
      </c>
      <c r="AN649">
        <v>0.25</v>
      </c>
      <c r="AO649" t="s">
        <v>10116</v>
      </c>
      <c r="AP649">
        <v>-5.7763616861750001E-2</v>
      </c>
      <c r="AQ649">
        <f>(Table2[[#This Row],[Sharpe Ratio]]-AVERAGE(Table2[Sharpe Ratio]))/_xlfn.STDEV.P(Table2[Sharpe Ratio])</f>
        <v>-1.2873885792881543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639</v>
      </c>
      <c r="AT649">
        <f>_xlfn.RANK.AVG(Table2[[#This Row],[6M Return vs Nifty Z-Score]],Table2[6M Return vs Nifty Z-Score])</f>
        <v>536</v>
      </c>
      <c r="AU649">
        <f>_xlfn.RANK.AVG(Table2[[#This Row],[Sharpe Ratio Z-Score]],Table2[Sharpe Ratio Z-Score])</f>
        <v>648</v>
      </c>
      <c r="AV649">
        <f>(Table2[[#This Row],[Rank 1Y]]+Table2[[#This Row],[Rank 6M]]+Table2[[#This Row],[Rank Sharpe]])/3</f>
        <v>607.66666666666663</v>
      </c>
    </row>
    <row r="650" spans="1:48" x14ac:dyDescent="0.3">
      <c r="A650" t="s">
        <v>1014</v>
      </c>
      <c r="B650" t="s">
        <v>1015</v>
      </c>
      <c r="C650" t="s">
        <v>10069</v>
      </c>
      <c r="D650" t="s">
        <v>306</v>
      </c>
      <c r="E650">
        <v>12736.0379392</v>
      </c>
      <c r="F650">
        <v>945.6</v>
      </c>
      <c r="G650">
        <v>-33.392626931810398</v>
      </c>
      <c r="H650">
        <f>(Table2[[#This Row],[1Y Return vs Nifty]]-AVERAGE(Table2[1Y Return vs Nifty]))/_xlfn.STDEV.P(Table2[1Y Return vs Nifty])</f>
        <v>-0.9232085272811531</v>
      </c>
      <c r="I650">
        <v>-7.0480951008530399E-2</v>
      </c>
      <c r="J650">
        <f>(Table2[[#This Row],[1M Return vs Nifty]]-AVERAGE(Table2[1M Return vs Nifty]))/_xlfn.STDEV.P(Table2[1M Return vs Nifty])</f>
        <v>-0.19717620017492252</v>
      </c>
      <c r="K650">
        <v>-25.9805916900314</v>
      </c>
      <c r="L650">
        <f>(Table2[[#This Row],[6M Return vs Nifty]]-AVERAGE(Table2[6M Return vs Nifty]))/_xlfn.STDEV.P(Table2[6M Return vs Nifty])</f>
        <v>-1.1509950005899632</v>
      </c>
      <c r="M650">
        <v>-1.93103098430078</v>
      </c>
      <c r="N650">
        <f>(Table2[[#This Row],[1W Return vs Nifty]]-AVERAGE(Table2[1W Return vs Nifty]))/_xlfn.STDEV.P(Table2[1W Return vs Nifty])</f>
        <v>-0.15754521401477697</v>
      </c>
      <c r="O650">
        <v>933.54</v>
      </c>
      <c r="P650">
        <v>924.446658591252</v>
      </c>
      <c r="Q650">
        <v>945.80644831048801</v>
      </c>
      <c r="R650">
        <v>57.383958822153303</v>
      </c>
      <c r="S650" s="5">
        <f>(Table2[[#This Row],[Close Price]]-Table2[[#This Row],[20D EMA]])/Table2[[#This Row],[20D EMA]]</f>
        <v>1.2918568031364548E-2</v>
      </c>
      <c r="T650" s="5">
        <f>(Table2[[#This Row],[Close Price]]-Table2[[#This Row],[50D EMA]])/Table2[[#This Row],[50D EMA]]</f>
        <v>2.2882165468566053E-2</v>
      </c>
      <c r="U650" s="5">
        <f>(Table2[[#This Row],[Close Price]]-Table2[[#This Row],[200D EMA]])/Table2[[#This Row],[200D EMA]]</f>
        <v>-2.1827754595749271E-4</v>
      </c>
      <c r="V650">
        <v>0.58837794340282301</v>
      </c>
      <c r="W650">
        <v>939.05</v>
      </c>
      <c r="X650">
        <v>961</v>
      </c>
      <c r="Y650">
        <v>932.55</v>
      </c>
      <c r="Z650">
        <v>964</v>
      </c>
      <c r="AA650">
        <v>812.55</v>
      </c>
      <c r="AB650">
        <v>990.95</v>
      </c>
      <c r="AC650" s="5">
        <f>(Table2[[#This Row],[Close Price]]/Table2[[#This Row],[Day Low]])-1</f>
        <v>6.9751344443853558E-3</v>
      </c>
      <c r="AD650" s="5">
        <f>(Table2[[#This Row],[Day High]]/Table2[[#This Row],[Close Price]])-1</f>
        <v>1.6285956006768076E-2</v>
      </c>
      <c r="AE650" s="5">
        <f>(Table2[[#This Row],[Close Price]]/Table2[[#This Row],[Current Week Low]])-1</f>
        <v>1.3993887727199672E-2</v>
      </c>
      <c r="AF650" s="5">
        <f>(Table2[[#This Row],[Current Week High]]/Table2[[#This Row],[Close Price]])-1</f>
        <v>1.9458544839255465E-2</v>
      </c>
      <c r="AG650" s="5">
        <f>(Table2[[#This Row],[Close Price]]/Table2[[#This Row],[Current Month Low]])-1</f>
        <v>0.16374376961417769</v>
      </c>
      <c r="AH650" s="5">
        <f>(Table2[[#This Row],[Current Month High]]/Table2[[#This Row],[Close Price]])-1</f>
        <v>4.7958967851099876E-2</v>
      </c>
      <c r="AI650">
        <v>39.377115059221602</v>
      </c>
      <c r="AJ650">
        <v>20.912985103254201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</v>
      </c>
      <c r="AM650" t="s">
        <v>10115</v>
      </c>
      <c r="AN650">
        <v>3.34</v>
      </c>
      <c r="AO650" t="s">
        <v>10116</v>
      </c>
      <c r="AP650">
        <v>6.5769152213959996E-3</v>
      </c>
      <c r="AQ650">
        <f>(Table2[[#This Row],[Sharpe Ratio]]-AVERAGE(Table2[Sharpe Ratio]))/_xlfn.STDEV.P(Table2[Sharpe Ratio])</f>
        <v>-0.5600569067933705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667</v>
      </c>
      <c r="AT650">
        <f>_xlfn.RANK.AVG(Table2[[#This Row],[6M Return vs Nifty Z-Score]],Table2[6M Return vs Nifty Z-Score])</f>
        <v>672</v>
      </c>
      <c r="AU650">
        <f>_xlfn.RANK.AVG(Table2[[#This Row],[Sharpe Ratio Z-Score]],Table2[Sharpe Ratio Z-Score])</f>
        <v>488</v>
      </c>
      <c r="AV650">
        <f>(Table2[[#This Row],[Rank 1Y]]+Table2[[#This Row],[Rank 6M]]+Table2[[#This Row],[Rank Sharpe]])/3</f>
        <v>609</v>
      </c>
    </row>
    <row r="651" spans="1:48" x14ac:dyDescent="0.3">
      <c r="A651" t="s">
        <v>1222</v>
      </c>
      <c r="B651" t="s">
        <v>1223</v>
      </c>
      <c r="C651" t="s">
        <v>10078</v>
      </c>
      <c r="D651" t="s">
        <v>129</v>
      </c>
      <c r="E651">
        <v>8914.7710662000009</v>
      </c>
      <c r="F651">
        <v>505.35</v>
      </c>
      <c r="G651">
        <v>-18.1219436609261</v>
      </c>
      <c r="H651">
        <f>(Table2[[#This Row],[1Y Return vs Nifty]]-AVERAGE(Table2[1Y Return vs Nifty]))/_xlfn.STDEV.P(Table2[1Y Return vs Nifty])</f>
        <v>-0.73867312886068537</v>
      </c>
      <c r="I651">
        <v>0.12775505939922699</v>
      </c>
      <c r="J651">
        <f>(Table2[[#This Row],[1M Return vs Nifty]]-AVERAGE(Table2[1M Return vs Nifty]))/_xlfn.STDEV.P(Table2[1M Return vs Nifty])</f>
        <v>-0.17881426480675716</v>
      </c>
      <c r="K651">
        <v>-34.141284524457397</v>
      </c>
      <c r="L651">
        <f>(Table2[[#This Row],[6M Return vs Nifty]]-AVERAGE(Table2[6M Return vs Nifty]))/_xlfn.STDEV.P(Table2[6M Return vs Nifty])</f>
        <v>-1.3991610592478667</v>
      </c>
      <c r="M651">
        <v>2.87408116865456</v>
      </c>
      <c r="N651">
        <f>(Table2[[#This Row],[1W Return vs Nifty]]-AVERAGE(Table2[1W Return vs Nifty]))/_xlfn.STDEV.P(Table2[1W Return vs Nifty])</f>
        <v>0.89190392126216378</v>
      </c>
      <c r="O651">
        <v>478.87</v>
      </c>
      <c r="P651">
        <v>474.99626156259501</v>
      </c>
      <c r="Q651">
        <v>493.92701684823999</v>
      </c>
      <c r="R651">
        <v>69.012546041873193</v>
      </c>
      <c r="S651" s="5">
        <f>(Table2[[#This Row],[Close Price]]-Table2[[#This Row],[20D EMA]])/Table2[[#This Row],[20D EMA]]</f>
        <v>5.5296844655125646E-2</v>
      </c>
      <c r="T651" s="5">
        <f>(Table2[[#This Row],[Close Price]]-Table2[[#This Row],[50D EMA]])/Table2[[#This Row],[50D EMA]]</f>
        <v>6.3903110179331368E-2</v>
      </c>
      <c r="U651" s="5">
        <f>(Table2[[#This Row],[Close Price]]-Table2[[#This Row],[200D EMA]])/Table2[[#This Row],[200D EMA]]</f>
        <v>2.312686441946497E-2</v>
      </c>
      <c r="V651">
        <v>1.69689752567344</v>
      </c>
      <c r="W651">
        <v>497.85</v>
      </c>
      <c r="X651">
        <v>516.54999999999995</v>
      </c>
      <c r="Y651">
        <v>488.75</v>
      </c>
      <c r="Z651">
        <v>521.85</v>
      </c>
      <c r="AA651">
        <v>411.55</v>
      </c>
      <c r="AB651">
        <v>528.85</v>
      </c>
      <c r="AC651" s="5">
        <f>(Table2[[#This Row],[Close Price]]/Table2[[#This Row],[Day Low]])-1</f>
        <v>1.5064778547755342E-2</v>
      </c>
      <c r="AD651" s="5">
        <f>(Table2[[#This Row],[Day High]]/Table2[[#This Row],[Close Price]])-1</f>
        <v>2.2162857425546578E-2</v>
      </c>
      <c r="AE651" s="5">
        <f>(Table2[[#This Row],[Close Price]]/Table2[[#This Row],[Current Week Low]])-1</f>
        <v>3.396419437340148E-2</v>
      </c>
      <c r="AF651" s="5">
        <f>(Table2[[#This Row],[Current Week High]]/Table2[[#This Row],[Close Price]])-1</f>
        <v>3.2650638171564328E-2</v>
      </c>
      <c r="AG651" s="5">
        <f>(Table2[[#This Row],[Close Price]]/Table2[[#This Row],[Current Month Low]])-1</f>
        <v>0.22791884339691415</v>
      </c>
      <c r="AH651" s="5">
        <f>(Table2[[#This Row],[Current Month High]]/Table2[[#This Row],[Close Price]])-1</f>
        <v>4.6502424062530912E-2</v>
      </c>
      <c r="AI651">
        <v>39.546848718709803</v>
      </c>
      <c r="AJ651">
        <v>30.8857808857808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-7.0000000000000007E-2</v>
      </c>
      <c r="AM651" t="s">
        <v>10117</v>
      </c>
      <c r="AN651">
        <v>9.64</v>
      </c>
      <c r="AO651" t="s">
        <v>10116</v>
      </c>
      <c r="AQ651">
        <f>(Table2[[#This Row],[Sharpe Ratio]]-AVERAGE(Table2[Sharpe Ratio]))/_xlfn.STDEV.P(Table2[Sharpe Ratio])</f>
        <v>-0.63440504463053671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597</v>
      </c>
      <c r="AT651">
        <f>_xlfn.RANK.AVG(Table2[[#This Row],[6M Return vs Nifty Z-Score]],Table2[6M Return vs Nifty Z-Score])</f>
        <v>711</v>
      </c>
      <c r="AU651">
        <f>_xlfn.RANK.AVG(Table2[[#This Row],[Sharpe Ratio Z-Score]],Table2[Sharpe Ratio Z-Score])</f>
        <v>521.5</v>
      </c>
      <c r="AV651">
        <f>(Table2[[#This Row],[Rank 1Y]]+Table2[[#This Row],[Rank 6M]]+Table2[[#This Row],[Rank Sharpe]])/3</f>
        <v>609.83333333333337</v>
      </c>
    </row>
    <row r="652" spans="1:48" x14ac:dyDescent="0.3">
      <c r="A652" t="s">
        <v>1321</v>
      </c>
      <c r="B652" t="s">
        <v>1322</v>
      </c>
      <c r="C652" t="s">
        <v>10070</v>
      </c>
      <c r="D652" t="s">
        <v>584</v>
      </c>
      <c r="E652">
        <v>8093.199901256</v>
      </c>
      <c r="F652">
        <v>85.5</v>
      </c>
      <c r="G652">
        <v>-9.1104220157629001</v>
      </c>
      <c r="H652">
        <f>(Table2[[#This Row],[1Y Return vs Nifty]]-AVERAGE(Table2[1Y Return vs Nifty]))/_xlfn.STDEV.P(Table2[1Y Return vs Nifty])</f>
        <v>-0.62977526832189101</v>
      </c>
      <c r="I652">
        <v>4.1340269703135499</v>
      </c>
      <c r="J652">
        <f>(Table2[[#This Row],[1M Return vs Nifty]]-AVERAGE(Table2[1M Return vs Nifty]))/_xlfn.STDEV.P(Table2[1M Return vs Nifty])</f>
        <v>0.19227323712688005</v>
      </c>
      <c r="K652">
        <v>-25.4929136256787</v>
      </c>
      <c r="L652">
        <f>(Table2[[#This Row],[6M Return vs Nifty]]-AVERAGE(Table2[6M Return vs Nifty]))/_xlfn.STDEV.P(Table2[6M Return vs Nifty])</f>
        <v>-1.1361647471323426</v>
      </c>
      <c r="M652">
        <v>-0.112550568140997</v>
      </c>
      <c r="N652">
        <f>(Table2[[#This Row],[1W Return vs Nifty]]-AVERAGE(Table2[1W Return vs Nifty]))/_xlfn.STDEV.P(Table2[1W Return vs Nifty])</f>
        <v>0.23961569285046444</v>
      </c>
      <c r="O652">
        <v>82.48</v>
      </c>
      <c r="P652">
        <v>82.457723928780197</v>
      </c>
      <c r="Q652">
        <v>84.6806632266848</v>
      </c>
      <c r="R652">
        <v>58.629720695012097</v>
      </c>
      <c r="S652" s="5">
        <f>(Table2[[#This Row],[Close Price]]-Table2[[#This Row],[20D EMA]])/Table2[[#This Row],[20D EMA]]</f>
        <v>3.661493695441314E-2</v>
      </c>
      <c r="T652" s="5">
        <f>(Table2[[#This Row],[Close Price]]-Table2[[#This Row],[50D EMA]])/Table2[[#This Row],[50D EMA]]</f>
        <v>3.6894979951756321E-2</v>
      </c>
      <c r="U652" s="5">
        <f>(Table2[[#This Row],[Close Price]]-Table2[[#This Row],[200D EMA]])/Table2[[#This Row],[200D EMA]]</f>
        <v>9.6756064737221915E-3</v>
      </c>
      <c r="V652">
        <v>1.28338502714831</v>
      </c>
      <c r="W652">
        <v>84</v>
      </c>
      <c r="X652">
        <v>86</v>
      </c>
      <c r="Y652">
        <v>82.05</v>
      </c>
      <c r="Z652">
        <v>86</v>
      </c>
      <c r="AA652">
        <v>69</v>
      </c>
      <c r="AB652">
        <v>88.4</v>
      </c>
      <c r="AC652" s="5">
        <f>(Table2[[#This Row],[Close Price]]/Table2[[#This Row],[Day Low]])-1</f>
        <v>1.7857142857142794E-2</v>
      </c>
      <c r="AD652" s="5">
        <f>(Table2[[#This Row],[Day High]]/Table2[[#This Row],[Close Price]])-1</f>
        <v>5.8479532163742132E-3</v>
      </c>
      <c r="AE652" s="5">
        <f>(Table2[[#This Row],[Close Price]]/Table2[[#This Row],[Current Week Low]])-1</f>
        <v>4.2047531992687404E-2</v>
      </c>
      <c r="AF652" s="5">
        <f>(Table2[[#This Row],[Current Week High]]/Table2[[#This Row],[Close Price]])-1</f>
        <v>5.8479532163742132E-3</v>
      </c>
      <c r="AG652" s="5">
        <f>(Table2[[#This Row],[Close Price]]/Table2[[#This Row],[Current Month Low]])-1</f>
        <v>0.23913043478260865</v>
      </c>
      <c r="AH652" s="5">
        <f>(Table2[[#This Row],[Current Month High]]/Table2[[#This Row],[Close Price]])-1</f>
        <v>3.3918128654970792E-2</v>
      </c>
      <c r="AI652">
        <v>34.327485380116897</v>
      </c>
      <c r="AJ652">
        <v>23.9130434782608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-0.04</v>
      </c>
      <c r="AM652" t="s">
        <v>10117</v>
      </c>
      <c r="AN652">
        <v>9.66</v>
      </c>
      <c r="AO652" t="s">
        <v>10116</v>
      </c>
      <c r="AP652">
        <v>-3.9016397563309997E-2</v>
      </c>
      <c r="AQ652">
        <f>(Table2[[#This Row],[Sharpe Ratio]]-AVERAGE(Table2[Sharpe Ratio]))/_xlfn.STDEV.P(Table2[Sharpe Ratio])</f>
        <v>-1.0754623498105982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546</v>
      </c>
      <c r="AT652">
        <f>_xlfn.RANK.AVG(Table2[[#This Row],[6M Return vs Nifty Z-Score]],Table2[6M Return vs Nifty Z-Score])</f>
        <v>667</v>
      </c>
      <c r="AU652">
        <f>_xlfn.RANK.AVG(Table2[[#This Row],[Sharpe Ratio Z-Score]],Table2[Sharpe Ratio Z-Score])</f>
        <v>617</v>
      </c>
      <c r="AV652">
        <f>(Table2[[#This Row],[Rank 1Y]]+Table2[[#This Row],[Rank 6M]]+Table2[[#This Row],[Rank Sharpe]])/3</f>
        <v>610</v>
      </c>
    </row>
    <row r="653" spans="1:48" x14ac:dyDescent="0.3">
      <c r="A653" t="s">
        <v>1323</v>
      </c>
      <c r="B653" t="s">
        <v>1324</v>
      </c>
      <c r="C653" t="s">
        <v>10080</v>
      </c>
      <c r="D653" t="s">
        <v>379</v>
      </c>
      <c r="E653">
        <v>8086.5083264000004</v>
      </c>
      <c r="F653">
        <v>182.89</v>
      </c>
      <c r="G653">
        <v>-36.394929388683103</v>
      </c>
      <c r="H653">
        <f>(Table2[[#This Row],[1Y Return vs Nifty]]-AVERAGE(Table2[1Y Return vs Nifty]))/_xlfn.STDEV.P(Table2[1Y Return vs Nifty])</f>
        <v>-0.95948922738015208</v>
      </c>
      <c r="I653">
        <v>-1.8318555855858301</v>
      </c>
      <c r="J653">
        <f>(Table2[[#This Row],[1M Return vs Nifty]]-AVERAGE(Table2[1M Return vs Nifty]))/_xlfn.STDEV.P(Table2[1M Return vs Nifty])</f>
        <v>-0.3603264125541395</v>
      </c>
      <c r="K653">
        <v>-19.315524529927298</v>
      </c>
      <c r="L653">
        <f>(Table2[[#This Row],[6M Return vs Nifty]]-AVERAGE(Table2[6M Return vs Nifty]))/_xlfn.STDEV.P(Table2[6M Return vs Nifty])</f>
        <v>-0.94831080681224167</v>
      </c>
      <c r="M653">
        <v>2.3374981194814</v>
      </c>
      <c r="N653">
        <f>(Table2[[#This Row],[1W Return vs Nifty]]-AVERAGE(Table2[1W Return vs Nifty]))/_xlfn.STDEV.P(Table2[1W Return vs Nifty])</f>
        <v>0.77471277170435426</v>
      </c>
      <c r="O653">
        <v>177.36</v>
      </c>
      <c r="P653">
        <v>174.85849401315099</v>
      </c>
      <c r="Q653">
        <v>191.66102898784899</v>
      </c>
      <c r="R653">
        <v>64.587728526788098</v>
      </c>
      <c r="S653" s="5">
        <f>(Table2[[#This Row],[Close Price]]-Table2[[#This Row],[20D EMA]])/Table2[[#This Row],[20D EMA]]</f>
        <v>3.1179521876409405E-2</v>
      </c>
      <c r="T653" s="5">
        <f>(Table2[[#This Row],[Close Price]]-Table2[[#This Row],[50D EMA]])/Table2[[#This Row],[50D EMA]]</f>
        <v>4.5931460362714518E-2</v>
      </c>
      <c r="U653" s="5">
        <f>(Table2[[#This Row],[Close Price]]-Table2[[#This Row],[200D EMA]])/Table2[[#This Row],[200D EMA]]</f>
        <v>-4.5763236450144892E-2</v>
      </c>
      <c r="V653">
        <v>1.3757888975919399</v>
      </c>
      <c r="W653">
        <v>177.91</v>
      </c>
      <c r="X653">
        <v>185.34</v>
      </c>
      <c r="Y653">
        <v>177.91</v>
      </c>
      <c r="Z653">
        <v>190</v>
      </c>
      <c r="AA653">
        <v>152</v>
      </c>
      <c r="AB653">
        <v>190.45</v>
      </c>
      <c r="AC653" s="5">
        <f>(Table2[[#This Row],[Close Price]]/Table2[[#This Row],[Day Low]])-1</f>
        <v>2.7991681187117035E-2</v>
      </c>
      <c r="AD653" s="5">
        <f>(Table2[[#This Row],[Day High]]/Table2[[#This Row],[Close Price]])-1</f>
        <v>1.3396030400787406E-2</v>
      </c>
      <c r="AE653" s="5">
        <f>(Table2[[#This Row],[Close Price]]/Table2[[#This Row],[Current Week Low]])-1</f>
        <v>2.7991681187117035E-2</v>
      </c>
      <c r="AF653" s="5">
        <f>(Table2[[#This Row],[Current Week High]]/Table2[[#This Row],[Close Price]])-1</f>
        <v>3.8875826999835938E-2</v>
      </c>
      <c r="AG653" s="5">
        <f>(Table2[[#This Row],[Close Price]]/Table2[[#This Row],[Current Month Low]])-1</f>
        <v>0.20322368421052617</v>
      </c>
      <c r="AH653" s="5">
        <f>(Table2[[#This Row],[Current Month High]]/Table2[[#This Row],[Close Price]])-1</f>
        <v>4.133632237957241E-2</v>
      </c>
      <c r="AI653">
        <v>41.068401771556601</v>
      </c>
      <c r="AJ653">
        <v>26.131034482758601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-0.05</v>
      </c>
      <c r="AM653" t="s">
        <v>10117</v>
      </c>
      <c r="AN653">
        <v>8.3000000000000007</v>
      </c>
      <c r="AO653" t="s">
        <v>10116</v>
      </c>
      <c r="AQ653">
        <f>(Table2[[#This Row],[Sharpe Ratio]]-AVERAGE(Table2[Sharpe Ratio]))/_xlfn.STDEV.P(Table2[Sharpe Ratio])</f>
        <v>-0.63440504463053671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680</v>
      </c>
      <c r="AT653">
        <f>_xlfn.RANK.AVG(Table2[[#This Row],[6M Return vs Nifty Z-Score]],Table2[6M Return vs Nifty Z-Score])</f>
        <v>633</v>
      </c>
      <c r="AU653">
        <f>_xlfn.RANK.AVG(Table2[[#This Row],[Sharpe Ratio Z-Score]],Table2[Sharpe Ratio Z-Score])</f>
        <v>521.5</v>
      </c>
      <c r="AV653">
        <f>(Table2[[#This Row],[Rank 1Y]]+Table2[[#This Row],[Rank 6M]]+Table2[[#This Row],[Rank Sharpe]])/3</f>
        <v>611.5</v>
      </c>
    </row>
    <row r="654" spans="1:48" x14ac:dyDescent="0.3">
      <c r="A654" t="s">
        <v>1706</v>
      </c>
      <c r="B654" t="s">
        <v>1707</v>
      </c>
      <c r="C654" t="s">
        <v>609</v>
      </c>
      <c r="D654" t="s">
        <v>477</v>
      </c>
      <c r="E654">
        <v>4399.1862134900002</v>
      </c>
      <c r="F654">
        <v>1425.1</v>
      </c>
      <c r="G654">
        <v>-33.196962032829298</v>
      </c>
      <c r="H654">
        <f>(Table2[[#This Row],[1Y Return vs Nifty]]-AVERAGE(Table2[1Y Return vs Nifty]))/_xlfn.STDEV.P(Table2[1Y Return vs Nifty])</f>
        <v>-0.92084405547266368</v>
      </c>
      <c r="I654">
        <v>-7.3225753462887599</v>
      </c>
      <c r="J654">
        <f>(Table2[[#This Row],[1M Return vs Nifty]]-AVERAGE(Table2[1M Return vs Nifty]))/_xlfn.STDEV.P(Table2[1M Return vs Nifty])</f>
        <v>-0.86891332954947043</v>
      </c>
      <c r="K654">
        <v>-2.4731802501923998</v>
      </c>
      <c r="L654">
        <f>(Table2[[#This Row],[6M Return vs Nifty]]-AVERAGE(Table2[6M Return vs Nifty]))/_xlfn.STDEV.P(Table2[6M Return vs Nifty])</f>
        <v>-0.43613637710828496</v>
      </c>
      <c r="M654">
        <v>-0.22731426447435699</v>
      </c>
      <c r="N654">
        <f>(Table2[[#This Row],[1W Return vs Nifty]]-AVERAGE(Table2[1W Return vs Nifty]))/_xlfn.STDEV.P(Table2[1W Return vs Nifty])</f>
        <v>0.2145509996561224</v>
      </c>
      <c r="O654">
        <v>1462.5</v>
      </c>
      <c r="P654">
        <v>1421.3377367483499</v>
      </c>
      <c r="Q654">
        <v>1373.5005690734299</v>
      </c>
      <c r="R654">
        <v>47.077252972338499</v>
      </c>
      <c r="S654" s="5">
        <f>(Table2[[#This Row],[Close Price]]-Table2[[#This Row],[20D EMA]])/Table2[[#This Row],[20D EMA]]</f>
        <v>-2.5572649572649635E-2</v>
      </c>
      <c r="T654" s="5">
        <f>(Table2[[#This Row],[Close Price]]-Table2[[#This Row],[50D EMA]])/Table2[[#This Row],[50D EMA]]</f>
        <v>2.6469875205431897E-3</v>
      </c>
      <c r="U654" s="5">
        <f>(Table2[[#This Row],[Close Price]]-Table2[[#This Row],[200D EMA]])/Table2[[#This Row],[200D EMA]]</f>
        <v>3.7567826390766786E-2</v>
      </c>
      <c r="V654">
        <v>0.56859031723238496</v>
      </c>
      <c r="W654">
        <v>1406.95</v>
      </c>
      <c r="X654">
        <v>1480</v>
      </c>
      <c r="Y654">
        <v>1406.95</v>
      </c>
      <c r="Z654">
        <v>1517.6</v>
      </c>
      <c r="AA654">
        <v>1169.05</v>
      </c>
      <c r="AB654">
        <v>1554</v>
      </c>
      <c r="AC654" s="5">
        <f>(Table2[[#This Row],[Close Price]]/Table2[[#This Row],[Day Low]])-1</f>
        <v>1.2900245211272532E-2</v>
      </c>
      <c r="AD654" s="5">
        <f>(Table2[[#This Row],[Day High]]/Table2[[#This Row],[Close Price]])-1</f>
        <v>3.8523612378078775E-2</v>
      </c>
      <c r="AE654" s="5">
        <f>(Table2[[#This Row],[Close Price]]/Table2[[#This Row],[Current Week Low]])-1</f>
        <v>1.2900245211272532E-2</v>
      </c>
      <c r="AF654" s="5">
        <f>(Table2[[#This Row],[Current Week High]]/Table2[[#This Row],[Close Price]])-1</f>
        <v>6.490772577362991E-2</v>
      </c>
      <c r="AG654" s="5">
        <f>(Table2[[#This Row],[Close Price]]/Table2[[#This Row],[Current Month Low]])-1</f>
        <v>0.21902399384115312</v>
      </c>
      <c r="AH654" s="5">
        <f>(Table2[[#This Row],[Current Month High]]/Table2[[#This Row],[Close Price]])-1</f>
        <v>9.0449792996982747E-2</v>
      </c>
      <c r="AI654">
        <v>20.661707950319201</v>
      </c>
      <c r="AJ654">
        <v>32.969442500583099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0.1</v>
      </c>
      <c r="AM654" t="s">
        <v>10116</v>
      </c>
      <c r="AN654">
        <v>-2.78</v>
      </c>
      <c r="AO654" t="s">
        <v>10117</v>
      </c>
      <c r="AP654">
        <v>-0.15075521606473399</v>
      </c>
      <c r="AQ654">
        <f>(Table2[[#This Row],[Sharpe Ratio]]-AVERAGE(Table2[Sharpe Ratio]))/_xlfn.STDEV.P(Table2[Sharpe Ratio])</f>
        <v>-2.3386036250211704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-4.3499463874954678</v>
      </c>
      <c r="AS654">
        <f>_xlfn.RANK.AVG(Table2[[#This Row],[1Y Return vs Nifty Z-Score]],Table2[1Y Return vs Nifty Z-Score])</f>
        <v>664</v>
      </c>
      <c r="AT654">
        <f>_xlfn.RANK.AVG(Table2[[#This Row],[6M Return vs Nifty Z-Score]],Table2[6M Return vs Nifty Z-Score])</f>
        <v>448</v>
      </c>
      <c r="AU654">
        <f>_xlfn.RANK.AVG(Table2[[#This Row],[Sharpe Ratio Z-Score]],Table2[Sharpe Ratio Z-Score])</f>
        <v>724</v>
      </c>
      <c r="AV654">
        <f>(Table2[[#This Row],[Rank 1Y]]+Table2[[#This Row],[Rank 6M]]+Table2[[#This Row],[Rank Sharpe]])/3</f>
        <v>612</v>
      </c>
    </row>
    <row r="655" spans="1:48" x14ac:dyDescent="0.3">
      <c r="A655" t="s">
        <v>1215</v>
      </c>
      <c r="B655" t="s">
        <v>1216</v>
      </c>
      <c r="C655" t="s">
        <v>10070</v>
      </c>
      <c r="D655" t="s">
        <v>124</v>
      </c>
      <c r="E655">
        <v>9043.8324013799993</v>
      </c>
      <c r="F655">
        <v>82.6</v>
      </c>
      <c r="G655">
        <v>-38.190161471220598</v>
      </c>
      <c r="H655">
        <f>(Table2[[#This Row],[1Y Return vs Nifty]]-AVERAGE(Table2[1Y Return vs Nifty]))/_xlfn.STDEV.P(Table2[1Y Return vs Nifty])</f>
        <v>-0.98118333639490074</v>
      </c>
      <c r="I655">
        <v>-3.5159086796221</v>
      </c>
      <c r="J655">
        <f>(Table2[[#This Row],[1M Return vs Nifty]]-AVERAGE(Table2[1M Return vs Nifty]))/_xlfn.STDEV.P(Table2[1M Return vs Nifty])</f>
        <v>-0.51631459051256179</v>
      </c>
      <c r="K655">
        <v>-19.308866577168398</v>
      </c>
      <c r="L655">
        <f>(Table2[[#This Row],[6M Return vs Nifty]]-AVERAGE(Table2[6M Return vs Nifty]))/_xlfn.STDEV.P(Table2[6M Return vs Nifty])</f>
        <v>-0.94810833896687241</v>
      </c>
      <c r="M655">
        <v>-4.2514511787863896</v>
      </c>
      <c r="N655">
        <f>(Table2[[#This Row],[1W Return vs Nifty]]-AVERAGE(Table2[1W Return vs Nifty]))/_xlfn.STDEV.P(Table2[1W Return vs Nifty])</f>
        <v>-0.66433108894682169</v>
      </c>
      <c r="O655">
        <v>84.44</v>
      </c>
      <c r="P655">
        <v>84.296841894197698</v>
      </c>
      <c r="Q655">
        <v>85.863015951220106</v>
      </c>
      <c r="R655">
        <v>44.037920644026002</v>
      </c>
      <c r="S655" s="5">
        <f>(Table2[[#This Row],[Close Price]]-Table2[[#This Row],[20D EMA]])/Table2[[#This Row],[20D EMA]]</f>
        <v>-2.179062055897683E-2</v>
      </c>
      <c r="T655" s="5">
        <f>(Table2[[#This Row],[Close Price]]-Table2[[#This Row],[50D EMA]])/Table2[[#This Row],[50D EMA]]</f>
        <v>-2.0129364944981409E-2</v>
      </c>
      <c r="U655" s="5">
        <f>(Table2[[#This Row],[Close Price]]-Table2[[#This Row],[200D EMA]])/Table2[[#This Row],[200D EMA]]</f>
        <v>-3.8002577886081634E-2</v>
      </c>
      <c r="V655">
        <v>0.67946635254238696</v>
      </c>
      <c r="W655">
        <v>82.35</v>
      </c>
      <c r="X655">
        <v>85.36</v>
      </c>
      <c r="Y655">
        <v>82.35</v>
      </c>
      <c r="Z655">
        <v>87.5</v>
      </c>
      <c r="AA655">
        <v>77.05</v>
      </c>
      <c r="AB655">
        <v>87.75</v>
      </c>
      <c r="AC655" s="5">
        <f>(Table2[[#This Row],[Close Price]]/Table2[[#This Row],[Day Low]])-1</f>
        <v>3.0358227079538835E-3</v>
      </c>
      <c r="AD655" s="5">
        <f>(Table2[[#This Row],[Day High]]/Table2[[#This Row],[Close Price]])-1</f>
        <v>3.341404358353528E-2</v>
      </c>
      <c r="AE655" s="5">
        <f>(Table2[[#This Row],[Close Price]]/Table2[[#This Row],[Current Week Low]])-1</f>
        <v>3.0358227079538835E-3</v>
      </c>
      <c r="AF655" s="5">
        <f>(Table2[[#This Row],[Current Week High]]/Table2[[#This Row],[Close Price]])-1</f>
        <v>5.9322033898305149E-2</v>
      </c>
      <c r="AG655" s="5">
        <f>(Table2[[#This Row],[Close Price]]/Table2[[#This Row],[Current Month Low]])-1</f>
        <v>7.2031148604801976E-2</v>
      </c>
      <c r="AH655" s="5">
        <f>(Table2[[#This Row],[Current Month High]]/Table2[[#This Row],[Close Price]])-1</f>
        <v>6.2348668280871822E-2</v>
      </c>
      <c r="AI655">
        <v>18.644067796610098</v>
      </c>
      <c r="AJ655">
        <v>14.0883977900552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</v>
      </c>
      <c r="AM655" t="s">
        <v>10117</v>
      </c>
      <c r="AN655">
        <v>-2.85</v>
      </c>
      <c r="AO655" t="s">
        <v>10117</v>
      </c>
      <c r="AQ655">
        <f>(Table2[[#This Row],[Sharpe Ratio]]-AVERAGE(Table2[Sharpe Ratio]))/_xlfn.STDEV.P(Table2[Sharpe Ratio])</f>
        <v>-0.63440504463053671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685</v>
      </c>
      <c r="AT655">
        <f>_xlfn.RANK.AVG(Table2[[#This Row],[6M Return vs Nifty Z-Score]],Table2[6M Return vs Nifty Z-Score])</f>
        <v>632</v>
      </c>
      <c r="AU655">
        <f>_xlfn.RANK.AVG(Table2[[#This Row],[Sharpe Ratio Z-Score]],Table2[Sharpe Ratio Z-Score])</f>
        <v>521.5</v>
      </c>
      <c r="AV655">
        <f>(Table2[[#This Row],[Rank 1Y]]+Table2[[#This Row],[Rank 6M]]+Table2[[#This Row],[Rank Sharpe]])/3</f>
        <v>612.83333333333337</v>
      </c>
    </row>
    <row r="656" spans="1:48" x14ac:dyDescent="0.3">
      <c r="A656" t="s">
        <v>165</v>
      </c>
      <c r="B656" t="s">
        <v>166</v>
      </c>
      <c r="C656" t="s">
        <v>10069</v>
      </c>
      <c r="D656" t="s">
        <v>21</v>
      </c>
      <c r="E656">
        <v>153338.58429974999</v>
      </c>
      <c r="F656">
        <v>5377.05</v>
      </c>
      <c r="G656">
        <v>-23.633177096117802</v>
      </c>
      <c r="H656">
        <f>(Table2[[#This Row],[1Y Return vs Nifty]]-AVERAGE(Table2[1Y Return vs Nifty]))/_xlfn.STDEV.P(Table2[1Y Return vs Nifty])</f>
        <v>-0.8052724839589861</v>
      </c>
      <c r="I656">
        <v>1.9870420859261599</v>
      </c>
      <c r="J656">
        <f>(Table2[[#This Row],[1M Return vs Nifty]]-AVERAGE(Table2[1M Return vs Nifty]))/_xlfn.STDEV.P(Table2[1M Return vs Nifty])</f>
        <v>-6.5947566471036643E-3</v>
      </c>
      <c r="K656">
        <v>-25.511922446159701</v>
      </c>
      <c r="L656">
        <f>(Table2[[#This Row],[6M Return vs Nifty]]-AVERAGE(Table2[6M Return vs Nifty]))/_xlfn.STDEV.P(Table2[6M Return vs Nifty])</f>
        <v>-1.1367428039412701</v>
      </c>
      <c r="M656">
        <v>1.13494447399759</v>
      </c>
      <c r="N656">
        <f>(Table2[[#This Row],[1W Return vs Nifty]]-AVERAGE(Table2[1W Return vs Nifty]))/_xlfn.STDEV.P(Table2[1W Return vs Nifty])</f>
        <v>0.51207189190700675</v>
      </c>
      <c r="O656">
        <v>5018.59</v>
      </c>
      <c r="P656">
        <v>4944.2329311248104</v>
      </c>
      <c r="Q656">
        <v>5111.8569624367201</v>
      </c>
      <c r="R656">
        <v>74.394134775736106</v>
      </c>
      <c r="S656" s="5">
        <f>(Table2[[#This Row],[Close Price]]-Table2[[#This Row],[20D EMA]])/Table2[[#This Row],[20D EMA]]</f>
        <v>7.1426436509059318E-2</v>
      </c>
      <c r="T656" s="5">
        <f>(Table2[[#This Row],[Close Price]]-Table2[[#This Row],[50D EMA]])/Table2[[#This Row],[50D EMA]]</f>
        <v>8.7539781176273201E-2</v>
      </c>
      <c r="U656" s="5">
        <f>(Table2[[#This Row],[Close Price]]-Table2[[#This Row],[200D EMA]])/Table2[[#This Row],[200D EMA]]</f>
        <v>5.1878023878991299E-2</v>
      </c>
      <c r="V656">
        <v>1.1998176457293099</v>
      </c>
      <c r="W656">
        <v>5125</v>
      </c>
      <c r="X656">
        <v>5389.95</v>
      </c>
      <c r="Y656">
        <v>5060</v>
      </c>
      <c r="Z656">
        <v>5389.95</v>
      </c>
      <c r="AA656">
        <v>4513.55</v>
      </c>
      <c r="AB656">
        <v>5389.95</v>
      </c>
      <c r="AC656" s="5">
        <f>(Table2[[#This Row],[Close Price]]/Table2[[#This Row],[Day Low]])-1</f>
        <v>4.9180487804878048E-2</v>
      </c>
      <c r="AD656" s="5">
        <f>(Table2[[#This Row],[Day High]]/Table2[[#This Row],[Close Price]])-1</f>
        <v>2.3990850001394115E-3</v>
      </c>
      <c r="AE656" s="5">
        <f>(Table2[[#This Row],[Close Price]]/Table2[[#This Row],[Current Week Low]])-1</f>
        <v>6.2658102766798507E-2</v>
      </c>
      <c r="AF656" s="5">
        <f>(Table2[[#This Row],[Current Week High]]/Table2[[#This Row],[Close Price]])-1</f>
        <v>2.3990850001394115E-3</v>
      </c>
      <c r="AG656" s="5">
        <f>(Table2[[#This Row],[Close Price]]/Table2[[#This Row],[Current Month Low]])-1</f>
        <v>0.19131282471668642</v>
      </c>
      <c r="AH656" s="5">
        <f>(Table2[[#This Row],[Current Month High]]/Table2[[#This Row],[Close Price]])-1</f>
        <v>2.3990850001394115E-3</v>
      </c>
      <c r="AI656">
        <v>19.805469541849099</v>
      </c>
      <c r="AJ656">
        <v>19.131282471668602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0.06</v>
      </c>
      <c r="AM656" t="s">
        <v>10116</v>
      </c>
      <c r="AN656">
        <v>9.66</v>
      </c>
      <c r="AO656" t="s">
        <v>10116</v>
      </c>
      <c r="AP656">
        <v>-4.820882801074E-3</v>
      </c>
      <c r="AQ656">
        <f>(Table2[[#This Row],[Sharpe Ratio]]-AVERAGE(Table2[Sharpe Ratio]))/_xlfn.STDEV.P(Table2[Sharpe Ratio])</f>
        <v>-0.68890227424740191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622</v>
      </c>
      <c r="AT656">
        <f>_xlfn.RANK.AVG(Table2[[#This Row],[6M Return vs Nifty Z-Score]],Table2[6M Return vs Nifty Z-Score])</f>
        <v>668</v>
      </c>
      <c r="AU656">
        <f>_xlfn.RANK.AVG(Table2[[#This Row],[Sharpe Ratio Z-Score]],Table2[Sharpe Ratio Z-Score])</f>
        <v>552</v>
      </c>
      <c r="AV656">
        <f>(Table2[[#This Row],[Rank 1Y]]+Table2[[#This Row],[Rank 6M]]+Table2[[#This Row],[Rank Sharpe]])/3</f>
        <v>614</v>
      </c>
    </row>
    <row r="657" spans="1:48" x14ac:dyDescent="0.3">
      <c r="A657" t="s">
        <v>437</v>
      </c>
      <c r="B657" t="s">
        <v>438</v>
      </c>
      <c r="C657" t="s">
        <v>10070</v>
      </c>
      <c r="D657" t="s">
        <v>49</v>
      </c>
      <c r="E657">
        <v>51444.728653450002</v>
      </c>
      <c r="F657">
        <v>666.1</v>
      </c>
      <c r="G657">
        <v>-38.9409907596092</v>
      </c>
      <c r="H657">
        <f>(Table2[[#This Row],[1Y Return vs Nifty]]-AVERAGE(Table2[1Y Return vs Nifty]))/_xlfn.STDEV.P(Table2[1Y Return vs Nifty])</f>
        <v>-0.99025657689244428</v>
      </c>
      <c r="I657">
        <v>6.2627605544386498</v>
      </c>
      <c r="J657">
        <f>(Table2[[#This Row],[1M Return vs Nifty]]-AVERAGE(Table2[1M Return vs Nifty]))/_xlfn.STDEV.P(Table2[1M Return vs Nifty])</f>
        <v>0.3894506743006183</v>
      </c>
      <c r="K657">
        <v>-25.042914549197601</v>
      </c>
      <c r="L657">
        <f>(Table2[[#This Row],[6M Return vs Nifty]]-AVERAGE(Table2[6M Return vs Nifty]))/_xlfn.STDEV.P(Table2[6M Return vs Nifty])</f>
        <v>-1.12248030887743</v>
      </c>
      <c r="M657">
        <v>3.0019218195489801</v>
      </c>
      <c r="N657">
        <f>(Table2[[#This Row],[1W Return vs Nifty]]-AVERAGE(Table2[1W Return vs Nifty]))/_xlfn.STDEV.P(Table2[1W Return vs Nifty])</f>
        <v>0.91982465573490135</v>
      </c>
      <c r="O657">
        <v>663.32</v>
      </c>
      <c r="P657">
        <v>646.62076994217296</v>
      </c>
      <c r="Q657">
        <v>658.62657686976399</v>
      </c>
      <c r="R657">
        <v>75.186131486624404</v>
      </c>
      <c r="S657" s="5">
        <f>(Table2[[#This Row],[Close Price]]-Table2[[#This Row],[20D EMA]])/Table2[[#This Row],[20D EMA]]</f>
        <v>4.1910390158595738E-3</v>
      </c>
      <c r="T657" s="5">
        <f>(Table2[[#This Row],[Close Price]]-Table2[[#This Row],[50D EMA]])/Table2[[#This Row],[50D EMA]]</f>
        <v>3.0124658785038852E-2</v>
      </c>
      <c r="U657" s="5">
        <f>(Table2[[#This Row],[Close Price]]-Table2[[#This Row],[200D EMA]])/Table2[[#This Row],[200D EMA]]</f>
        <v>1.1346980812336418E-2</v>
      </c>
      <c r="V657">
        <v>1.22250812313928</v>
      </c>
      <c r="W657">
        <v>661.3</v>
      </c>
      <c r="X657">
        <v>696</v>
      </c>
      <c r="Y657">
        <v>638.5</v>
      </c>
      <c r="Z657">
        <v>700.95</v>
      </c>
      <c r="AA657">
        <v>605.9</v>
      </c>
      <c r="AB657">
        <v>700.95</v>
      </c>
      <c r="AC657" s="5">
        <f>(Table2[[#This Row],[Close Price]]/Table2[[#This Row],[Day Low]])-1</f>
        <v>7.2584303644338544E-3</v>
      </c>
      <c r="AD657" s="5">
        <f>(Table2[[#This Row],[Day High]]/Table2[[#This Row],[Close Price]])-1</f>
        <v>4.4888154931691959E-2</v>
      </c>
      <c r="AE657" s="5">
        <f>(Table2[[#This Row],[Close Price]]/Table2[[#This Row],[Current Week Low]])-1</f>
        <v>4.3226311667971862E-2</v>
      </c>
      <c r="AF657" s="5">
        <f>(Table2[[#This Row],[Current Week High]]/Table2[[#This Row],[Close Price]])-1</f>
        <v>5.2319471550818175E-2</v>
      </c>
      <c r="AG657" s="5">
        <f>(Table2[[#This Row],[Close Price]]/Table2[[#This Row],[Current Month Low]])-1</f>
        <v>9.9356329427298329E-2</v>
      </c>
      <c r="AH657" s="5">
        <f>(Table2[[#This Row],[Current Month High]]/Table2[[#This Row],[Close Price]])-1</f>
        <v>5.2319471550818175E-2</v>
      </c>
      <c r="AI657">
        <v>22.113796727218102</v>
      </c>
      <c r="AJ657">
        <v>20.299801336463702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10117</v>
      </c>
      <c r="AN657">
        <v>-0.5</v>
      </c>
      <c r="AO657" t="s">
        <v>10117</v>
      </c>
      <c r="AP657">
        <v>2.7740715423910001E-3</v>
      </c>
      <c r="AQ657">
        <f>(Table2[[#This Row],[Sharpe Ratio]]-AVERAGE(Table2[Sharpe Ratio]))/_xlfn.STDEV.P(Table2[Sharpe Ratio])</f>
        <v>-0.60304580607248381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688</v>
      </c>
      <c r="AT657">
        <f>_xlfn.RANK.AVG(Table2[[#This Row],[6M Return vs Nifty Z-Score]],Table2[6M Return vs Nifty Z-Score])</f>
        <v>665</v>
      </c>
      <c r="AU657">
        <f>_xlfn.RANK.AVG(Table2[[#This Row],[Sharpe Ratio Z-Score]],Table2[Sharpe Ratio Z-Score])</f>
        <v>495</v>
      </c>
      <c r="AV657">
        <f>(Table2[[#This Row],[Rank 1Y]]+Table2[[#This Row],[Rank 6M]]+Table2[[#This Row],[Rank Sharpe]])/3</f>
        <v>616</v>
      </c>
    </row>
    <row r="658" spans="1:48" x14ac:dyDescent="0.3">
      <c r="A658" t="s">
        <v>2046</v>
      </c>
      <c r="B658" t="s">
        <v>2047</v>
      </c>
      <c r="C658" t="s">
        <v>10072</v>
      </c>
      <c r="D658" t="s">
        <v>420</v>
      </c>
      <c r="E658">
        <v>2779.85401288</v>
      </c>
      <c r="F658">
        <v>1920.6</v>
      </c>
      <c r="G658">
        <v>-12.740266567307399</v>
      </c>
      <c r="H658">
        <f>(Table2[[#This Row],[1Y Return vs Nifty]]-AVERAGE(Table2[1Y Return vs Nifty]))/_xlfn.STDEV.P(Table2[1Y Return vs Nifty])</f>
        <v>-0.67363937044761335</v>
      </c>
      <c r="I658">
        <v>1.51091537399006</v>
      </c>
      <c r="J658">
        <f>(Table2[[#This Row],[1M Return vs Nifty]]-AVERAGE(Table2[1M Return vs Nifty]))/_xlfn.STDEV.P(Table2[1M Return vs Nifty])</f>
        <v>-5.0696773700639179E-2</v>
      </c>
      <c r="K658">
        <v>-12.727390280995101</v>
      </c>
      <c r="L658">
        <f>(Table2[[#This Row],[6M Return vs Nifty]]-AVERAGE(Table2[6M Return vs Nifty]))/_xlfn.STDEV.P(Table2[6M Return vs Nifty])</f>
        <v>-0.74796613710851412</v>
      </c>
      <c r="M658">
        <v>-7.3834523928360101</v>
      </c>
      <c r="N658">
        <f>(Table2[[#This Row],[1W Return vs Nifty]]-AVERAGE(Table2[1W Return vs Nifty]))/_xlfn.STDEV.P(Table2[1W Return vs Nifty])</f>
        <v>-1.3483683936222473</v>
      </c>
      <c r="O658">
        <v>1901.32</v>
      </c>
      <c r="P658">
        <v>1837.7419345542301</v>
      </c>
      <c r="Q658">
        <v>1846.14816387983</v>
      </c>
      <c r="R658">
        <v>62.930766150527901</v>
      </c>
      <c r="S658" s="5">
        <f>(Table2[[#This Row],[Close Price]]-Table2[[#This Row],[20D EMA]])/Table2[[#This Row],[20D EMA]]</f>
        <v>1.0140323564681366E-2</v>
      </c>
      <c r="T658" s="5">
        <f>(Table2[[#This Row],[Close Price]]-Table2[[#This Row],[50D EMA]])/Table2[[#This Row],[50D EMA]]</f>
        <v>4.5086888364371046E-2</v>
      </c>
      <c r="U658" s="5">
        <f>(Table2[[#This Row],[Close Price]]-Table2[[#This Row],[200D EMA]])/Table2[[#This Row],[200D EMA]]</f>
        <v>4.0328202024534875E-2</v>
      </c>
      <c r="V658">
        <v>2.13580403321932</v>
      </c>
      <c r="W658">
        <v>1893.4</v>
      </c>
      <c r="X658">
        <v>1988.4</v>
      </c>
      <c r="Y658">
        <v>1893.4</v>
      </c>
      <c r="Z658">
        <v>2040.1</v>
      </c>
      <c r="AA658">
        <v>1660.75</v>
      </c>
      <c r="AB658">
        <v>2131.65</v>
      </c>
      <c r="AC658" s="5">
        <f>(Table2[[#This Row],[Close Price]]/Table2[[#This Row],[Day Low]])-1</f>
        <v>1.4365691348896092E-2</v>
      </c>
      <c r="AD658" s="5">
        <f>(Table2[[#This Row],[Day High]]/Table2[[#This Row],[Close Price]])-1</f>
        <v>3.530146829115921E-2</v>
      </c>
      <c r="AE658" s="5">
        <f>(Table2[[#This Row],[Close Price]]/Table2[[#This Row],[Current Week Low]])-1</f>
        <v>1.4365691348896092E-2</v>
      </c>
      <c r="AF658" s="5">
        <f>(Table2[[#This Row],[Current Week High]]/Table2[[#This Row],[Close Price]])-1</f>
        <v>6.2220139539727271E-2</v>
      </c>
      <c r="AG658" s="5">
        <f>(Table2[[#This Row],[Close Price]]/Table2[[#This Row],[Current Month Low]])-1</f>
        <v>0.15646545235586329</v>
      </c>
      <c r="AH658" s="5">
        <f>(Table2[[#This Row],[Current Month High]]/Table2[[#This Row],[Close Price]])-1</f>
        <v>0.10988753514526728</v>
      </c>
      <c r="AI658">
        <v>20.530042694991099</v>
      </c>
      <c r="AJ658">
        <v>25.447419986936598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 t="s">
        <v>10115</v>
      </c>
      <c r="AN658">
        <v>5.46</v>
      </c>
      <c r="AO658" t="s">
        <v>10116</v>
      </c>
      <c r="AP658">
        <v>-0.112957049491891</v>
      </c>
      <c r="AQ658">
        <f>(Table2[[#This Row],[Sharpe Ratio]]-AVERAGE(Table2[Sharpe Ratio]))/_xlfn.STDEV.P(Table2[Sharpe Ratio])</f>
        <v>-1.9113177008834095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569</v>
      </c>
      <c r="AT658">
        <f>_xlfn.RANK.AVG(Table2[[#This Row],[6M Return vs Nifty Z-Score]],Table2[6M Return vs Nifty Z-Score])</f>
        <v>565</v>
      </c>
      <c r="AU658">
        <f>_xlfn.RANK.AVG(Table2[[#This Row],[Sharpe Ratio Z-Score]],Table2[Sharpe Ratio Z-Score])</f>
        <v>714</v>
      </c>
      <c r="AV658">
        <f>(Table2[[#This Row],[Rank 1Y]]+Table2[[#This Row],[Rank 6M]]+Table2[[#This Row],[Rank Sharpe]])/3</f>
        <v>616</v>
      </c>
    </row>
    <row r="659" spans="1:48" x14ac:dyDescent="0.3">
      <c r="A659" t="s">
        <v>701</v>
      </c>
      <c r="B659" t="s">
        <v>702</v>
      </c>
      <c r="C659" t="s">
        <v>10075</v>
      </c>
      <c r="D659" t="s">
        <v>59</v>
      </c>
      <c r="E659">
        <v>23044.992463215</v>
      </c>
      <c r="F659">
        <v>423.5</v>
      </c>
      <c r="G659">
        <v>-12.2885130113389</v>
      </c>
      <c r="H659">
        <f>(Table2[[#This Row],[1Y Return vs Nifty]]-AVERAGE(Table2[1Y Return vs Nifty]))/_xlfn.STDEV.P(Table2[1Y Return vs Nifty])</f>
        <v>-0.66818024848432456</v>
      </c>
      <c r="I659">
        <v>-8.0644576814712199</v>
      </c>
      <c r="J659">
        <f>(Table2[[#This Row],[1M Return vs Nifty]]-AVERAGE(Table2[1M Return vs Nifty]))/_xlfn.STDEV.P(Table2[1M Return vs Nifty])</f>
        <v>-0.93763139677340035</v>
      </c>
      <c r="K659">
        <v>-13.071308421040801</v>
      </c>
      <c r="L659">
        <f>(Table2[[#This Row],[6M Return vs Nifty]]-AVERAGE(Table2[6M Return vs Nifty]))/_xlfn.STDEV.P(Table2[6M Return vs Nifty])</f>
        <v>-0.75842466202150349</v>
      </c>
      <c r="M659">
        <v>-2.8498041374264198</v>
      </c>
      <c r="N659">
        <f>(Table2[[#This Row],[1W Return vs Nifty]]-AVERAGE(Table2[1W Return vs Nifty]))/_xlfn.STDEV.P(Table2[1W Return vs Nifty])</f>
        <v>-0.35820768772422928</v>
      </c>
      <c r="O659">
        <v>431.55</v>
      </c>
      <c r="P659">
        <v>431.05657542676101</v>
      </c>
      <c r="Q659">
        <v>411.51356165513602</v>
      </c>
      <c r="R659">
        <v>41.247585986451199</v>
      </c>
      <c r="S659" s="5">
        <f>(Table2[[#This Row],[Close Price]]-Table2[[#This Row],[20D EMA]])/Table2[[#This Row],[20D EMA]]</f>
        <v>-1.8653690186536929E-2</v>
      </c>
      <c r="T659" s="5">
        <f>(Table2[[#This Row],[Close Price]]-Table2[[#This Row],[50D EMA]])/Table2[[#This Row],[50D EMA]]</f>
        <v>-1.7530356471838395E-2</v>
      </c>
      <c r="U659" s="5">
        <f>(Table2[[#This Row],[Close Price]]-Table2[[#This Row],[200D EMA]])/Table2[[#This Row],[200D EMA]]</f>
        <v>2.9127687303071373E-2</v>
      </c>
      <c r="V659">
        <v>0.492433704232763</v>
      </c>
      <c r="W659">
        <v>419.55</v>
      </c>
      <c r="X659">
        <v>430.85</v>
      </c>
      <c r="Y659">
        <v>419.55</v>
      </c>
      <c r="Z659">
        <v>433.9</v>
      </c>
      <c r="AA659">
        <v>385.45</v>
      </c>
      <c r="AB659">
        <v>447.35</v>
      </c>
      <c r="AC659" s="5">
        <f>(Table2[[#This Row],[Close Price]]/Table2[[#This Row],[Day Low]])-1</f>
        <v>9.414849243236878E-3</v>
      </c>
      <c r="AD659" s="5">
        <f>(Table2[[#This Row],[Day High]]/Table2[[#This Row],[Close Price]])-1</f>
        <v>1.7355371900826588E-2</v>
      </c>
      <c r="AE659" s="5">
        <f>(Table2[[#This Row],[Close Price]]/Table2[[#This Row],[Current Week Low]])-1</f>
        <v>9.414849243236878E-3</v>
      </c>
      <c r="AF659" s="5">
        <f>(Table2[[#This Row],[Current Week High]]/Table2[[#This Row],[Close Price]])-1</f>
        <v>2.4557260920897273E-2</v>
      </c>
      <c r="AG659" s="5">
        <f>(Table2[[#This Row],[Close Price]]/Table2[[#This Row],[Current Month Low]])-1</f>
        <v>9.8715786742768152E-2</v>
      </c>
      <c r="AH659" s="5">
        <f>(Table2[[#This Row],[Current Month High]]/Table2[[#This Row],[Close Price]])-1</f>
        <v>5.6316410861865451E-2</v>
      </c>
      <c r="AI659">
        <v>11.2160566706021</v>
      </c>
      <c r="AJ659">
        <v>29.056833765046399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-0.05</v>
      </c>
      <c r="AM659" t="s">
        <v>10117</v>
      </c>
      <c r="AN659">
        <v>-4.54</v>
      </c>
      <c r="AO659" t="s">
        <v>10117</v>
      </c>
      <c r="AP659">
        <v>-0.11410980499413501</v>
      </c>
      <c r="AQ659">
        <f>(Table2[[#This Row],[Sharpe Ratio]]-AVERAGE(Table2[Sharpe Ratio]))/_xlfn.STDEV.P(Table2[Sharpe Ratio])</f>
        <v>-1.9243489202451205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-4.6467929152485787</v>
      </c>
      <c r="AS659">
        <f>_xlfn.RANK.AVG(Table2[[#This Row],[1Y Return vs Nifty Z-Score]],Table2[1Y Return vs Nifty Z-Score])</f>
        <v>567</v>
      </c>
      <c r="AT659">
        <f>_xlfn.RANK.AVG(Table2[[#This Row],[6M Return vs Nifty Z-Score]],Table2[6M Return vs Nifty Z-Score])</f>
        <v>566</v>
      </c>
      <c r="AU659">
        <f>_xlfn.RANK.AVG(Table2[[#This Row],[Sharpe Ratio Z-Score]],Table2[Sharpe Ratio Z-Score])</f>
        <v>715</v>
      </c>
      <c r="AV659">
        <f>(Table2[[#This Row],[Rank 1Y]]+Table2[[#This Row],[Rank 6M]]+Table2[[#This Row],[Rank Sharpe]])/3</f>
        <v>616</v>
      </c>
    </row>
    <row r="660" spans="1:48" x14ac:dyDescent="0.3">
      <c r="A660" t="s">
        <v>1884</v>
      </c>
      <c r="B660" t="s">
        <v>1885</v>
      </c>
      <c r="C660" t="s">
        <v>10078</v>
      </c>
      <c r="D660" t="s">
        <v>70</v>
      </c>
      <c r="E660">
        <v>3433.1300500000002</v>
      </c>
      <c r="F660">
        <v>784.75</v>
      </c>
      <c r="G660">
        <v>-67.177218568291906</v>
      </c>
      <c r="H660">
        <f>(Table2[[#This Row],[1Y Return vs Nifty]]-AVERAGE(Table2[1Y Return vs Nifty]))/_xlfn.STDEV.P(Table2[1Y Return vs Nifty])</f>
        <v>-1.3314714037693176</v>
      </c>
      <c r="I660">
        <v>9.2887873610642497</v>
      </c>
      <c r="J660">
        <f>(Table2[[#This Row],[1M Return vs Nifty]]-AVERAGE(Table2[1M Return vs Nifty]))/_xlfn.STDEV.P(Table2[1M Return vs Nifty])</f>
        <v>0.6697413668508998</v>
      </c>
      <c r="K660">
        <v>-16.924034234853</v>
      </c>
      <c r="L660">
        <f>(Table2[[#This Row],[6M Return vs Nifty]]-AVERAGE(Table2[6M Return vs Nifty]))/_xlfn.STDEV.P(Table2[6M Return vs Nifty])</f>
        <v>-0.875585765827537</v>
      </c>
      <c r="M660">
        <v>-2.3312820976859001</v>
      </c>
      <c r="N660">
        <f>(Table2[[#This Row],[1W Return vs Nifty]]-AVERAGE(Table2[1W Return vs Nifty]))/_xlfn.STDEV.P(Table2[1W Return vs Nifty])</f>
        <v>-0.24496111014059441</v>
      </c>
      <c r="O660">
        <v>751.53</v>
      </c>
      <c r="P660">
        <v>725.51221427544795</v>
      </c>
      <c r="Q660">
        <v>804.64285163613397</v>
      </c>
      <c r="R660">
        <v>64.1297557893446</v>
      </c>
      <c r="S660" s="5">
        <f>(Table2[[#This Row],[Close Price]]-Table2[[#This Row],[20D EMA]])/Table2[[#This Row],[20D EMA]]</f>
        <v>4.4203158889199408E-2</v>
      </c>
      <c r="T660" s="5">
        <f>(Table2[[#This Row],[Close Price]]-Table2[[#This Row],[50D EMA]])/Table2[[#This Row],[50D EMA]]</f>
        <v>8.1649605008664736E-2</v>
      </c>
      <c r="U660" s="5">
        <f>(Table2[[#This Row],[Close Price]]-Table2[[#This Row],[200D EMA]])/Table2[[#This Row],[200D EMA]]</f>
        <v>-2.4722585424930461E-2</v>
      </c>
      <c r="V660">
        <v>3.5630901114183202</v>
      </c>
      <c r="W660">
        <v>774</v>
      </c>
      <c r="X660">
        <v>807.7</v>
      </c>
      <c r="Y660">
        <v>771.5</v>
      </c>
      <c r="Z660">
        <v>830</v>
      </c>
      <c r="AA660">
        <v>618.79999999999995</v>
      </c>
      <c r="AB660">
        <v>854.4</v>
      </c>
      <c r="AC660" s="5">
        <f>(Table2[[#This Row],[Close Price]]/Table2[[#This Row],[Day Low]])-1</f>
        <v>1.388888888888884E-2</v>
      </c>
      <c r="AD660" s="5">
        <f>(Table2[[#This Row],[Day High]]/Table2[[#This Row],[Close Price]])-1</f>
        <v>2.9244982478496384E-2</v>
      </c>
      <c r="AE660" s="5">
        <f>(Table2[[#This Row],[Close Price]]/Table2[[#This Row],[Current Week Low]])-1</f>
        <v>1.7174335709656541E-2</v>
      </c>
      <c r="AF660" s="5">
        <f>(Table2[[#This Row],[Current Week High]]/Table2[[#This Row],[Close Price]])-1</f>
        <v>5.766167569289582E-2</v>
      </c>
      <c r="AG660" s="5">
        <f>(Table2[[#This Row],[Close Price]]/Table2[[#This Row],[Current Month Low]])-1</f>
        <v>0.26818034906270216</v>
      </c>
      <c r="AH660" s="5">
        <f>(Table2[[#This Row],[Current Month High]]/Table2[[#This Row],[Close Price]])-1</f>
        <v>8.8754380375915876E-2</v>
      </c>
      <c r="AI660">
        <v>71.258362535839396</v>
      </c>
      <c r="AJ660">
        <v>26.818034906270199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</v>
      </c>
      <c r="AM660" t="s">
        <v>10115</v>
      </c>
      <c r="AN660">
        <v>13.91</v>
      </c>
      <c r="AO660" t="s">
        <v>10116</v>
      </c>
      <c r="AQ660">
        <f>(Table2[[#This Row],[Sharpe Ratio]]-AVERAGE(Table2[Sharpe Ratio]))/_xlfn.STDEV.P(Table2[Sharpe Ratio])</f>
        <v>-0.63440504463053671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721</v>
      </c>
      <c r="AT660">
        <f>_xlfn.RANK.AVG(Table2[[#This Row],[6M Return vs Nifty Z-Score]],Table2[6M Return vs Nifty Z-Score])</f>
        <v>606</v>
      </c>
      <c r="AU660">
        <f>_xlfn.RANK.AVG(Table2[[#This Row],[Sharpe Ratio Z-Score]],Table2[Sharpe Ratio Z-Score])</f>
        <v>521.5</v>
      </c>
      <c r="AV660">
        <f>(Table2[[#This Row],[Rank 1Y]]+Table2[[#This Row],[Rank 6M]]+Table2[[#This Row],[Rank Sharpe]])/3</f>
        <v>616.16666666666663</v>
      </c>
    </row>
    <row r="661" spans="1:48" x14ac:dyDescent="0.3">
      <c r="A661" t="s">
        <v>22</v>
      </c>
      <c r="B661" t="s">
        <v>23</v>
      </c>
      <c r="C661" t="s">
        <v>10070</v>
      </c>
      <c r="D661" t="s">
        <v>24</v>
      </c>
      <c r="E661">
        <v>1294522.0096853001</v>
      </c>
      <c r="F661">
        <v>1696.15</v>
      </c>
      <c r="G661">
        <v>-25.514056411233501</v>
      </c>
      <c r="H661">
        <f>(Table2[[#This Row],[1Y Return vs Nifty]]-AVERAGE(Table2[1Y Return vs Nifty]))/_xlfn.STDEV.P(Table2[1Y Return vs Nifty])</f>
        <v>-0.8280015791565446</v>
      </c>
      <c r="I661">
        <v>6.8380467067268498</v>
      </c>
      <c r="J661">
        <f>(Table2[[#This Row],[1M Return vs Nifty]]-AVERAGE(Table2[1M Return vs Nifty]))/_xlfn.STDEV.P(Table2[1M Return vs Nifty])</f>
        <v>0.44273749703675175</v>
      </c>
      <c r="K661">
        <v>-11.4554583924554</v>
      </c>
      <c r="L661">
        <f>(Table2[[#This Row],[6M Return vs Nifty]]-AVERAGE(Table2[6M Return vs Nifty]))/_xlfn.STDEV.P(Table2[6M Return vs Nifty])</f>
        <v>-0.70928678352120267</v>
      </c>
      <c r="M661">
        <v>-7.8864427498281695E-2</v>
      </c>
      <c r="N661">
        <f>(Table2[[#This Row],[1W Return vs Nifty]]-AVERAGE(Table2[1W Return vs Nifty]))/_xlfn.STDEV.P(Table2[1W Return vs Nifty])</f>
        <v>0.24697283458680708</v>
      </c>
      <c r="O661">
        <v>1616.92</v>
      </c>
      <c r="P661">
        <v>1558.8849366803499</v>
      </c>
      <c r="Q661">
        <v>1537.04797520805</v>
      </c>
      <c r="R661">
        <v>79.519748275370205</v>
      </c>
      <c r="S661" s="5">
        <f>(Table2[[#This Row],[Close Price]]-Table2[[#This Row],[20D EMA]])/Table2[[#This Row],[20D EMA]]</f>
        <v>4.9000568983004734E-2</v>
      </c>
      <c r="T661" s="5">
        <f>(Table2[[#This Row],[Close Price]]-Table2[[#This Row],[50D EMA]])/Table2[[#This Row],[50D EMA]]</f>
        <v>8.8053364356676961E-2</v>
      </c>
      <c r="U661" s="5">
        <f>(Table2[[#This Row],[Close Price]]-Table2[[#This Row],[200D EMA]])/Table2[[#This Row],[200D EMA]]</f>
        <v>0.10351142407927409</v>
      </c>
      <c r="V661">
        <v>1.17996734361003</v>
      </c>
      <c r="W661">
        <v>1686.6</v>
      </c>
      <c r="X661">
        <v>1713</v>
      </c>
      <c r="Y661">
        <v>1645.75</v>
      </c>
      <c r="Z661">
        <v>1716.95</v>
      </c>
      <c r="AA661">
        <v>1454</v>
      </c>
      <c r="AB661">
        <v>1716.95</v>
      </c>
      <c r="AC661" s="5">
        <f>(Table2[[#This Row],[Close Price]]/Table2[[#This Row],[Day Low]])-1</f>
        <v>5.6622791414682183E-3</v>
      </c>
      <c r="AD661" s="5">
        <f>(Table2[[#This Row],[Day High]]/Table2[[#This Row],[Close Price]])-1</f>
        <v>9.9342628894849572E-3</v>
      </c>
      <c r="AE661" s="5">
        <f>(Table2[[#This Row],[Close Price]]/Table2[[#This Row],[Current Week Low]])-1</f>
        <v>3.0624335409387804E-2</v>
      </c>
      <c r="AF661" s="5">
        <f>(Table2[[#This Row],[Current Week High]]/Table2[[#This Row],[Close Price]])-1</f>
        <v>1.2263066356159591E-2</v>
      </c>
      <c r="AG661" s="5">
        <f>(Table2[[#This Row],[Close Price]]/Table2[[#This Row],[Current Month Low]])-1</f>
        <v>0.16654057771664377</v>
      </c>
      <c r="AH661" s="5">
        <f>(Table2[[#This Row],[Current Month High]]/Table2[[#This Row],[Close Price]])-1</f>
        <v>1.2263066356159591E-2</v>
      </c>
      <c r="AI661">
        <v>3.61701500456916</v>
      </c>
      <c r="AJ661">
        <v>24.3922115067287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0.01</v>
      </c>
      <c r="AM661" t="s">
        <v>10116</v>
      </c>
      <c r="AN661">
        <v>8.64</v>
      </c>
      <c r="AO661" t="s">
        <v>10116</v>
      </c>
      <c r="AP661">
        <v>-7.1236282293494005E-2</v>
      </c>
      <c r="AQ661">
        <f>(Table2[[#This Row],[Sharpe Ratio]]-AVERAGE(Table2[Sharpe Ratio]))/_xlfn.STDEV.P(Table2[Sharpe Ratio])</f>
        <v>-1.4396890959946347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-2.287267127048823</v>
      </c>
      <c r="AS661">
        <f>_xlfn.RANK.AVG(Table2[[#This Row],[1Y Return vs Nifty Z-Score]],Table2[1Y Return vs Nifty Z-Score])</f>
        <v>630</v>
      </c>
      <c r="AT661">
        <f>_xlfn.RANK.AVG(Table2[[#This Row],[6M Return vs Nifty Z-Score]],Table2[6M Return vs Nifty Z-Score])</f>
        <v>552</v>
      </c>
      <c r="AU661">
        <f>_xlfn.RANK.AVG(Table2[[#This Row],[Sharpe Ratio Z-Score]],Table2[Sharpe Ratio Z-Score])</f>
        <v>668</v>
      </c>
      <c r="AV661">
        <f>(Table2[[#This Row],[Rank 1Y]]+Table2[[#This Row],[Rank 6M]]+Table2[[#This Row],[Rank Sharpe]])/3</f>
        <v>616.66666666666663</v>
      </c>
    </row>
    <row r="662" spans="1:48" x14ac:dyDescent="0.3">
      <c r="A662" t="s">
        <v>1946</v>
      </c>
      <c r="B662" t="s">
        <v>1947</v>
      </c>
      <c r="C662" t="s">
        <v>10082</v>
      </c>
      <c r="D662" t="s">
        <v>1150</v>
      </c>
      <c r="E662">
        <v>3177.0650782749999</v>
      </c>
      <c r="F662">
        <v>426.35</v>
      </c>
      <c r="G662">
        <v>-52.1371020523761</v>
      </c>
      <c r="H662">
        <f>(Table2[[#This Row],[1Y Return vs Nifty]]-AVERAGE(Table2[1Y Return vs Nifty]))/_xlfn.STDEV.P(Table2[1Y Return vs Nifty])</f>
        <v>-1.1497222413826853</v>
      </c>
      <c r="I662">
        <v>4.4802765838849599</v>
      </c>
      <c r="J662">
        <f>(Table2[[#This Row],[1M Return vs Nifty]]-AVERAGE(Table2[1M Return vs Nifty]))/_xlfn.STDEV.P(Table2[1M Return vs Nifty])</f>
        <v>0.22434517507888432</v>
      </c>
      <c r="K662">
        <v>-25.978328402892799</v>
      </c>
      <c r="L662">
        <f>(Table2[[#This Row],[6M Return vs Nifty]]-AVERAGE(Table2[6M Return vs Nifty]))/_xlfn.STDEV.P(Table2[6M Return vs Nifty])</f>
        <v>-1.1509261741973769</v>
      </c>
      <c r="M662">
        <v>6.8834032676170303</v>
      </c>
      <c r="N662">
        <f>(Table2[[#This Row],[1W Return vs Nifty]]-AVERAGE(Table2[1W Return vs Nifty]))/_xlfn.STDEV.P(Table2[1W Return vs Nifty])</f>
        <v>1.7675504152186179</v>
      </c>
      <c r="O662">
        <v>403.39</v>
      </c>
      <c r="P662">
        <v>392.55767754979598</v>
      </c>
      <c r="Q662">
        <v>428.55749397705102</v>
      </c>
      <c r="R662">
        <v>74.878078917756895</v>
      </c>
      <c r="S662" s="5">
        <f>(Table2[[#This Row],[Close Price]]-Table2[[#This Row],[20D EMA]])/Table2[[#This Row],[20D EMA]]</f>
        <v>5.6917623143855914E-2</v>
      </c>
      <c r="T662" s="5">
        <f>(Table2[[#This Row],[Close Price]]-Table2[[#This Row],[50D EMA]])/Table2[[#This Row],[50D EMA]]</f>
        <v>8.6082439301973609E-2</v>
      </c>
      <c r="U662" s="5">
        <f>(Table2[[#This Row],[Close Price]]-Table2[[#This Row],[200D EMA]])/Table2[[#This Row],[200D EMA]]</f>
        <v>-5.1509867592449826E-3</v>
      </c>
      <c r="V662">
        <v>1.60421736433721</v>
      </c>
      <c r="W662">
        <v>421</v>
      </c>
      <c r="X662">
        <v>449</v>
      </c>
      <c r="Y662">
        <v>414.4</v>
      </c>
      <c r="Z662">
        <v>460</v>
      </c>
      <c r="AA662">
        <v>330.55</v>
      </c>
      <c r="AB662">
        <v>460</v>
      </c>
      <c r="AC662" s="5">
        <f>(Table2[[#This Row],[Close Price]]/Table2[[#This Row],[Day Low]])-1</f>
        <v>1.2707838479810052E-2</v>
      </c>
      <c r="AD662" s="5">
        <f>(Table2[[#This Row],[Day High]]/Table2[[#This Row],[Close Price]])-1</f>
        <v>5.3125366482936531E-2</v>
      </c>
      <c r="AE662" s="5">
        <f>(Table2[[#This Row],[Close Price]]/Table2[[#This Row],[Current Week Low]])-1</f>
        <v>2.8836872586872619E-2</v>
      </c>
      <c r="AF662" s="5">
        <f>(Table2[[#This Row],[Current Week High]]/Table2[[#This Row],[Close Price]])-1</f>
        <v>7.8925765216371513E-2</v>
      </c>
      <c r="AG662" s="5">
        <f>(Table2[[#This Row],[Close Price]]/Table2[[#This Row],[Current Month Low]])-1</f>
        <v>0.28981999697473904</v>
      </c>
      <c r="AH662" s="5">
        <f>(Table2[[#This Row],[Current Month High]]/Table2[[#This Row],[Close Price]])-1</f>
        <v>7.8925765216371513E-2</v>
      </c>
      <c r="AI662">
        <v>55.764043626128696</v>
      </c>
      <c r="AJ662">
        <v>35.349206349206298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-0.02</v>
      </c>
      <c r="AM662" t="s">
        <v>10117</v>
      </c>
      <c r="AN662">
        <v>10.24</v>
      </c>
      <c r="AO662" t="s">
        <v>10116</v>
      </c>
      <c r="AP662">
        <v>1.544317784361E-2</v>
      </c>
      <c r="AQ662">
        <f>(Table2[[#This Row],[Sharpe Ratio]]-AVERAGE(Table2[Sharpe Ratio]))/_xlfn.STDEV.P(Table2[Sharpe Ratio])</f>
        <v>-0.45982905021519754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715</v>
      </c>
      <c r="AT662">
        <f>_xlfn.RANK.AVG(Table2[[#This Row],[6M Return vs Nifty Z-Score]],Table2[6M Return vs Nifty Z-Score])</f>
        <v>671</v>
      </c>
      <c r="AU662">
        <f>_xlfn.RANK.AVG(Table2[[#This Row],[Sharpe Ratio Z-Score]],Table2[Sharpe Ratio Z-Score])</f>
        <v>470</v>
      </c>
      <c r="AV662">
        <f>(Table2[[#This Row],[Rank 1Y]]+Table2[[#This Row],[Rank 6M]]+Table2[[#This Row],[Rank Sharpe]])/3</f>
        <v>618.66666666666663</v>
      </c>
    </row>
    <row r="663" spans="1:48" x14ac:dyDescent="0.3">
      <c r="A663" t="s">
        <v>1792</v>
      </c>
      <c r="B663" t="s">
        <v>1793</v>
      </c>
      <c r="C663" t="s">
        <v>10082</v>
      </c>
      <c r="D663" t="s">
        <v>900</v>
      </c>
      <c r="E663">
        <v>3881.1570517499999</v>
      </c>
      <c r="F663">
        <v>318.75</v>
      </c>
      <c r="G663">
        <v>-33.542980706374102</v>
      </c>
      <c r="H663">
        <f>(Table2[[#This Row],[1Y Return vs Nifty]]-AVERAGE(Table2[1Y Return vs Nifty]))/_xlfn.STDEV.P(Table2[1Y Return vs Nifty])</f>
        <v>-0.92502544622321747</v>
      </c>
      <c r="I663">
        <v>-1.4854275126288501</v>
      </c>
      <c r="J663">
        <f>(Table2[[#This Row],[1M Return vs Nifty]]-AVERAGE(Table2[1M Return vs Nifty]))/_xlfn.STDEV.P(Table2[1M Return vs Nifty])</f>
        <v>-0.32823794450905608</v>
      </c>
      <c r="K663">
        <v>-29.763374965476601</v>
      </c>
      <c r="L663">
        <f>(Table2[[#This Row],[6M Return vs Nifty]]-AVERAGE(Table2[6M Return vs Nifty]))/_xlfn.STDEV.P(Table2[6M Return vs Nifty])</f>
        <v>-1.2660291570361051</v>
      </c>
      <c r="M663">
        <v>-3.7494731300422499</v>
      </c>
      <c r="N663">
        <f>(Table2[[#This Row],[1W Return vs Nifty]]-AVERAGE(Table2[1W Return vs Nifty]))/_xlfn.STDEV.P(Table2[1W Return vs Nifty])</f>
        <v>-0.55469776251997871</v>
      </c>
      <c r="O663">
        <v>311.07</v>
      </c>
      <c r="P663">
        <v>312.58007352075202</v>
      </c>
      <c r="Q663">
        <v>337.06511581096902</v>
      </c>
      <c r="R663">
        <v>57.914135426308697</v>
      </c>
      <c r="S663" s="5">
        <f>(Table2[[#This Row],[Close Price]]-Table2[[#This Row],[20D EMA]])/Table2[[#This Row],[20D EMA]]</f>
        <v>2.4688976757642998E-2</v>
      </c>
      <c r="T663" s="5">
        <f>(Table2[[#This Row],[Close Price]]-Table2[[#This Row],[50D EMA]])/Table2[[#This Row],[50D EMA]]</f>
        <v>1.9738706980751794E-2</v>
      </c>
      <c r="U663" s="5">
        <f>(Table2[[#This Row],[Close Price]]-Table2[[#This Row],[200D EMA]])/Table2[[#This Row],[200D EMA]]</f>
        <v>-5.4337025553366371E-2</v>
      </c>
      <c r="V663">
        <v>1.0776567096560701</v>
      </c>
      <c r="W663">
        <v>315.3</v>
      </c>
      <c r="X663">
        <v>325.5</v>
      </c>
      <c r="Y663">
        <v>303.10000000000002</v>
      </c>
      <c r="Z663">
        <v>325.5</v>
      </c>
      <c r="AA663">
        <v>267.95</v>
      </c>
      <c r="AB663">
        <v>327.7</v>
      </c>
      <c r="AC663" s="5">
        <f>(Table2[[#This Row],[Close Price]]/Table2[[#This Row],[Day Low]])-1</f>
        <v>1.0941960038058918E-2</v>
      </c>
      <c r="AD663" s="5">
        <f>(Table2[[#This Row],[Day High]]/Table2[[#This Row],[Close Price]])-1</f>
        <v>2.1176470588235352E-2</v>
      </c>
      <c r="AE663" s="5">
        <f>(Table2[[#This Row],[Close Price]]/Table2[[#This Row],[Current Week Low]])-1</f>
        <v>5.1633124381392115E-2</v>
      </c>
      <c r="AF663" s="5">
        <f>(Table2[[#This Row],[Current Week High]]/Table2[[#This Row],[Close Price]])-1</f>
        <v>2.1176470588235352E-2</v>
      </c>
      <c r="AG663" s="5">
        <f>(Table2[[#This Row],[Close Price]]/Table2[[#This Row],[Current Month Low]])-1</f>
        <v>0.18958760962866217</v>
      </c>
      <c r="AH663" s="5">
        <f>(Table2[[#This Row],[Current Month High]]/Table2[[#This Row],[Close Price]])-1</f>
        <v>2.8078431372549062E-2</v>
      </c>
      <c r="AI663">
        <v>41.145098039215597</v>
      </c>
      <c r="AJ663">
        <v>18.958760962866201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10117</v>
      </c>
      <c r="AN663">
        <v>1.5</v>
      </c>
      <c r="AO663" t="s">
        <v>10116</v>
      </c>
      <c r="AP663">
        <v>2.297955877798E-3</v>
      </c>
      <c r="AQ663">
        <f>(Table2[[#This Row],[Sharpe Ratio]]-AVERAGE(Table2[Sharpe Ratio]))/_xlfn.STDEV.P(Table2[Sharpe Ratio])</f>
        <v>-0.60842801214721587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669</v>
      </c>
      <c r="AT663">
        <f>_xlfn.RANK.AVG(Table2[[#This Row],[6M Return vs Nifty Z-Score]],Table2[6M Return vs Nifty Z-Score])</f>
        <v>691</v>
      </c>
      <c r="AU663">
        <f>_xlfn.RANK.AVG(Table2[[#This Row],[Sharpe Ratio Z-Score]],Table2[Sharpe Ratio Z-Score])</f>
        <v>497</v>
      </c>
      <c r="AV663">
        <f>(Table2[[#This Row],[Rank 1Y]]+Table2[[#This Row],[Rank 6M]]+Table2[[#This Row],[Rank Sharpe]])/3</f>
        <v>619</v>
      </c>
    </row>
    <row r="664" spans="1:48" x14ac:dyDescent="0.3">
      <c r="A664" t="s">
        <v>758</v>
      </c>
      <c r="B664" t="s">
        <v>759</v>
      </c>
      <c r="C664" t="s">
        <v>10070</v>
      </c>
      <c r="D664" t="s">
        <v>384</v>
      </c>
      <c r="E664">
        <v>20358.21576087</v>
      </c>
      <c r="F664">
        <v>915.85</v>
      </c>
      <c r="G664">
        <v>-26.8801402189649</v>
      </c>
      <c r="H664">
        <f>(Table2[[#This Row],[1Y Return vs Nifty]]-AVERAGE(Table2[1Y Return vs Nifty]))/_xlfn.STDEV.P(Table2[1Y Return vs Nifty])</f>
        <v>-0.84450973503036264</v>
      </c>
      <c r="I664">
        <v>5.35967332774662</v>
      </c>
      <c r="J664">
        <f>(Table2[[#This Row],[1M Return vs Nifty]]-AVERAGE(Table2[1M Return vs Nifty]))/_xlfn.STDEV.P(Table2[1M Return vs Nifty])</f>
        <v>0.30580073978959849</v>
      </c>
      <c r="K664">
        <v>-10.635553461272901</v>
      </c>
      <c r="L664">
        <f>(Table2[[#This Row],[6M Return vs Nifty]]-AVERAGE(Table2[6M Return vs Nifty]))/_xlfn.STDEV.P(Table2[6M Return vs Nifty])</f>
        <v>-0.6843535358945565</v>
      </c>
      <c r="M664">
        <v>-0.99618612301032305</v>
      </c>
      <c r="N664">
        <f>(Table2[[#This Row],[1W Return vs Nifty]]-AVERAGE(Table2[1W Return vs Nifty]))/_xlfn.STDEV.P(Table2[1W Return vs Nifty])</f>
        <v>4.6627363038593619E-2</v>
      </c>
      <c r="O664">
        <v>869.17</v>
      </c>
      <c r="P664">
        <v>860.43028378231702</v>
      </c>
      <c r="Q664">
        <v>900.22375509298502</v>
      </c>
      <c r="R664">
        <v>66.742071143243194</v>
      </c>
      <c r="S664" s="5">
        <f>(Table2[[#This Row],[Close Price]]-Table2[[#This Row],[20D EMA]])/Table2[[#This Row],[20D EMA]]</f>
        <v>5.3706409563146526E-2</v>
      </c>
      <c r="T664" s="5">
        <f>(Table2[[#This Row],[Close Price]]-Table2[[#This Row],[50D EMA]])/Table2[[#This Row],[50D EMA]]</f>
        <v>6.4409304579641932E-2</v>
      </c>
      <c r="U664" s="5">
        <f>(Table2[[#This Row],[Close Price]]-Table2[[#This Row],[200D EMA]])/Table2[[#This Row],[200D EMA]]</f>
        <v>1.7358178806780051E-2</v>
      </c>
      <c r="V664">
        <v>1.27617186822673</v>
      </c>
      <c r="W664">
        <v>905.45</v>
      </c>
      <c r="X664">
        <v>937.8</v>
      </c>
      <c r="Y664">
        <v>864.65</v>
      </c>
      <c r="Z664">
        <v>937.8</v>
      </c>
      <c r="AA664">
        <v>736.6</v>
      </c>
      <c r="AB664">
        <v>937.8</v>
      </c>
      <c r="AC664" s="5">
        <f>(Table2[[#This Row],[Close Price]]/Table2[[#This Row],[Day Low]])-1</f>
        <v>1.1486001435750071E-2</v>
      </c>
      <c r="AD664" s="5">
        <f>(Table2[[#This Row],[Day High]]/Table2[[#This Row],[Close Price]])-1</f>
        <v>2.3966806791505091E-2</v>
      </c>
      <c r="AE664" s="5">
        <f>(Table2[[#This Row],[Close Price]]/Table2[[#This Row],[Current Week Low]])-1</f>
        <v>5.921471115480248E-2</v>
      </c>
      <c r="AF664" s="5">
        <f>(Table2[[#This Row],[Current Week High]]/Table2[[#This Row],[Close Price]])-1</f>
        <v>2.3966806791505091E-2</v>
      </c>
      <c r="AG664" s="5">
        <f>(Table2[[#This Row],[Close Price]]/Table2[[#This Row],[Current Month Low]])-1</f>
        <v>0.2433478142818355</v>
      </c>
      <c r="AH664" s="5">
        <f>(Table2[[#This Row],[Current Month High]]/Table2[[#This Row],[Close Price]])-1</f>
        <v>2.3966806791505091E-2</v>
      </c>
      <c r="AI664">
        <v>24.469072446361199</v>
      </c>
      <c r="AJ664">
        <v>24.334781428183501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-0.02</v>
      </c>
      <c r="AM664" t="s">
        <v>10117</v>
      </c>
      <c r="AN664">
        <v>11.5</v>
      </c>
      <c r="AO664" t="s">
        <v>10116</v>
      </c>
      <c r="AP664">
        <v>-8.9833071183995E-2</v>
      </c>
      <c r="AQ664">
        <f>(Table2[[#This Row],[Sharpe Ratio]]-AVERAGE(Table2[Sharpe Ratio]))/_xlfn.STDEV.P(Table2[Sharpe Ratio])</f>
        <v>-1.6499147986556115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636</v>
      </c>
      <c r="AT664">
        <f>_xlfn.RANK.AVG(Table2[[#This Row],[6M Return vs Nifty Z-Score]],Table2[6M Return vs Nifty Z-Score])</f>
        <v>538</v>
      </c>
      <c r="AU664">
        <f>_xlfn.RANK.AVG(Table2[[#This Row],[Sharpe Ratio Z-Score]],Table2[Sharpe Ratio Z-Score])</f>
        <v>691</v>
      </c>
      <c r="AV664">
        <f>(Table2[[#This Row],[Rank 1Y]]+Table2[[#This Row],[Rank 6M]]+Table2[[#This Row],[Rank Sharpe]])/3</f>
        <v>621.66666666666663</v>
      </c>
    </row>
    <row r="665" spans="1:48" x14ac:dyDescent="0.3">
      <c r="A665" t="s">
        <v>1398</v>
      </c>
      <c r="B665" t="s">
        <v>1399</v>
      </c>
      <c r="C665" t="s">
        <v>10086</v>
      </c>
      <c r="D665" t="s">
        <v>614</v>
      </c>
      <c r="E665">
        <v>7135.1669859200001</v>
      </c>
      <c r="F665">
        <v>41.4</v>
      </c>
      <c r="G665">
        <v>-17.817644084687899</v>
      </c>
      <c r="H665">
        <f>(Table2[[#This Row],[1Y Return vs Nifty]]-AVERAGE(Table2[1Y Return vs Nifty]))/_xlfn.STDEV.P(Table2[1Y Return vs Nifty])</f>
        <v>-0.73499588387143455</v>
      </c>
      <c r="I665">
        <v>-11.6353562346799</v>
      </c>
      <c r="J665">
        <f>(Table2[[#This Row],[1M Return vs Nifty]]-AVERAGE(Table2[1M Return vs Nifty]))/_xlfn.STDEV.P(Table2[1M Return vs Nifty])</f>
        <v>-1.2683917278828847</v>
      </c>
      <c r="K665">
        <v>-30.647335496808498</v>
      </c>
      <c r="L665">
        <f>(Table2[[#This Row],[6M Return vs Nifty]]-AVERAGE(Table2[6M Return vs Nifty]))/_xlfn.STDEV.P(Table2[6M Return vs Nifty])</f>
        <v>-1.2929103306718011</v>
      </c>
      <c r="M665">
        <v>-5.1904006918050296</v>
      </c>
      <c r="N665">
        <f>(Table2[[#This Row],[1W Return vs Nifty]]-AVERAGE(Table2[1W Return vs Nifty]))/_xlfn.STDEV.P(Table2[1W Return vs Nifty])</f>
        <v>-0.8694001327359594</v>
      </c>
      <c r="O665">
        <v>42.74</v>
      </c>
      <c r="P665">
        <v>44.328030236384798</v>
      </c>
      <c r="Q665">
        <v>46.994109379266199</v>
      </c>
      <c r="R665">
        <v>36.219754881348699</v>
      </c>
      <c r="S665" s="5">
        <f>(Table2[[#This Row],[Close Price]]-Table2[[#This Row],[20D EMA]])/Table2[[#This Row],[20D EMA]]</f>
        <v>-3.1352363125877476E-2</v>
      </c>
      <c r="T665" s="5">
        <f>(Table2[[#This Row],[Close Price]]-Table2[[#This Row],[50D EMA]])/Table2[[#This Row],[50D EMA]]</f>
        <v>-6.6053696064785866E-2</v>
      </c>
      <c r="U665" s="5">
        <f>(Table2[[#This Row],[Close Price]]-Table2[[#This Row],[200D EMA]])/Table2[[#This Row],[200D EMA]]</f>
        <v>-0.11903852319274555</v>
      </c>
      <c r="V665">
        <v>1.63306605058263</v>
      </c>
      <c r="W665">
        <v>41</v>
      </c>
      <c r="X665">
        <v>41.9</v>
      </c>
      <c r="Y665">
        <v>41</v>
      </c>
      <c r="Z665">
        <v>43.58</v>
      </c>
      <c r="AA665">
        <v>38.65</v>
      </c>
      <c r="AB665">
        <v>46.1</v>
      </c>
      <c r="AC665" s="5">
        <f>(Table2[[#This Row],[Close Price]]/Table2[[#This Row],[Day Low]])-1</f>
        <v>9.7560975609756184E-3</v>
      </c>
      <c r="AD665" s="5">
        <f>(Table2[[#This Row],[Day High]]/Table2[[#This Row],[Close Price]])-1</f>
        <v>1.2077294685990392E-2</v>
      </c>
      <c r="AE665" s="5">
        <f>(Table2[[#This Row],[Close Price]]/Table2[[#This Row],[Current Week Low]])-1</f>
        <v>9.7560975609756184E-3</v>
      </c>
      <c r="AF665" s="5">
        <f>(Table2[[#This Row],[Current Week High]]/Table2[[#This Row],[Close Price]])-1</f>
        <v>5.2657004830917842E-2</v>
      </c>
      <c r="AG665" s="5">
        <f>(Table2[[#This Row],[Close Price]]/Table2[[#This Row],[Current Month Low]])-1</f>
        <v>7.1151358344113902E-2</v>
      </c>
      <c r="AH665" s="5">
        <f>(Table2[[#This Row],[Current Month High]]/Table2[[#This Row],[Close Price]])-1</f>
        <v>0.11352657004830924</v>
      </c>
      <c r="AI665">
        <v>65.942028985507207</v>
      </c>
      <c r="AJ665">
        <v>11.7408906882591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-0.18</v>
      </c>
      <c r="AM665" t="s">
        <v>10117</v>
      </c>
      <c r="AN665">
        <v>-3.36</v>
      </c>
      <c r="AO665" t="s">
        <v>10117</v>
      </c>
      <c r="AP665">
        <v>-1.2120308310750999E-2</v>
      </c>
      <c r="AQ665">
        <f>(Table2[[#This Row],[Sharpe Ratio]]-AVERAGE(Table2[Sharpe Ratio]))/_xlfn.STDEV.P(Table2[Sharpe Ratio])</f>
        <v>-0.77141796369404214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596</v>
      </c>
      <c r="AT665">
        <f>_xlfn.RANK.AVG(Table2[[#This Row],[6M Return vs Nifty Z-Score]],Table2[6M Return vs Nifty Z-Score])</f>
        <v>694</v>
      </c>
      <c r="AU665">
        <f>_xlfn.RANK.AVG(Table2[[#This Row],[Sharpe Ratio Z-Score]],Table2[Sharpe Ratio Z-Score])</f>
        <v>577</v>
      </c>
      <c r="AV665">
        <f>(Table2[[#This Row],[Rank 1Y]]+Table2[[#This Row],[Rank 6M]]+Table2[[#This Row],[Rank Sharpe]])/3</f>
        <v>622.33333333333337</v>
      </c>
    </row>
    <row r="666" spans="1:48" x14ac:dyDescent="0.3">
      <c r="A666" t="s">
        <v>962</v>
      </c>
      <c r="B666" t="s">
        <v>963</v>
      </c>
      <c r="C666" t="s">
        <v>10086</v>
      </c>
      <c r="D666" t="s">
        <v>964</v>
      </c>
      <c r="E666">
        <v>14246.17752582</v>
      </c>
      <c r="F666">
        <v>1469.25</v>
      </c>
      <c r="G666">
        <v>-21.0205207777867</v>
      </c>
      <c r="H666">
        <f>(Table2[[#This Row],[1Y Return vs Nifty]]-AVERAGE(Table2[1Y Return vs Nifty]))/_xlfn.STDEV.P(Table2[1Y Return vs Nifty])</f>
        <v>-0.77370038164459742</v>
      </c>
      <c r="I666">
        <v>3.4098280493138402</v>
      </c>
      <c r="J666">
        <f>(Table2[[#This Row],[1M Return vs Nifty]]-AVERAGE(Table2[1M Return vs Nifty]))/_xlfn.STDEV.P(Table2[1M Return vs Nifty])</f>
        <v>0.12519312512432632</v>
      </c>
      <c r="K666">
        <v>-23.282594167436802</v>
      </c>
      <c r="L666">
        <f>(Table2[[#This Row],[6M Return vs Nifty]]-AVERAGE(Table2[6M Return vs Nifty]))/_xlfn.STDEV.P(Table2[6M Return vs Nifty])</f>
        <v>-1.0689490977437517</v>
      </c>
      <c r="M666">
        <v>2.0383778848772902</v>
      </c>
      <c r="N666">
        <f>(Table2[[#This Row],[1W Return vs Nifty]]-AVERAGE(Table2[1W Return vs Nifty]))/_xlfn.STDEV.P(Table2[1W Return vs Nifty])</f>
        <v>0.70938412555484653</v>
      </c>
      <c r="O666">
        <v>1393.23</v>
      </c>
      <c r="P666">
        <v>1374.33309745515</v>
      </c>
      <c r="Q666">
        <v>1462.37836388201</v>
      </c>
      <c r="R666">
        <v>73.507401061124298</v>
      </c>
      <c r="S666" s="5">
        <f>(Table2[[#This Row],[Close Price]]-Table2[[#This Row],[20D EMA]])/Table2[[#This Row],[20D EMA]]</f>
        <v>5.4563855214142663E-2</v>
      </c>
      <c r="T666" s="5">
        <f>(Table2[[#This Row],[Close Price]]-Table2[[#This Row],[50D EMA]])/Table2[[#This Row],[50D EMA]]</f>
        <v>6.9063971988019113E-2</v>
      </c>
      <c r="U666" s="5">
        <f>(Table2[[#This Row],[Close Price]]-Table2[[#This Row],[200D EMA]])/Table2[[#This Row],[200D EMA]]</f>
        <v>4.6989454218596422E-3</v>
      </c>
      <c r="V666">
        <v>1.11144101480998</v>
      </c>
      <c r="W666">
        <v>1447.05</v>
      </c>
      <c r="X666">
        <v>1473</v>
      </c>
      <c r="Y666">
        <v>1416.35</v>
      </c>
      <c r="Z666">
        <v>1473</v>
      </c>
      <c r="AA666">
        <v>1204.2</v>
      </c>
      <c r="AB666">
        <v>1473</v>
      </c>
      <c r="AC666" s="5">
        <f>(Table2[[#This Row],[Close Price]]/Table2[[#This Row],[Day Low]])-1</f>
        <v>1.5341556960713154E-2</v>
      </c>
      <c r="AD666" s="5">
        <f>(Table2[[#This Row],[Day High]]/Table2[[#This Row],[Close Price]])-1</f>
        <v>2.5523226135784061E-3</v>
      </c>
      <c r="AE666" s="5">
        <f>(Table2[[#This Row],[Close Price]]/Table2[[#This Row],[Current Week Low]])-1</f>
        <v>3.7349525187983179E-2</v>
      </c>
      <c r="AF666" s="5">
        <f>(Table2[[#This Row],[Current Week High]]/Table2[[#This Row],[Close Price]])-1</f>
        <v>2.5523226135784061E-3</v>
      </c>
      <c r="AG666" s="5">
        <f>(Table2[[#This Row],[Close Price]]/Table2[[#This Row],[Current Month Low]])-1</f>
        <v>0.22010463378176381</v>
      </c>
      <c r="AH666" s="5">
        <f>(Table2[[#This Row],[Current Month High]]/Table2[[#This Row],[Close Price]])-1</f>
        <v>2.5523226135784061E-3</v>
      </c>
      <c r="AI666">
        <v>27.646758550280701</v>
      </c>
      <c r="AJ666">
        <v>22.010463378176301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0.03</v>
      </c>
      <c r="AM666" t="s">
        <v>10116</v>
      </c>
      <c r="AN666">
        <v>9.1300000000000008</v>
      </c>
      <c r="AO666" t="s">
        <v>10116</v>
      </c>
      <c r="AP666">
        <v>-3.2538866409718002E-2</v>
      </c>
      <c r="AQ666">
        <f>(Table2[[#This Row],[Sharpe Ratio]]-AVERAGE(Table2[Sharpe Ratio]))/_xlfn.STDEV.P(Table2[Sharpe Ratio])</f>
        <v>-1.0022376900970167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609</v>
      </c>
      <c r="AT666">
        <f>_xlfn.RANK.AVG(Table2[[#This Row],[6M Return vs Nifty Z-Score]],Table2[6M Return vs Nifty Z-Score])</f>
        <v>656</v>
      </c>
      <c r="AU666">
        <f>_xlfn.RANK.AVG(Table2[[#This Row],[Sharpe Ratio Z-Score]],Table2[Sharpe Ratio Z-Score])</f>
        <v>609</v>
      </c>
      <c r="AV666">
        <f>(Table2[[#This Row],[Rank 1Y]]+Table2[[#This Row],[Rank 6M]]+Table2[[#This Row],[Rank Sharpe]])/3</f>
        <v>624.66666666666663</v>
      </c>
    </row>
    <row r="667" spans="1:48" x14ac:dyDescent="0.3">
      <c r="A667" t="s">
        <v>1358</v>
      </c>
      <c r="B667" t="s">
        <v>1359</v>
      </c>
      <c r="C667" t="s">
        <v>10078</v>
      </c>
      <c r="D667" t="s">
        <v>376</v>
      </c>
      <c r="E667">
        <v>7657.46033153999</v>
      </c>
      <c r="F667">
        <v>692.6</v>
      </c>
      <c r="G667">
        <v>-23.627638025947899</v>
      </c>
      <c r="H667">
        <f>(Table2[[#This Row],[1Y Return vs Nifty]]-AVERAGE(Table2[1Y Return vs Nifty]))/_xlfn.STDEV.P(Table2[1Y Return vs Nifty])</f>
        <v>-0.80520554821665224</v>
      </c>
      <c r="I667">
        <v>5.1658481307980404</v>
      </c>
      <c r="J667">
        <f>(Table2[[#This Row],[1M Return vs Nifty]]-AVERAGE(Table2[1M Return vs Nifty]))/_xlfn.STDEV.P(Table2[1M Return vs Nifty])</f>
        <v>0.2878473632473087</v>
      </c>
      <c r="K667">
        <v>-16.411735288029799</v>
      </c>
      <c r="L667">
        <f>(Table2[[#This Row],[6M Return vs Nifty]]-AVERAGE(Table2[6M Return vs Nifty]))/_xlfn.STDEV.P(Table2[6M Return vs Nifty])</f>
        <v>-0.8600067931756824</v>
      </c>
      <c r="M667">
        <v>-1.3062953007971401</v>
      </c>
      <c r="N667">
        <f>(Table2[[#This Row],[1W Return vs Nifty]]-AVERAGE(Table2[1W Return vs Nifty]))/_xlfn.STDEV.P(Table2[1W Return vs Nifty])</f>
        <v>-2.1101297211231548E-2</v>
      </c>
      <c r="O667">
        <v>667.4</v>
      </c>
      <c r="P667">
        <v>646.28329504078897</v>
      </c>
      <c r="Q667">
        <v>642.61090219950404</v>
      </c>
      <c r="R667">
        <v>63.907857788589197</v>
      </c>
      <c r="S667" s="5">
        <f>(Table2[[#This Row],[Close Price]]-Table2[[#This Row],[20D EMA]])/Table2[[#This Row],[20D EMA]]</f>
        <v>3.7758465687743555E-2</v>
      </c>
      <c r="T667" s="5">
        <f>(Table2[[#This Row],[Close Price]]-Table2[[#This Row],[50D EMA]])/Table2[[#This Row],[50D EMA]]</f>
        <v>7.1666257374465886E-2</v>
      </c>
      <c r="U667" s="5">
        <f>(Table2[[#This Row],[Close Price]]-Table2[[#This Row],[200D EMA]])/Table2[[#This Row],[200D EMA]]</f>
        <v>7.7790615797826035E-2</v>
      </c>
      <c r="V667">
        <v>1.3755720042705</v>
      </c>
      <c r="W667">
        <v>687.8</v>
      </c>
      <c r="X667">
        <v>710</v>
      </c>
      <c r="Y667">
        <v>663.9</v>
      </c>
      <c r="Z667">
        <v>720.8</v>
      </c>
      <c r="AA667">
        <v>578.79999999999995</v>
      </c>
      <c r="AB667">
        <v>720.8</v>
      </c>
      <c r="AC667" s="5">
        <f>(Table2[[#This Row],[Close Price]]/Table2[[#This Row],[Day Low]])-1</f>
        <v>6.9787728990986508E-3</v>
      </c>
      <c r="AD667" s="5">
        <f>(Table2[[#This Row],[Day High]]/Table2[[#This Row],[Close Price]])-1</f>
        <v>2.5122725960150083E-2</v>
      </c>
      <c r="AE667" s="5">
        <f>(Table2[[#This Row],[Close Price]]/Table2[[#This Row],[Current Week Low]])-1</f>
        <v>4.3229402018376328E-2</v>
      </c>
      <c r="AF667" s="5">
        <f>(Table2[[#This Row],[Current Week High]]/Table2[[#This Row],[Close Price]])-1</f>
        <v>4.0716142073346617E-2</v>
      </c>
      <c r="AG667" s="5">
        <f>(Table2[[#This Row],[Close Price]]/Table2[[#This Row],[Current Month Low]])-1</f>
        <v>0.19661368348306851</v>
      </c>
      <c r="AH667" s="5">
        <f>(Table2[[#This Row],[Current Month High]]/Table2[[#This Row],[Close Price]])-1</f>
        <v>4.0716142073346617E-2</v>
      </c>
      <c r="AI667">
        <v>12.041582442968499</v>
      </c>
      <c r="AJ667">
        <v>32.847415363958902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0.03</v>
      </c>
      <c r="AM667" t="s">
        <v>10116</v>
      </c>
      <c r="AN667">
        <v>6.83</v>
      </c>
      <c r="AO667" t="s">
        <v>10116</v>
      </c>
      <c r="AP667">
        <v>-6.0877687035520003E-2</v>
      </c>
      <c r="AQ667">
        <f>(Table2[[#This Row],[Sharpe Ratio]]-AVERAGE(Table2[Sharpe Ratio]))/_xlfn.STDEV.P(Table2[Sharpe Ratio])</f>
        <v>-1.3225913013425397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-2.7210575766987972</v>
      </c>
      <c r="AS667">
        <f>_xlfn.RANK.AVG(Table2[[#This Row],[1Y Return vs Nifty Z-Score]],Table2[1Y Return vs Nifty Z-Score])</f>
        <v>621</v>
      </c>
      <c r="AT667">
        <f>_xlfn.RANK.AVG(Table2[[#This Row],[6M Return vs Nifty Z-Score]],Table2[6M Return vs Nifty Z-Score])</f>
        <v>600</v>
      </c>
      <c r="AU667">
        <f>_xlfn.RANK.AVG(Table2[[#This Row],[Sharpe Ratio Z-Score]],Table2[Sharpe Ratio Z-Score])</f>
        <v>653</v>
      </c>
      <c r="AV667">
        <f>(Table2[[#This Row],[Rank 1Y]]+Table2[[#This Row],[Rank 6M]]+Table2[[#This Row],[Rank Sharpe]])/3</f>
        <v>624.66666666666663</v>
      </c>
    </row>
    <row r="668" spans="1:48" x14ac:dyDescent="0.3">
      <c r="A668" t="s">
        <v>2206</v>
      </c>
      <c r="B668" t="s">
        <v>2207</v>
      </c>
      <c r="C668" t="s">
        <v>10082</v>
      </c>
      <c r="D668" t="s">
        <v>214</v>
      </c>
      <c r="E668">
        <v>2330.0131351499999</v>
      </c>
      <c r="F668">
        <v>297.8</v>
      </c>
      <c r="G668">
        <v>-62.4064850447132</v>
      </c>
      <c r="H668">
        <f>(Table2[[#This Row],[1Y Return vs Nifty]]-AVERAGE(Table2[1Y Return vs Nifty]))/_xlfn.STDEV.P(Table2[1Y Return vs Nifty])</f>
        <v>-1.2738204659615755</v>
      </c>
      <c r="I668">
        <v>6.3643323138612198</v>
      </c>
      <c r="J668">
        <f>(Table2[[#This Row],[1M Return vs Nifty]]-AVERAGE(Table2[1M Return vs Nifty]))/_xlfn.STDEV.P(Table2[1M Return vs Nifty])</f>
        <v>0.39885892499085268</v>
      </c>
      <c r="K668">
        <v>-19.8677682809262</v>
      </c>
      <c r="L668">
        <f>(Table2[[#This Row],[6M Return vs Nifty]]-AVERAGE(Table2[6M Return vs Nifty]))/_xlfn.STDEV.P(Table2[6M Return vs Nifty])</f>
        <v>-0.96510449797112385</v>
      </c>
      <c r="M668">
        <v>1.4931750605660601</v>
      </c>
      <c r="N668">
        <f>(Table2[[#This Row],[1W Return vs Nifty]]-AVERAGE(Table2[1W Return vs Nifty]))/_xlfn.STDEV.P(Table2[1W Return vs Nifty])</f>
        <v>0.59031039443036848</v>
      </c>
      <c r="O668">
        <v>291.58999999999997</v>
      </c>
      <c r="P668">
        <v>289.639381122619</v>
      </c>
      <c r="Q668">
        <v>323.75521101260802</v>
      </c>
      <c r="R668">
        <v>59.265475313533798</v>
      </c>
      <c r="S668" s="5">
        <f>(Table2[[#This Row],[Close Price]]-Table2[[#This Row],[20D EMA]])/Table2[[#This Row],[20D EMA]]</f>
        <v>2.1297026647004481E-2</v>
      </c>
      <c r="T668" s="5">
        <f>(Table2[[#This Row],[Close Price]]-Table2[[#This Row],[50D EMA]])/Table2[[#This Row],[50D EMA]]</f>
        <v>2.8175101209480243E-2</v>
      </c>
      <c r="U668" s="5">
        <f>(Table2[[#This Row],[Close Price]]-Table2[[#This Row],[200D EMA]])/Table2[[#This Row],[200D EMA]]</f>
        <v>-8.0169245558791111E-2</v>
      </c>
      <c r="V668">
        <v>1.8391210023562701</v>
      </c>
      <c r="W668">
        <v>297</v>
      </c>
      <c r="X668">
        <v>307</v>
      </c>
      <c r="Y668">
        <v>297</v>
      </c>
      <c r="Z668">
        <v>323.7</v>
      </c>
      <c r="AA668">
        <v>245.45</v>
      </c>
      <c r="AB668">
        <v>324.85000000000002</v>
      </c>
      <c r="AC668" s="5">
        <f>(Table2[[#This Row],[Close Price]]/Table2[[#This Row],[Day Low]])-1</f>
        <v>2.6936026936026369E-3</v>
      </c>
      <c r="AD668" s="5">
        <f>(Table2[[#This Row],[Day High]]/Table2[[#This Row],[Close Price]])-1</f>
        <v>3.0893216924110067E-2</v>
      </c>
      <c r="AE668" s="5">
        <f>(Table2[[#This Row],[Close Price]]/Table2[[#This Row],[Current Week Low]])-1</f>
        <v>2.6936026936026369E-3</v>
      </c>
      <c r="AF668" s="5">
        <f>(Table2[[#This Row],[Current Week High]]/Table2[[#This Row],[Close Price]])-1</f>
        <v>8.6971121558092612E-2</v>
      </c>
      <c r="AG668" s="5">
        <f>(Table2[[#This Row],[Close Price]]/Table2[[#This Row],[Current Month Low]])-1</f>
        <v>0.21328172743939722</v>
      </c>
      <c r="AH668" s="5">
        <f>(Table2[[#This Row],[Current Month High]]/Table2[[#This Row],[Close Price]])-1</f>
        <v>9.0832773673606537E-2</v>
      </c>
      <c r="AI668">
        <v>56.799865681665501</v>
      </c>
      <c r="AJ668">
        <v>21.3281727439397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-0.13</v>
      </c>
      <c r="AM668" t="s">
        <v>10117</v>
      </c>
      <c r="AN668">
        <v>6.95</v>
      </c>
      <c r="AO668" t="s">
        <v>10116</v>
      </c>
      <c r="AQ668">
        <f>(Table2[[#This Row],[Sharpe Ratio]]-AVERAGE(Table2[Sharpe Ratio]))/_xlfn.STDEV.P(Table2[Sharpe Ratio])</f>
        <v>-0.63440504463053671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719</v>
      </c>
      <c r="AT668">
        <f>_xlfn.RANK.AVG(Table2[[#This Row],[6M Return vs Nifty Z-Score]],Table2[6M Return vs Nifty Z-Score])</f>
        <v>639</v>
      </c>
      <c r="AU668">
        <f>_xlfn.RANK.AVG(Table2[[#This Row],[Sharpe Ratio Z-Score]],Table2[Sharpe Ratio Z-Score])</f>
        <v>521.5</v>
      </c>
      <c r="AV668">
        <f>(Table2[[#This Row],[Rank 1Y]]+Table2[[#This Row],[Rank 6M]]+Table2[[#This Row],[Rank Sharpe]])/3</f>
        <v>626.5</v>
      </c>
    </row>
    <row r="669" spans="1:48" x14ac:dyDescent="0.3">
      <c r="A669" t="s">
        <v>2106</v>
      </c>
      <c r="B669" t="s">
        <v>2107</v>
      </c>
      <c r="C669" t="s">
        <v>10080</v>
      </c>
      <c r="D669" t="s">
        <v>379</v>
      </c>
      <c r="E669">
        <v>2625.8431622399999</v>
      </c>
      <c r="F669">
        <v>484.4</v>
      </c>
      <c r="G669">
        <v>-45.347996098019102</v>
      </c>
      <c r="H669">
        <f>(Table2[[#This Row],[1Y Return vs Nifty]]-AVERAGE(Table2[1Y Return vs Nifty]))/_xlfn.STDEV.P(Table2[1Y Return vs Nifty])</f>
        <v>-1.0676807013950977</v>
      </c>
      <c r="I669">
        <v>-9.7099528679026008</v>
      </c>
      <c r="J669">
        <f>(Table2[[#This Row],[1M Return vs Nifty]]-AVERAGE(Table2[1M Return vs Nifty]))/_xlfn.STDEV.P(Table2[1M Return vs Nifty])</f>
        <v>-1.0900480853444183</v>
      </c>
      <c r="K669">
        <v>-23.527781479622</v>
      </c>
      <c r="L669">
        <f>(Table2[[#This Row],[6M Return vs Nifty]]-AVERAGE(Table2[6M Return vs Nifty]))/_xlfn.STDEV.P(Table2[6M Return vs Nifty])</f>
        <v>-1.0764052255667766</v>
      </c>
      <c r="M669">
        <v>0.605986108176641</v>
      </c>
      <c r="N669">
        <f>(Table2[[#This Row],[1W Return vs Nifty]]-AVERAGE(Table2[1W Return vs Nifty]))/_xlfn.STDEV.P(Table2[1W Return vs Nifty])</f>
        <v>0.39654599325199202</v>
      </c>
      <c r="O669">
        <v>485.85</v>
      </c>
      <c r="P669">
        <v>495.017269116938</v>
      </c>
      <c r="Q669">
        <v>509.108784819314</v>
      </c>
      <c r="R669">
        <v>70.579933454789696</v>
      </c>
      <c r="S669" s="5">
        <f>(Table2[[#This Row],[Close Price]]-Table2[[#This Row],[20D EMA]])/Table2[[#This Row],[20D EMA]]</f>
        <v>-2.9844602243491725E-3</v>
      </c>
      <c r="T669" s="5">
        <f>(Table2[[#This Row],[Close Price]]-Table2[[#This Row],[50D EMA]])/Table2[[#This Row],[50D EMA]]</f>
        <v>-2.1448280250663133E-2</v>
      </c>
      <c r="U669" s="5">
        <f>(Table2[[#This Row],[Close Price]]-Table2[[#This Row],[200D EMA]])/Table2[[#This Row],[200D EMA]]</f>
        <v>-4.8533408882510891E-2</v>
      </c>
      <c r="V669">
        <v>0.69765958379390303</v>
      </c>
      <c r="W669">
        <v>482.1</v>
      </c>
      <c r="X669">
        <v>497.45</v>
      </c>
      <c r="Y669">
        <v>482.1</v>
      </c>
      <c r="Z669">
        <v>499</v>
      </c>
      <c r="AA669">
        <v>440</v>
      </c>
      <c r="AB669">
        <v>499</v>
      </c>
      <c r="AC669" s="5">
        <f>(Table2[[#This Row],[Close Price]]/Table2[[#This Row],[Day Low]])-1</f>
        <v>4.7707944409871583E-3</v>
      </c>
      <c r="AD669" s="5">
        <f>(Table2[[#This Row],[Day High]]/Table2[[#This Row],[Close Price]])-1</f>
        <v>2.6940545004128902E-2</v>
      </c>
      <c r="AE669" s="5">
        <f>(Table2[[#This Row],[Close Price]]/Table2[[#This Row],[Current Week Low]])-1</f>
        <v>4.7707944409871583E-3</v>
      </c>
      <c r="AF669" s="5">
        <f>(Table2[[#This Row],[Current Week High]]/Table2[[#This Row],[Close Price]])-1</f>
        <v>3.0140379851362642E-2</v>
      </c>
      <c r="AG669" s="5">
        <f>(Table2[[#This Row],[Close Price]]/Table2[[#This Row],[Current Month Low]])-1</f>
        <v>0.10090909090909084</v>
      </c>
      <c r="AH669" s="5">
        <f>(Table2[[#This Row],[Current Month High]]/Table2[[#This Row],[Close Price]])-1</f>
        <v>3.0140379851362642E-2</v>
      </c>
      <c r="AI669">
        <v>74.855491329479705</v>
      </c>
      <c r="AJ669">
        <v>10.090909090908999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-0.15</v>
      </c>
      <c r="AM669" t="s">
        <v>10117</v>
      </c>
      <c r="AN669">
        <v>1.33</v>
      </c>
      <c r="AO669" t="s">
        <v>10116</v>
      </c>
      <c r="AQ669">
        <f>(Table2[[#This Row],[Sharpe Ratio]]-AVERAGE(Table2[Sharpe Ratio]))/_xlfn.STDEV.P(Table2[Sharpe Ratio])</f>
        <v>-0.63440504463053671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705</v>
      </c>
      <c r="AT669">
        <f>_xlfn.RANK.AVG(Table2[[#This Row],[6M Return vs Nifty Z-Score]],Table2[6M Return vs Nifty Z-Score])</f>
        <v>657</v>
      </c>
      <c r="AU669">
        <f>_xlfn.RANK.AVG(Table2[[#This Row],[Sharpe Ratio Z-Score]],Table2[Sharpe Ratio Z-Score])</f>
        <v>521.5</v>
      </c>
      <c r="AV669">
        <f>(Table2[[#This Row],[Rank 1Y]]+Table2[[#This Row],[Rank 6M]]+Table2[[#This Row],[Rank Sharpe]])/3</f>
        <v>627.83333333333337</v>
      </c>
    </row>
    <row r="670" spans="1:48" x14ac:dyDescent="0.3">
      <c r="A670" t="s">
        <v>1700</v>
      </c>
      <c r="B670" t="s">
        <v>1701</v>
      </c>
      <c r="C670" t="s">
        <v>10084</v>
      </c>
      <c r="D670" t="s">
        <v>531</v>
      </c>
      <c r="E670">
        <v>4422.0071786400003</v>
      </c>
      <c r="F670">
        <v>815.65</v>
      </c>
      <c r="G670">
        <v>-31.649551974047402</v>
      </c>
      <c r="H670">
        <f>(Table2[[#This Row],[1Y Return vs Nifty]]-AVERAGE(Table2[1Y Return vs Nifty]))/_xlfn.STDEV.P(Table2[1Y Return vs Nifty])</f>
        <v>-0.90214470020140347</v>
      </c>
      <c r="I670">
        <v>10.6152703932765</v>
      </c>
      <c r="J670">
        <f>(Table2[[#This Row],[1M Return vs Nifty]]-AVERAGE(Table2[1M Return vs Nifty]))/_xlfn.STDEV.P(Table2[1M Return vs Nifty])</f>
        <v>0.79260903178397213</v>
      </c>
      <c r="K670">
        <v>-9.1049177031986908</v>
      </c>
      <c r="L670">
        <f>(Table2[[#This Row],[6M Return vs Nifty]]-AVERAGE(Table2[6M Return vs Nifty]))/_xlfn.STDEV.P(Table2[6M Return vs Nifty])</f>
        <v>-0.63780701698629438</v>
      </c>
      <c r="M670">
        <v>1.66604986311281</v>
      </c>
      <c r="N670">
        <f>(Table2[[#This Row],[1W Return vs Nifty]]-AVERAGE(Table2[1W Return vs Nifty]))/_xlfn.STDEV.P(Table2[1W Return vs Nifty])</f>
        <v>0.62806670609778203</v>
      </c>
      <c r="O670">
        <v>762.3</v>
      </c>
      <c r="P670">
        <v>738.42744582767398</v>
      </c>
      <c r="Q670">
        <v>752.49944318394398</v>
      </c>
      <c r="R670">
        <v>69.135795789672699</v>
      </c>
      <c r="S670" s="5">
        <f>(Table2[[#This Row],[Close Price]]-Table2[[#This Row],[20D EMA]])/Table2[[#This Row],[20D EMA]]</f>
        <v>6.9985569985570026E-2</v>
      </c>
      <c r="T670" s="5">
        <f>(Table2[[#This Row],[Close Price]]-Table2[[#This Row],[50D EMA]])/Table2[[#This Row],[50D EMA]]</f>
        <v>0.10457703679441425</v>
      </c>
      <c r="U670" s="5">
        <f>(Table2[[#This Row],[Close Price]]-Table2[[#This Row],[200D EMA]])/Table2[[#This Row],[200D EMA]]</f>
        <v>8.3921067833427246E-2</v>
      </c>
      <c r="V670">
        <v>2.2204379080492802</v>
      </c>
      <c r="W670">
        <v>804</v>
      </c>
      <c r="X670">
        <v>840.8</v>
      </c>
      <c r="Y670">
        <v>796.5</v>
      </c>
      <c r="Z670">
        <v>840.8</v>
      </c>
      <c r="AA670">
        <v>658.2</v>
      </c>
      <c r="AB670">
        <v>840.8</v>
      </c>
      <c r="AC670" s="5">
        <f>(Table2[[#This Row],[Close Price]]/Table2[[#This Row],[Day Low]])-1</f>
        <v>1.4490049751243683E-2</v>
      </c>
      <c r="AD670" s="5">
        <f>(Table2[[#This Row],[Day High]]/Table2[[#This Row],[Close Price]])-1</f>
        <v>3.0834303929381468E-2</v>
      </c>
      <c r="AE670" s="5">
        <f>(Table2[[#This Row],[Close Price]]/Table2[[#This Row],[Current Week Low]])-1</f>
        <v>2.4042686754551124E-2</v>
      </c>
      <c r="AF670" s="5">
        <f>(Table2[[#This Row],[Current Week High]]/Table2[[#This Row],[Close Price]])-1</f>
        <v>3.0834303929381468E-2</v>
      </c>
      <c r="AG670" s="5">
        <f>(Table2[[#This Row],[Close Price]]/Table2[[#This Row],[Current Month Low]])-1</f>
        <v>0.23921300516560295</v>
      </c>
      <c r="AH670" s="5">
        <f>(Table2[[#This Row],[Current Month High]]/Table2[[#This Row],[Close Price]])-1</f>
        <v>3.0834303929381468E-2</v>
      </c>
      <c r="AI670">
        <v>10.8134616563477</v>
      </c>
      <c r="AJ670">
        <v>24.157089580637699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0.06</v>
      </c>
      <c r="AM670" t="s">
        <v>10116</v>
      </c>
      <c r="AN670">
        <v>15.76</v>
      </c>
      <c r="AO670" t="s">
        <v>10116</v>
      </c>
      <c r="AP670">
        <v>-0.12579861448471599</v>
      </c>
      <c r="AQ670">
        <f>(Table2[[#This Row],[Sharpe Ratio]]-AVERAGE(Table2[Sharpe Ratio]))/_xlfn.STDEV.P(Table2[Sharpe Ratio])</f>
        <v>-2.0564840002794393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655</v>
      </c>
      <c r="AT670">
        <f>_xlfn.RANK.AVG(Table2[[#This Row],[6M Return vs Nifty Z-Score]],Table2[6M Return vs Nifty Z-Score])</f>
        <v>520</v>
      </c>
      <c r="AU670">
        <f>_xlfn.RANK.AVG(Table2[[#This Row],[Sharpe Ratio Z-Score]],Table2[Sharpe Ratio Z-Score])</f>
        <v>718</v>
      </c>
      <c r="AV670">
        <f>(Table2[[#This Row],[Rank 1Y]]+Table2[[#This Row],[Rank 6M]]+Table2[[#This Row],[Rank Sharpe]])/3</f>
        <v>631</v>
      </c>
    </row>
    <row r="671" spans="1:48" x14ac:dyDescent="0.3">
      <c r="A671" t="s">
        <v>480</v>
      </c>
      <c r="B671" t="s">
        <v>481</v>
      </c>
      <c r="C671" t="s">
        <v>10072</v>
      </c>
      <c r="D671" t="s">
        <v>119</v>
      </c>
      <c r="E671">
        <v>43526.236481450003</v>
      </c>
      <c r="F671">
        <v>333.65</v>
      </c>
      <c r="G671">
        <v>-45.709387720563299</v>
      </c>
      <c r="H671">
        <f>(Table2[[#This Row],[1Y Return vs Nifty]]-AVERAGE(Table2[1Y Return vs Nifty]))/_xlfn.STDEV.P(Table2[1Y Return vs Nifty])</f>
        <v>-1.0720478633530153</v>
      </c>
      <c r="I671">
        <v>-8.1970053607187907</v>
      </c>
      <c r="J671">
        <f>(Table2[[#This Row],[1M Return vs Nifty]]-AVERAGE(Table2[1M Return vs Nifty]))/_xlfn.STDEV.P(Table2[1M Return vs Nifty])</f>
        <v>-0.94990884280622745</v>
      </c>
      <c r="K671">
        <v>-17.8113206637885</v>
      </c>
      <c r="L671">
        <f>(Table2[[#This Row],[6M Return vs Nifty]]-AVERAGE(Table2[6M Return vs Nifty]))/_xlfn.STDEV.P(Table2[6M Return vs Nifty])</f>
        <v>-0.90256807976057407</v>
      </c>
      <c r="M671">
        <v>-3.13347620370021</v>
      </c>
      <c r="N671">
        <f>(Table2[[#This Row],[1W Return vs Nifty]]-AVERAGE(Table2[1W Return vs Nifty]))/_xlfn.STDEV.P(Table2[1W Return vs Nifty])</f>
        <v>-0.42016241327005344</v>
      </c>
      <c r="O671">
        <v>339.79</v>
      </c>
      <c r="P671">
        <v>342.083852453872</v>
      </c>
      <c r="Q671">
        <v>359.75230920460302</v>
      </c>
      <c r="R671">
        <v>36.509202840175902</v>
      </c>
      <c r="S671" s="5">
        <f>(Table2[[#This Row],[Close Price]]-Table2[[#This Row],[20D EMA]])/Table2[[#This Row],[20D EMA]]</f>
        <v>-1.8069984402130854E-2</v>
      </c>
      <c r="T671" s="5">
        <f>(Table2[[#This Row],[Close Price]]-Table2[[#This Row],[50D EMA]])/Table2[[#This Row],[50D EMA]]</f>
        <v>-2.4654342475897123E-2</v>
      </c>
      <c r="U671" s="5">
        <f>(Table2[[#This Row],[Close Price]]-Table2[[#This Row],[200D EMA]])/Table2[[#This Row],[200D EMA]]</f>
        <v>-7.2556335391742541E-2</v>
      </c>
      <c r="V671">
        <v>0.536251664343947</v>
      </c>
      <c r="W671">
        <v>331.1</v>
      </c>
      <c r="X671">
        <v>337.8</v>
      </c>
      <c r="Y671">
        <v>331.1</v>
      </c>
      <c r="Z671">
        <v>340.3</v>
      </c>
      <c r="AA671">
        <v>316</v>
      </c>
      <c r="AB671">
        <v>383.95</v>
      </c>
      <c r="AC671" s="5">
        <f>(Table2[[#This Row],[Close Price]]/Table2[[#This Row],[Day Low]])-1</f>
        <v>7.7016007248564833E-3</v>
      </c>
      <c r="AD671" s="5">
        <f>(Table2[[#This Row],[Day High]]/Table2[[#This Row],[Close Price]])-1</f>
        <v>1.2438183725461016E-2</v>
      </c>
      <c r="AE671" s="5">
        <f>(Table2[[#This Row],[Close Price]]/Table2[[#This Row],[Current Week Low]])-1</f>
        <v>7.7016007248564833E-3</v>
      </c>
      <c r="AF671" s="5">
        <f>(Table2[[#This Row],[Current Week High]]/Table2[[#This Row],[Close Price]])-1</f>
        <v>1.993106548778667E-2</v>
      </c>
      <c r="AG671" s="5">
        <f>(Table2[[#This Row],[Close Price]]/Table2[[#This Row],[Current Month Low]])-1</f>
        <v>5.58544303797468E-2</v>
      </c>
      <c r="AH671" s="5">
        <f>(Table2[[#This Row],[Current Month High]]/Table2[[#This Row],[Close Price]])-1</f>
        <v>0.15075678105799506</v>
      </c>
      <c r="AI671">
        <v>26.689644837404401</v>
      </c>
      <c r="AJ671">
        <v>16.742477256822902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10117</v>
      </c>
      <c r="AN671">
        <v>-3.43</v>
      </c>
      <c r="AO671" t="s">
        <v>10117</v>
      </c>
      <c r="AP671">
        <v>-1.1340821291266E-2</v>
      </c>
      <c r="AQ671">
        <f>(Table2[[#This Row],[Sharpe Ratio]]-AVERAGE(Table2[Sharpe Ratio]))/_xlfn.STDEV.P(Table2[Sharpe Ratio])</f>
        <v>-0.76260632382700855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707</v>
      </c>
      <c r="AT671">
        <f>_xlfn.RANK.AVG(Table2[[#This Row],[6M Return vs Nifty Z-Score]],Table2[6M Return vs Nifty Z-Score])</f>
        <v>618</v>
      </c>
      <c r="AU671">
        <f>_xlfn.RANK.AVG(Table2[[#This Row],[Sharpe Ratio Z-Score]],Table2[Sharpe Ratio Z-Score])</f>
        <v>575</v>
      </c>
      <c r="AV671">
        <f>(Table2[[#This Row],[Rank 1Y]]+Table2[[#This Row],[Rank 6M]]+Table2[[#This Row],[Rank Sharpe]])/3</f>
        <v>633.33333333333337</v>
      </c>
    </row>
    <row r="672" spans="1:48" x14ac:dyDescent="0.3">
      <c r="A672" t="s">
        <v>1872</v>
      </c>
      <c r="B672" t="s">
        <v>1873</v>
      </c>
      <c r="C672" t="s">
        <v>10085</v>
      </c>
      <c r="D672" t="s">
        <v>109</v>
      </c>
      <c r="E672">
        <v>3484.7590427999999</v>
      </c>
      <c r="F672">
        <v>21.55</v>
      </c>
      <c r="G672">
        <v>-32.844093260951702</v>
      </c>
      <c r="H672">
        <f>(Table2[[#This Row],[1Y Return vs Nifty]]-AVERAGE(Table2[1Y Return vs Nifty]))/_xlfn.STDEV.P(Table2[1Y Return vs Nifty])</f>
        <v>-0.9165798861324006</v>
      </c>
      <c r="I672">
        <v>-9.4780629736541204</v>
      </c>
      <c r="J672">
        <f>(Table2[[#This Row],[1M Return vs Nifty]]-AVERAGE(Table2[1M Return vs Nifty]))/_xlfn.STDEV.P(Table2[1M Return vs Nifty])</f>
        <v>-1.0685689038275838</v>
      </c>
      <c r="K672">
        <v>-37.860812345836798</v>
      </c>
      <c r="L672">
        <f>(Table2[[#This Row],[6M Return vs Nifty]]-AVERAGE(Table2[6M Return vs Nifty]))/_xlfn.STDEV.P(Table2[6M Return vs Nifty])</f>
        <v>-1.512271622067509</v>
      </c>
      <c r="M672">
        <v>-4.0449807744375903</v>
      </c>
      <c r="N672">
        <f>(Table2[[#This Row],[1W Return vs Nifty]]-AVERAGE(Table2[1W Return vs Nifty]))/_xlfn.STDEV.P(Table2[1W Return vs Nifty])</f>
        <v>-0.61923740946405248</v>
      </c>
      <c r="O672">
        <v>22.51</v>
      </c>
      <c r="P672">
        <v>23.7028406055001</v>
      </c>
      <c r="Q672">
        <v>25.958497826873401</v>
      </c>
      <c r="R672">
        <v>40.499942296388298</v>
      </c>
      <c r="S672" s="5">
        <f>(Table2[[#This Row],[Close Price]]-Table2[[#This Row],[20D EMA]])/Table2[[#This Row],[20D EMA]]</f>
        <v>-4.2647712127943174E-2</v>
      </c>
      <c r="T672" s="5">
        <f>(Table2[[#This Row],[Close Price]]-Table2[[#This Row],[50D EMA]])/Table2[[#This Row],[50D EMA]]</f>
        <v>-9.0826270206641205E-2</v>
      </c>
      <c r="U672" s="5">
        <f>(Table2[[#This Row],[Close Price]]-Table2[[#This Row],[200D EMA]])/Table2[[#This Row],[200D EMA]]</f>
        <v>-0.16982869564622979</v>
      </c>
      <c r="V672">
        <v>0.40489221609534798</v>
      </c>
      <c r="W672">
        <v>21.41</v>
      </c>
      <c r="X672">
        <v>22.5</v>
      </c>
      <c r="Y672">
        <v>21.3</v>
      </c>
      <c r="Z672">
        <v>22.5</v>
      </c>
      <c r="AA672">
        <v>20.55</v>
      </c>
      <c r="AB672">
        <v>24.7</v>
      </c>
      <c r="AC672" s="5">
        <f>(Table2[[#This Row],[Close Price]]/Table2[[#This Row],[Day Low]])-1</f>
        <v>6.5390004670715651E-3</v>
      </c>
      <c r="AD672" s="5">
        <f>(Table2[[#This Row],[Day High]]/Table2[[#This Row],[Close Price]])-1</f>
        <v>4.4083526682134444E-2</v>
      </c>
      <c r="AE672" s="5">
        <f>(Table2[[#This Row],[Close Price]]/Table2[[#This Row],[Current Week Low]])-1</f>
        <v>1.1737089201877993E-2</v>
      </c>
      <c r="AF672" s="5">
        <f>(Table2[[#This Row],[Current Week High]]/Table2[[#This Row],[Close Price]])-1</f>
        <v>4.4083526682134444E-2</v>
      </c>
      <c r="AG672" s="5">
        <f>(Table2[[#This Row],[Close Price]]/Table2[[#This Row],[Current Month Low]])-1</f>
        <v>4.8661800486617945E-2</v>
      </c>
      <c r="AH672" s="5">
        <f>(Table2[[#This Row],[Current Month High]]/Table2[[#This Row],[Close Price]])-1</f>
        <v>0.14617169373549888</v>
      </c>
      <c r="AI672">
        <v>109.512761020881</v>
      </c>
      <c r="AJ672">
        <v>29.041916167664599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-0.33</v>
      </c>
      <c r="AM672" t="s">
        <v>10117</v>
      </c>
      <c r="AN672">
        <v>-9.98</v>
      </c>
      <c r="AO672" t="s">
        <v>10117</v>
      </c>
      <c r="AQ672">
        <f>(Table2[[#This Row],[Sharpe Ratio]]-AVERAGE(Table2[Sharpe Ratio]))/_xlfn.STDEV.P(Table2[Sharpe Ratio])</f>
        <v>-0.63440504463053671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661</v>
      </c>
      <c r="AT672">
        <f>_xlfn.RANK.AVG(Table2[[#This Row],[6M Return vs Nifty Z-Score]],Table2[6M Return vs Nifty Z-Score])</f>
        <v>718</v>
      </c>
      <c r="AU672">
        <f>_xlfn.RANK.AVG(Table2[[#This Row],[Sharpe Ratio Z-Score]],Table2[Sharpe Ratio Z-Score])</f>
        <v>521.5</v>
      </c>
      <c r="AV672">
        <f>(Table2[[#This Row],[Rank 1Y]]+Table2[[#This Row],[Rank 6M]]+Table2[[#This Row],[Rank Sharpe]])/3</f>
        <v>633.5</v>
      </c>
    </row>
    <row r="673" spans="1:48" x14ac:dyDescent="0.3">
      <c r="A673" t="s">
        <v>1633</v>
      </c>
      <c r="B673" t="s">
        <v>1634</v>
      </c>
      <c r="C673" t="s">
        <v>10070</v>
      </c>
      <c r="D673" t="s">
        <v>49</v>
      </c>
      <c r="E673">
        <v>5117.2136591600001</v>
      </c>
      <c r="F673">
        <v>698.95</v>
      </c>
      <c r="G673">
        <v>-23.6979007947753</v>
      </c>
      <c r="H673">
        <f>(Table2[[#This Row],[1Y Return vs Nifty]]-AVERAGE(Table2[1Y Return vs Nifty]))/_xlfn.STDEV.P(Table2[1Y Return vs Nifty])</f>
        <v>-0.80605462404447792</v>
      </c>
      <c r="I673">
        <v>-12.3447305409265</v>
      </c>
      <c r="J673">
        <f>(Table2[[#This Row],[1M Return vs Nifty]]-AVERAGE(Table2[1M Return vs Nifty]))/_xlfn.STDEV.P(Table2[1M Return vs Nifty])</f>
        <v>-1.3340986856467376</v>
      </c>
      <c r="K673">
        <v>-42.651965218787701</v>
      </c>
      <c r="L673">
        <f>(Table2[[#This Row],[6M Return vs Nifty]]-AVERAGE(Table2[6M Return vs Nifty]))/_xlfn.STDEV.P(Table2[6M Return vs Nifty])</f>
        <v>-1.6579702225456323</v>
      </c>
      <c r="M673">
        <v>-9.3663577406042808</v>
      </c>
      <c r="N673">
        <f>(Table2[[#This Row],[1W Return vs Nifty]]-AVERAGE(Table2[1W Return vs Nifty]))/_xlfn.STDEV.P(Table2[1W Return vs Nifty])</f>
        <v>-1.7814401381124483</v>
      </c>
      <c r="O673">
        <v>756.27</v>
      </c>
      <c r="P673">
        <v>794.52254584249295</v>
      </c>
      <c r="Q673">
        <v>848.75351652039205</v>
      </c>
      <c r="R673">
        <v>23.6630497908865</v>
      </c>
      <c r="S673" s="5">
        <f>(Table2[[#This Row],[Close Price]]-Table2[[#This Row],[20D EMA]])/Table2[[#This Row],[20D EMA]]</f>
        <v>-7.5793036878363459E-2</v>
      </c>
      <c r="T673" s="5">
        <f>(Table2[[#This Row],[Close Price]]-Table2[[#This Row],[50D EMA]])/Table2[[#This Row],[50D EMA]]</f>
        <v>-0.12028928108157086</v>
      </c>
      <c r="U673" s="5">
        <f>(Table2[[#This Row],[Close Price]]-Table2[[#This Row],[200D EMA]])/Table2[[#This Row],[200D EMA]]</f>
        <v>-0.17649825727325025</v>
      </c>
      <c r="V673">
        <v>2.3213862260924101</v>
      </c>
      <c r="W673">
        <v>697.15</v>
      </c>
      <c r="X673">
        <v>726.65</v>
      </c>
      <c r="Y673">
        <v>697.15</v>
      </c>
      <c r="Z673">
        <v>750.9</v>
      </c>
      <c r="AA673">
        <v>678.05</v>
      </c>
      <c r="AB673">
        <v>820</v>
      </c>
      <c r="AC673" s="5">
        <f>(Table2[[#This Row],[Close Price]]/Table2[[#This Row],[Day Low]])-1</f>
        <v>2.5819407588036913E-3</v>
      </c>
      <c r="AD673" s="5">
        <f>(Table2[[#This Row],[Day High]]/Table2[[#This Row],[Close Price]])-1</f>
        <v>3.9630874883754164E-2</v>
      </c>
      <c r="AE673" s="5">
        <f>(Table2[[#This Row],[Close Price]]/Table2[[#This Row],[Current Week Low]])-1</f>
        <v>2.5819407588036913E-3</v>
      </c>
      <c r="AF673" s="5">
        <f>(Table2[[#This Row],[Current Week High]]/Table2[[#This Row],[Close Price]])-1</f>
        <v>7.4325774375849418E-2</v>
      </c>
      <c r="AG673" s="5">
        <f>(Table2[[#This Row],[Close Price]]/Table2[[#This Row],[Current Month Low]])-1</f>
        <v>3.0823685568911019E-2</v>
      </c>
      <c r="AH673" s="5">
        <f>(Table2[[#This Row],[Current Month High]]/Table2[[#This Row],[Close Price]])-1</f>
        <v>0.17318835395951071</v>
      </c>
      <c r="AI673">
        <v>77.866800200300403</v>
      </c>
      <c r="AJ673">
        <v>4.7901049475262498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-0.28999999999999998</v>
      </c>
      <c r="AM673" t="s">
        <v>10117</v>
      </c>
      <c r="AN673">
        <v>-9.3000000000000007</v>
      </c>
      <c r="AO673" t="s">
        <v>10117</v>
      </c>
      <c r="AP673">
        <v>-6.7505278149040003E-3</v>
      </c>
      <c r="AQ673">
        <f>(Table2[[#This Row],[Sharpe Ratio]]-AVERAGE(Table2[Sharpe Ratio]))/_xlfn.STDEV.P(Table2[Sharpe Ratio])</f>
        <v>-0.71071577018518017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623</v>
      </c>
      <c r="AT673">
        <f>_xlfn.RANK.AVG(Table2[[#This Row],[6M Return vs Nifty Z-Score]],Table2[6M Return vs Nifty Z-Score])</f>
        <v>721</v>
      </c>
      <c r="AU673">
        <f>_xlfn.RANK.AVG(Table2[[#This Row],[Sharpe Ratio Z-Score]],Table2[Sharpe Ratio Z-Score])</f>
        <v>559</v>
      </c>
      <c r="AV673">
        <f>(Table2[[#This Row],[Rank 1Y]]+Table2[[#This Row],[Rank 6M]]+Table2[[#This Row],[Rank Sharpe]])/3</f>
        <v>634.33333333333337</v>
      </c>
    </row>
    <row r="674" spans="1:48" x14ac:dyDescent="0.3">
      <c r="A674" t="s">
        <v>1508</v>
      </c>
      <c r="B674" t="s">
        <v>1509</v>
      </c>
      <c r="C674" t="s">
        <v>10078</v>
      </c>
      <c r="D674" t="s">
        <v>1510</v>
      </c>
      <c r="E674">
        <v>6175.9135530359999</v>
      </c>
      <c r="F674">
        <v>199.27</v>
      </c>
      <c r="G674">
        <v>-30.9980236792507</v>
      </c>
      <c r="H674">
        <f>(Table2[[#This Row],[1Y Return vs Nifty]]-AVERAGE(Table2[1Y Return vs Nifty]))/_xlfn.STDEV.P(Table2[1Y Return vs Nifty])</f>
        <v>-0.89427144192410335</v>
      </c>
      <c r="I674">
        <v>-3.0758946887161902</v>
      </c>
      <c r="J674">
        <f>(Table2[[#This Row],[1M Return vs Nifty]]-AVERAGE(Table2[1M Return vs Nifty]))/_xlfn.STDEV.P(Table2[1M Return vs Nifty])</f>
        <v>-0.47555757343234589</v>
      </c>
      <c r="K674">
        <v>-10.975428922996</v>
      </c>
      <c r="L674">
        <f>(Table2[[#This Row],[6M Return vs Nifty]]-AVERAGE(Table2[6M Return vs Nifty]))/_xlfn.STDEV.P(Table2[6M Return vs Nifty])</f>
        <v>-0.69468912326215648</v>
      </c>
      <c r="M674">
        <v>-1.4662626609512299</v>
      </c>
      <c r="N674">
        <f>(Table2[[#This Row],[1W Return vs Nifty]]-AVERAGE(Table2[1W Return vs Nifty]))/_xlfn.STDEV.P(Table2[1W Return vs Nifty])</f>
        <v>-5.6038589503773134E-2</v>
      </c>
      <c r="O674">
        <v>191.34</v>
      </c>
      <c r="P674">
        <v>189.134206205206</v>
      </c>
      <c r="Q674">
        <v>190.15193040178301</v>
      </c>
      <c r="R674">
        <v>59.807774771964802</v>
      </c>
      <c r="S674" s="5">
        <f>(Table2[[#This Row],[Close Price]]-Table2[[#This Row],[20D EMA]])/Table2[[#This Row],[20D EMA]]</f>
        <v>4.1444548970419187E-2</v>
      </c>
      <c r="T674" s="5">
        <f>(Table2[[#This Row],[Close Price]]-Table2[[#This Row],[50D EMA]])/Table2[[#This Row],[50D EMA]]</f>
        <v>5.3590484757669497E-2</v>
      </c>
      <c r="U674" s="5">
        <f>(Table2[[#This Row],[Close Price]]-Table2[[#This Row],[200D EMA]])/Table2[[#This Row],[200D EMA]]</f>
        <v>4.7951496358469299E-2</v>
      </c>
      <c r="V674">
        <v>1.43735891813718</v>
      </c>
      <c r="W674">
        <v>193.01</v>
      </c>
      <c r="X674">
        <v>204.25</v>
      </c>
      <c r="Y674">
        <v>191</v>
      </c>
      <c r="Z674">
        <v>204.25</v>
      </c>
      <c r="AA674">
        <v>169.6</v>
      </c>
      <c r="AB674">
        <v>204.25</v>
      </c>
      <c r="AC674" s="5">
        <f>(Table2[[#This Row],[Close Price]]/Table2[[#This Row],[Day Low]])-1</f>
        <v>3.2433552665665166E-2</v>
      </c>
      <c r="AD674" s="5">
        <f>(Table2[[#This Row],[Day High]]/Table2[[#This Row],[Close Price]])-1</f>
        <v>2.4991217945500965E-2</v>
      </c>
      <c r="AE674" s="5">
        <f>(Table2[[#This Row],[Close Price]]/Table2[[#This Row],[Current Week Low]])-1</f>
        <v>4.3298429319371889E-2</v>
      </c>
      <c r="AF674" s="5">
        <f>(Table2[[#This Row],[Current Week High]]/Table2[[#This Row],[Close Price]])-1</f>
        <v>2.4991217945500965E-2</v>
      </c>
      <c r="AG674" s="5">
        <f>(Table2[[#This Row],[Close Price]]/Table2[[#This Row],[Current Month Low]])-1</f>
        <v>0.17494103773584913</v>
      </c>
      <c r="AH674" s="5">
        <f>(Table2[[#This Row],[Current Month High]]/Table2[[#This Row],[Close Price]])-1</f>
        <v>2.4991217945500965E-2</v>
      </c>
      <c r="AI674">
        <v>18.507552566868998</v>
      </c>
      <c r="AJ674">
        <v>17.4941037735849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-0.04</v>
      </c>
      <c r="AM674" t="s">
        <v>10117</v>
      </c>
      <c r="AN674">
        <v>5.84</v>
      </c>
      <c r="AO674" t="s">
        <v>10116</v>
      </c>
      <c r="AP674">
        <v>-0.102950439300785</v>
      </c>
      <c r="AQ674">
        <f>(Table2[[#This Row],[Sharpe Ratio]]-AVERAGE(Table2[Sharpe Ratio]))/_xlfn.STDEV.P(Table2[Sharpe Ratio])</f>
        <v>-1.7981988892936156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652</v>
      </c>
      <c r="AT674">
        <f>_xlfn.RANK.AVG(Table2[[#This Row],[6M Return vs Nifty Z-Score]],Table2[6M Return vs Nifty Z-Score])</f>
        <v>545</v>
      </c>
      <c r="AU674">
        <f>_xlfn.RANK.AVG(Table2[[#This Row],[Sharpe Ratio Z-Score]],Table2[Sharpe Ratio Z-Score])</f>
        <v>706</v>
      </c>
      <c r="AV674">
        <f>(Table2[[#This Row],[Rank 1Y]]+Table2[[#This Row],[Rank 6M]]+Table2[[#This Row],[Rank Sharpe]])/3</f>
        <v>634.33333333333337</v>
      </c>
    </row>
    <row r="675" spans="1:48" x14ac:dyDescent="0.3">
      <c r="A675" t="s">
        <v>63</v>
      </c>
      <c r="B675" t="s">
        <v>64</v>
      </c>
      <c r="C675" t="s">
        <v>10070</v>
      </c>
      <c r="D675" t="s">
        <v>24</v>
      </c>
      <c r="E675">
        <v>357463.46264987002</v>
      </c>
      <c r="F675">
        <v>1830.55</v>
      </c>
      <c r="G675">
        <v>-28.545076360766899</v>
      </c>
      <c r="H675">
        <f>(Table2[[#This Row],[1Y Return vs Nifty]]-AVERAGE(Table2[1Y Return vs Nifty]))/_xlfn.STDEV.P(Table2[1Y Return vs Nifty])</f>
        <v>-0.86462930982750774</v>
      </c>
      <c r="I675">
        <v>0.47202548543383999</v>
      </c>
      <c r="J675">
        <f>(Table2[[#This Row],[1M Return vs Nifty]]-AVERAGE(Table2[1M Return vs Nifty]))/_xlfn.STDEV.P(Table2[1M Return vs Nifty])</f>
        <v>-0.14692565234419042</v>
      </c>
      <c r="K675">
        <v>-14.8099641923845</v>
      </c>
      <c r="L675">
        <f>(Table2[[#This Row],[6M Return vs Nifty]]-AVERAGE(Table2[6M Return vs Nifty]))/_xlfn.STDEV.P(Table2[6M Return vs Nifty])</f>
        <v>-0.81129705397295626</v>
      </c>
      <c r="M675">
        <v>-0.70478815681625395</v>
      </c>
      <c r="N675">
        <f>(Table2[[#This Row],[1W Return vs Nifty]]-AVERAGE(Table2[1W Return vs Nifty]))/_xlfn.STDEV.P(Table2[1W Return vs Nifty])</f>
        <v>0.11026944545195436</v>
      </c>
      <c r="O675">
        <v>1748.34</v>
      </c>
      <c r="P675">
        <v>1728.6969731919901</v>
      </c>
      <c r="Q675">
        <v>1757.6834631363399</v>
      </c>
      <c r="R675">
        <v>74.842096675253302</v>
      </c>
      <c r="S675" s="5">
        <f>(Table2[[#This Row],[Close Price]]-Table2[[#This Row],[20D EMA]])/Table2[[#This Row],[20D EMA]]</f>
        <v>4.7021746342244666E-2</v>
      </c>
      <c r="T675" s="5">
        <f>(Table2[[#This Row],[Close Price]]-Table2[[#This Row],[50D EMA]])/Table2[[#This Row],[50D EMA]]</f>
        <v>5.8918959417127423E-2</v>
      </c>
      <c r="U675" s="5">
        <f>(Table2[[#This Row],[Close Price]]-Table2[[#This Row],[200D EMA]])/Table2[[#This Row],[200D EMA]]</f>
        <v>4.1456006381057883E-2</v>
      </c>
      <c r="V675">
        <v>0.92920423833575305</v>
      </c>
      <c r="W675">
        <v>1785</v>
      </c>
      <c r="X675">
        <v>1838</v>
      </c>
      <c r="Y675">
        <v>1749.75</v>
      </c>
      <c r="Z675">
        <v>1838</v>
      </c>
      <c r="AA675">
        <v>1602.45</v>
      </c>
      <c r="AB675">
        <v>1838</v>
      </c>
      <c r="AC675" s="5">
        <f>(Table2[[#This Row],[Close Price]]/Table2[[#This Row],[Day Low]])-1</f>
        <v>2.5518207282913208E-2</v>
      </c>
      <c r="AD675" s="5">
        <f>(Table2[[#This Row],[Day High]]/Table2[[#This Row],[Close Price]])-1</f>
        <v>4.069815082898609E-3</v>
      </c>
      <c r="AE675" s="5">
        <f>(Table2[[#This Row],[Close Price]]/Table2[[#This Row],[Current Week Low]])-1</f>
        <v>4.6178025432204617E-2</v>
      </c>
      <c r="AF675" s="5">
        <f>(Table2[[#This Row],[Current Week High]]/Table2[[#This Row],[Close Price]])-1</f>
        <v>4.069815082898609E-3</v>
      </c>
      <c r="AG675" s="5">
        <f>(Table2[[#This Row],[Close Price]]/Table2[[#This Row],[Current Month Low]])-1</f>
        <v>0.14234453493088695</v>
      </c>
      <c r="AH675" s="5">
        <f>(Table2[[#This Row],[Current Month High]]/Table2[[#This Row],[Close Price]])-1</f>
        <v>4.069815082898609E-3</v>
      </c>
      <c r="AI675">
        <v>8.5875829668678794</v>
      </c>
      <c r="AJ675">
        <v>18.570456974447001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10117</v>
      </c>
      <c r="AN675">
        <v>4.8600000000000003</v>
      </c>
      <c r="AO675" t="s">
        <v>10116</v>
      </c>
      <c r="AP675">
        <v>-7.7796051556109996E-2</v>
      </c>
      <c r="AQ675">
        <f>(Table2[[#This Row],[Sharpe Ratio]]-AVERAGE(Table2[Sharpe Ratio]))/_xlfn.STDEV.P(Table2[Sharpe Ratio])</f>
        <v>-1.5138434089057047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645</v>
      </c>
      <c r="AT675">
        <f>_xlfn.RANK.AVG(Table2[[#This Row],[6M Return vs Nifty Z-Score]],Table2[6M Return vs Nifty Z-Score])</f>
        <v>585</v>
      </c>
      <c r="AU675">
        <f>_xlfn.RANK.AVG(Table2[[#This Row],[Sharpe Ratio Z-Score]],Table2[Sharpe Ratio Z-Score])</f>
        <v>675</v>
      </c>
      <c r="AV675">
        <f>(Table2[[#This Row],[Rank 1Y]]+Table2[[#This Row],[Rank 6M]]+Table2[[#This Row],[Rank Sharpe]])/3</f>
        <v>635</v>
      </c>
    </row>
    <row r="676" spans="1:48" x14ac:dyDescent="0.3">
      <c r="A676" t="s">
        <v>1410</v>
      </c>
      <c r="B676" t="s">
        <v>1411</v>
      </c>
      <c r="C676" t="s">
        <v>10084</v>
      </c>
      <c r="D676" t="s">
        <v>531</v>
      </c>
      <c r="E676">
        <v>7051.1403825719999</v>
      </c>
      <c r="F676">
        <v>251.64</v>
      </c>
      <c r="G676">
        <v>-32.242706448713299</v>
      </c>
      <c r="H676">
        <f>(Table2[[#This Row],[1Y Return vs Nifty]]-AVERAGE(Table2[1Y Return vs Nifty]))/_xlfn.STDEV.P(Table2[1Y Return vs Nifty])</f>
        <v>-0.90931255218063023</v>
      </c>
      <c r="I676">
        <v>-4.2536987276073797</v>
      </c>
      <c r="J676">
        <f>(Table2[[#This Row],[1M Return vs Nifty]]-AVERAGE(Table2[1M Return vs Nifty]))/_xlfn.STDEV.P(Table2[1M Return vs Nifty])</f>
        <v>-0.58465360292769053</v>
      </c>
      <c r="K676">
        <v>-25.531097855408301</v>
      </c>
      <c r="L676">
        <f>(Table2[[#This Row],[6M Return vs Nifty]]-AVERAGE(Table2[6M Return vs Nifty]))/_xlfn.STDEV.P(Table2[6M Return vs Nifty])</f>
        <v>-1.1373259267021592</v>
      </c>
      <c r="M676">
        <v>-2.3894336853831302</v>
      </c>
      <c r="N676">
        <f>(Table2[[#This Row],[1W Return vs Nifty]]-AVERAGE(Table2[1W Return vs Nifty]))/_xlfn.STDEV.P(Table2[1W Return vs Nifty])</f>
        <v>-0.25766156987623345</v>
      </c>
      <c r="O676">
        <v>252.02</v>
      </c>
      <c r="P676">
        <v>249.610417520005</v>
      </c>
      <c r="Q676">
        <v>259.66695739215601</v>
      </c>
      <c r="R676">
        <v>52.366218161301497</v>
      </c>
      <c r="S676" s="5">
        <f>(Table2[[#This Row],[Close Price]]-Table2[[#This Row],[20D EMA]])/Table2[[#This Row],[20D EMA]]</f>
        <v>-1.5078168399334333E-3</v>
      </c>
      <c r="T676" s="5">
        <f>(Table2[[#This Row],[Close Price]]-Table2[[#This Row],[50D EMA]])/Table2[[#This Row],[50D EMA]]</f>
        <v>8.1310007016527058E-3</v>
      </c>
      <c r="U676" s="5">
        <f>(Table2[[#This Row],[Close Price]]-Table2[[#This Row],[200D EMA]])/Table2[[#This Row],[200D EMA]]</f>
        <v>-3.0912509904113424E-2</v>
      </c>
      <c r="V676">
        <v>1.59190567050431</v>
      </c>
      <c r="W676">
        <v>249.85</v>
      </c>
      <c r="X676">
        <v>256.5</v>
      </c>
      <c r="Y676">
        <v>249.85</v>
      </c>
      <c r="Z676">
        <v>266.95</v>
      </c>
      <c r="AA676">
        <v>220</v>
      </c>
      <c r="AB676">
        <v>271.2</v>
      </c>
      <c r="AC676" s="5">
        <f>(Table2[[#This Row],[Close Price]]/Table2[[#This Row],[Day Low]])-1</f>
        <v>7.1642985791473546E-3</v>
      </c>
      <c r="AD676" s="5">
        <f>(Table2[[#This Row],[Day High]]/Table2[[#This Row],[Close Price]])-1</f>
        <v>1.93133047210301E-2</v>
      </c>
      <c r="AE676" s="5">
        <f>(Table2[[#This Row],[Close Price]]/Table2[[#This Row],[Current Week Low]])-1</f>
        <v>7.1642985791473546E-3</v>
      </c>
      <c r="AF676" s="5">
        <f>(Table2[[#This Row],[Current Week High]]/Table2[[#This Row],[Close Price]])-1</f>
        <v>6.0840883802257162E-2</v>
      </c>
      <c r="AG676" s="5">
        <f>(Table2[[#This Row],[Close Price]]/Table2[[#This Row],[Current Month Low]])-1</f>
        <v>0.14381818181818184</v>
      </c>
      <c r="AH676" s="5">
        <f>(Table2[[#This Row],[Current Month High]]/Table2[[#This Row],[Close Price]])-1</f>
        <v>7.7730090605627078E-2</v>
      </c>
      <c r="AI676">
        <v>27.543315848036801</v>
      </c>
      <c r="AJ676">
        <v>14.381818181818099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-0.08</v>
      </c>
      <c r="AM676" t="s">
        <v>10117</v>
      </c>
      <c r="AN676">
        <v>2.09</v>
      </c>
      <c r="AO676" t="s">
        <v>10116</v>
      </c>
      <c r="AP676">
        <v>-1.6075267089711E-2</v>
      </c>
      <c r="AQ676">
        <f>(Table2[[#This Row],[Sharpe Ratio]]-AVERAGE(Table2[Sharpe Ratio]))/_xlfn.STDEV.P(Table2[Sharpe Ratio])</f>
        <v>-0.81612643423686537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659</v>
      </c>
      <c r="AT676">
        <f>_xlfn.RANK.AVG(Table2[[#This Row],[6M Return vs Nifty Z-Score]],Table2[6M Return vs Nifty Z-Score])</f>
        <v>669</v>
      </c>
      <c r="AU676">
        <f>_xlfn.RANK.AVG(Table2[[#This Row],[Sharpe Ratio Z-Score]],Table2[Sharpe Ratio Z-Score])</f>
        <v>583</v>
      </c>
      <c r="AV676">
        <f>(Table2[[#This Row],[Rank 1Y]]+Table2[[#This Row],[Rank 6M]]+Table2[[#This Row],[Rank Sharpe]])/3</f>
        <v>637</v>
      </c>
    </row>
    <row r="677" spans="1:48" x14ac:dyDescent="0.3">
      <c r="A677" t="s">
        <v>2062</v>
      </c>
      <c r="B677" t="s">
        <v>2063</v>
      </c>
      <c r="C677" t="s">
        <v>10072</v>
      </c>
      <c r="D677" t="s">
        <v>420</v>
      </c>
      <c r="E677">
        <v>2741.2137209799998</v>
      </c>
      <c r="F677">
        <v>54.45</v>
      </c>
      <c r="G677">
        <v>-34.804394910047499</v>
      </c>
      <c r="H677">
        <f>(Table2[[#This Row],[1Y Return vs Nifty]]-AVERAGE(Table2[1Y Return vs Nifty]))/_xlfn.STDEV.P(Table2[1Y Return vs Nifty])</f>
        <v>-0.9402687440193237</v>
      </c>
      <c r="I677">
        <v>-4.8675068531380798</v>
      </c>
      <c r="J677">
        <f>(Table2[[#This Row],[1M Return vs Nifty]]-AVERAGE(Table2[1M Return vs Nifty]))/_xlfn.STDEV.P(Table2[1M Return vs Nifty])</f>
        <v>-0.64150858657201648</v>
      </c>
      <c r="K677">
        <v>-39.766051503518199</v>
      </c>
      <c r="L677">
        <f>(Table2[[#This Row],[6M Return vs Nifty]]-AVERAGE(Table2[6M Return vs Nifty]))/_xlfn.STDEV.P(Table2[6M Return vs Nifty])</f>
        <v>-1.5702098023367035</v>
      </c>
      <c r="M677">
        <v>-2.0809127557489</v>
      </c>
      <c r="N677">
        <f>(Table2[[#This Row],[1W Return vs Nifty]]-AVERAGE(Table2[1W Return vs Nifty]))/_xlfn.STDEV.P(Table2[1W Return vs Nifty])</f>
        <v>-0.1902797872012246</v>
      </c>
      <c r="O677">
        <v>54.76</v>
      </c>
      <c r="P677">
        <v>56.2412697346955</v>
      </c>
      <c r="Q677">
        <v>63.200720653928201</v>
      </c>
      <c r="R677">
        <v>49.514751998229798</v>
      </c>
      <c r="S677" s="5">
        <f>(Table2[[#This Row],[Close Price]]-Table2[[#This Row],[20D EMA]])/Table2[[#This Row],[20D EMA]]</f>
        <v>-5.6610664718771946E-3</v>
      </c>
      <c r="T677" s="5">
        <f>(Table2[[#This Row],[Close Price]]-Table2[[#This Row],[50D EMA]])/Table2[[#This Row],[50D EMA]]</f>
        <v>-3.1849738513112812E-2</v>
      </c>
      <c r="U677" s="5">
        <f>(Table2[[#This Row],[Close Price]]-Table2[[#This Row],[200D EMA]])/Table2[[#This Row],[200D EMA]]</f>
        <v>-0.13845919102481472</v>
      </c>
      <c r="V677">
        <v>0.404613994419316</v>
      </c>
      <c r="W677">
        <v>54.25</v>
      </c>
      <c r="X677">
        <v>55.02</v>
      </c>
      <c r="Y677">
        <v>54.25</v>
      </c>
      <c r="Z677">
        <v>56.5</v>
      </c>
      <c r="AA677">
        <v>48.1</v>
      </c>
      <c r="AB677">
        <v>59.3</v>
      </c>
      <c r="AC677" s="5">
        <f>(Table2[[#This Row],[Close Price]]/Table2[[#This Row],[Day Low]])-1</f>
        <v>3.6866359447005337E-3</v>
      </c>
      <c r="AD677" s="5">
        <f>(Table2[[#This Row],[Day High]]/Table2[[#This Row],[Close Price]])-1</f>
        <v>1.0468319559228556E-2</v>
      </c>
      <c r="AE677" s="5">
        <f>(Table2[[#This Row],[Close Price]]/Table2[[#This Row],[Current Week Low]])-1</f>
        <v>3.6866359447005337E-3</v>
      </c>
      <c r="AF677" s="5">
        <f>(Table2[[#This Row],[Current Week High]]/Table2[[#This Row],[Close Price]])-1</f>
        <v>3.7649219467401185E-2</v>
      </c>
      <c r="AG677" s="5">
        <f>(Table2[[#This Row],[Close Price]]/Table2[[#This Row],[Current Month Low]])-1</f>
        <v>0.13201663201663205</v>
      </c>
      <c r="AH677" s="5">
        <f>(Table2[[#This Row],[Current Month High]]/Table2[[#This Row],[Close Price]])-1</f>
        <v>8.907254361799799E-2</v>
      </c>
      <c r="AI677">
        <v>54.361799816345197</v>
      </c>
      <c r="AJ677">
        <v>13.2016632016632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-0.14000000000000001</v>
      </c>
      <c r="AM677" t="s">
        <v>10117</v>
      </c>
      <c r="AN677">
        <v>-5.88</v>
      </c>
      <c r="AO677" t="s">
        <v>10117</v>
      </c>
      <c r="AQ677">
        <f>(Table2[[#This Row],[Sharpe Ratio]]-AVERAGE(Table2[Sharpe Ratio]))/_xlfn.STDEV.P(Table2[Sharpe Ratio])</f>
        <v>-0.63440504463053671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674</v>
      </c>
      <c r="AT677">
        <f>_xlfn.RANK.AVG(Table2[[#This Row],[6M Return vs Nifty Z-Score]],Table2[6M Return vs Nifty Z-Score])</f>
        <v>719</v>
      </c>
      <c r="AU677">
        <f>_xlfn.RANK.AVG(Table2[[#This Row],[Sharpe Ratio Z-Score]],Table2[Sharpe Ratio Z-Score])</f>
        <v>521.5</v>
      </c>
      <c r="AV677">
        <f>(Table2[[#This Row],[Rank 1Y]]+Table2[[#This Row],[Rank 6M]]+Table2[[#This Row],[Rank Sharpe]])/3</f>
        <v>638.16666666666663</v>
      </c>
    </row>
    <row r="678" spans="1:48" x14ac:dyDescent="0.3">
      <c r="A678" t="s">
        <v>2228</v>
      </c>
      <c r="B678" t="s">
        <v>2229</v>
      </c>
      <c r="C678" t="s">
        <v>10072</v>
      </c>
      <c r="D678" t="s">
        <v>272</v>
      </c>
      <c r="E678">
        <v>2264.64775052</v>
      </c>
      <c r="F678">
        <v>767.85</v>
      </c>
      <c r="G678">
        <v>-67.552122754377507</v>
      </c>
      <c r="H678">
        <f>(Table2[[#This Row],[1Y Return vs Nifty]]-AVERAGE(Table2[1Y Return vs Nifty]))/_xlfn.STDEV.P(Table2[1Y Return vs Nifty])</f>
        <v>-1.3360018554931588</v>
      </c>
      <c r="I678">
        <v>-5.4322584895080297</v>
      </c>
      <c r="J678">
        <f>(Table2[[#This Row],[1M Return vs Nifty]]-AVERAGE(Table2[1M Return vs Nifty]))/_xlfn.STDEV.P(Table2[1M Return vs Nifty])</f>
        <v>-0.6938196325053988</v>
      </c>
      <c r="K678">
        <v>-22.313055165626601</v>
      </c>
      <c r="L678">
        <f>(Table2[[#This Row],[6M Return vs Nifty]]-AVERAGE(Table2[6M Return vs Nifty]))/_xlfn.STDEV.P(Table2[6M Return vs Nifty])</f>
        <v>-1.0394654892222601</v>
      </c>
      <c r="M678">
        <v>-2.6658241013973498</v>
      </c>
      <c r="N678">
        <f>(Table2[[#This Row],[1W Return vs Nifty]]-AVERAGE(Table2[1W Return vs Nifty]))/_xlfn.STDEV.P(Table2[1W Return vs Nifty])</f>
        <v>-0.31802596384913157</v>
      </c>
      <c r="O678">
        <v>775.06</v>
      </c>
      <c r="P678">
        <v>770.87678667562295</v>
      </c>
      <c r="Q678">
        <v>817.42955594942998</v>
      </c>
      <c r="R678">
        <v>52.769168966324003</v>
      </c>
      <c r="S678" s="5">
        <f>(Table2[[#This Row],[Close Price]]-Table2[[#This Row],[20D EMA]])/Table2[[#This Row],[20D EMA]]</f>
        <v>-9.3025056124686131E-3</v>
      </c>
      <c r="T678" s="5">
        <f>(Table2[[#This Row],[Close Price]]-Table2[[#This Row],[50D EMA]])/Table2[[#This Row],[50D EMA]]</f>
        <v>-3.9264208339647028E-3</v>
      </c>
      <c r="U678" s="5">
        <f>(Table2[[#This Row],[Close Price]]-Table2[[#This Row],[200D EMA]])/Table2[[#This Row],[200D EMA]]</f>
        <v>-6.0653001336419973E-2</v>
      </c>
      <c r="V678">
        <v>0.78354855782327404</v>
      </c>
      <c r="W678">
        <v>764.65</v>
      </c>
      <c r="X678">
        <v>785</v>
      </c>
      <c r="Y678">
        <v>764.65</v>
      </c>
      <c r="Z678">
        <v>798</v>
      </c>
      <c r="AA678">
        <v>670</v>
      </c>
      <c r="AB678">
        <v>849</v>
      </c>
      <c r="AC678" s="5">
        <f>(Table2[[#This Row],[Close Price]]/Table2[[#This Row],[Day Low]])-1</f>
        <v>4.1849212057805119E-3</v>
      </c>
      <c r="AD678" s="5">
        <f>(Table2[[#This Row],[Day High]]/Table2[[#This Row],[Close Price]])-1</f>
        <v>2.233509148922308E-2</v>
      </c>
      <c r="AE678" s="5">
        <f>(Table2[[#This Row],[Close Price]]/Table2[[#This Row],[Current Week Low]])-1</f>
        <v>4.1849212057805119E-3</v>
      </c>
      <c r="AF678" s="5">
        <f>(Table2[[#This Row],[Current Week High]]/Table2[[#This Row],[Close Price]])-1</f>
        <v>3.9265481539363156E-2</v>
      </c>
      <c r="AG678" s="5">
        <f>(Table2[[#This Row],[Close Price]]/Table2[[#This Row],[Current Month Low]])-1</f>
        <v>0.14604477611940303</v>
      </c>
      <c r="AH678" s="5">
        <f>(Table2[[#This Row],[Current Month High]]/Table2[[#This Row],[Close Price]])-1</f>
        <v>0.10568470404375852</v>
      </c>
      <c r="AI678">
        <v>72.911375919775907</v>
      </c>
      <c r="AJ678">
        <v>16.112203236050199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-0.13</v>
      </c>
      <c r="AM678" t="s">
        <v>10117</v>
      </c>
      <c r="AN678">
        <v>0.03</v>
      </c>
      <c r="AO678" t="s">
        <v>10116</v>
      </c>
      <c r="AP678">
        <v>-2.155367771586E-3</v>
      </c>
      <c r="AQ678">
        <f>(Table2[[#This Row],[Sharpe Ratio]]-AVERAGE(Table2[Sharpe Ratio]))/_xlfn.STDEV.P(Table2[Sharpe Ratio])</f>
        <v>-0.65877020288137522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722</v>
      </c>
      <c r="AT678">
        <f>_xlfn.RANK.AVG(Table2[[#This Row],[6M Return vs Nifty Z-Score]],Table2[6M Return vs Nifty Z-Score])</f>
        <v>651</v>
      </c>
      <c r="AU678">
        <f>_xlfn.RANK.AVG(Table2[[#This Row],[Sharpe Ratio Z-Score]],Table2[Sharpe Ratio Z-Score])</f>
        <v>545</v>
      </c>
      <c r="AV678">
        <f>(Table2[[#This Row],[Rank 1Y]]+Table2[[#This Row],[Rank 6M]]+Table2[[#This Row],[Rank Sharpe]])/3</f>
        <v>639.33333333333337</v>
      </c>
    </row>
    <row r="679" spans="1:48" x14ac:dyDescent="0.3">
      <c r="A679" t="s">
        <v>920</v>
      </c>
      <c r="B679" t="s">
        <v>921</v>
      </c>
      <c r="C679" t="s">
        <v>10084</v>
      </c>
      <c r="D679" t="s">
        <v>531</v>
      </c>
      <c r="E679">
        <v>15209.4431125799</v>
      </c>
      <c r="F679">
        <v>1411.45</v>
      </c>
      <c r="G679">
        <v>-26.004210021607499</v>
      </c>
      <c r="H679">
        <f>(Table2[[#This Row],[1Y Return vs Nifty]]-AVERAGE(Table2[1Y Return vs Nifty]))/_xlfn.STDEV.P(Table2[1Y Return vs Nifty])</f>
        <v>-0.83392473859696414</v>
      </c>
      <c r="I679">
        <v>-1.27858865936306</v>
      </c>
      <c r="J679">
        <f>(Table2[[#This Row],[1M Return vs Nifty]]-AVERAGE(Table2[1M Return vs Nifty]))/_xlfn.STDEV.P(Table2[1M Return vs Nifty])</f>
        <v>-0.30907915672130881</v>
      </c>
      <c r="K679">
        <v>-19.712207932014699</v>
      </c>
      <c r="L679">
        <f>(Table2[[#This Row],[6M Return vs Nifty]]-AVERAGE(Table2[6M Return vs Nifty]))/_xlfn.STDEV.P(Table2[6M Return vs Nifty])</f>
        <v>-0.96037391939696648</v>
      </c>
      <c r="M679">
        <v>-0.40756727194753301</v>
      </c>
      <c r="N679">
        <f>(Table2[[#This Row],[1W Return vs Nifty]]-AVERAGE(Table2[1W Return vs Nifty]))/_xlfn.STDEV.P(Table2[1W Return vs Nifty])</f>
        <v>0.17518326862252989</v>
      </c>
      <c r="O679">
        <v>1389.1</v>
      </c>
      <c r="P679">
        <v>1363.31245560558</v>
      </c>
      <c r="Q679">
        <v>1387.4941804755399</v>
      </c>
      <c r="R679">
        <v>62.249102542900403</v>
      </c>
      <c r="S679" s="5">
        <f>(Table2[[#This Row],[Close Price]]-Table2[[#This Row],[20D EMA]])/Table2[[#This Row],[20D EMA]]</f>
        <v>1.6089554387733164E-2</v>
      </c>
      <c r="T679" s="5">
        <f>(Table2[[#This Row],[Close Price]]-Table2[[#This Row],[50D EMA]])/Table2[[#This Row],[50D EMA]]</f>
        <v>3.5309252986350417E-2</v>
      </c>
      <c r="U679" s="5">
        <f>(Table2[[#This Row],[Close Price]]-Table2[[#This Row],[200D EMA]])/Table2[[#This Row],[200D EMA]]</f>
        <v>1.7265527929097108E-2</v>
      </c>
      <c r="V679">
        <v>1.6615340307283899</v>
      </c>
      <c r="W679">
        <v>1398.15</v>
      </c>
      <c r="X679">
        <v>1445.45</v>
      </c>
      <c r="Y679">
        <v>1398.15</v>
      </c>
      <c r="Z679">
        <v>1479</v>
      </c>
      <c r="AA679">
        <v>1243</v>
      </c>
      <c r="AB679">
        <v>1485</v>
      </c>
      <c r="AC679" s="5">
        <f>(Table2[[#This Row],[Close Price]]/Table2[[#This Row],[Day Low]])-1</f>
        <v>9.5125701820262254E-3</v>
      </c>
      <c r="AD679" s="5">
        <f>(Table2[[#This Row],[Day High]]/Table2[[#This Row],[Close Price]])-1</f>
        <v>2.4088703106734277E-2</v>
      </c>
      <c r="AE679" s="5">
        <f>(Table2[[#This Row],[Close Price]]/Table2[[#This Row],[Current Week Low]])-1</f>
        <v>9.5125701820262254E-3</v>
      </c>
      <c r="AF679" s="5">
        <f>(Table2[[#This Row],[Current Week High]]/Table2[[#This Row],[Close Price]])-1</f>
        <v>4.7858585142938059E-2</v>
      </c>
      <c r="AG679" s="5">
        <f>(Table2[[#This Row],[Close Price]]/Table2[[#This Row],[Current Month Low]])-1</f>
        <v>0.13551890587288828</v>
      </c>
      <c r="AH679" s="5">
        <f>(Table2[[#This Row],[Current Month High]]/Table2[[#This Row],[Close Price]])-1</f>
        <v>5.2109532750008736E-2</v>
      </c>
      <c r="AI679">
        <v>14.917283644478999</v>
      </c>
      <c r="AJ679">
        <v>13.551890587288799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-0.03</v>
      </c>
      <c r="AM679" t="s">
        <v>10117</v>
      </c>
      <c r="AN679">
        <v>6.57</v>
      </c>
      <c r="AO679" t="s">
        <v>10116</v>
      </c>
      <c r="AP679">
        <v>-6.0775288345899001E-2</v>
      </c>
      <c r="AQ679">
        <f>(Table2[[#This Row],[Sharpe Ratio]]-AVERAGE(Table2[Sharpe Ratio]))/_xlfn.STDEV.P(Table2[Sharpe Ratio])</f>
        <v>-1.3214337447017728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632</v>
      </c>
      <c r="AT679">
        <f>_xlfn.RANK.AVG(Table2[[#This Row],[6M Return vs Nifty Z-Score]],Table2[6M Return vs Nifty Z-Score])</f>
        <v>636</v>
      </c>
      <c r="AU679">
        <f>_xlfn.RANK.AVG(Table2[[#This Row],[Sharpe Ratio Z-Score]],Table2[Sharpe Ratio Z-Score])</f>
        <v>652</v>
      </c>
      <c r="AV679">
        <f>(Table2[[#This Row],[Rank 1Y]]+Table2[[#This Row],[Rank 6M]]+Table2[[#This Row],[Rank Sharpe]])/3</f>
        <v>640</v>
      </c>
    </row>
    <row r="680" spans="1:48" x14ac:dyDescent="0.3">
      <c r="A680" t="s">
        <v>1684</v>
      </c>
      <c r="B680" t="s">
        <v>1685</v>
      </c>
      <c r="C680" t="s">
        <v>10070</v>
      </c>
      <c r="D680" t="s">
        <v>49</v>
      </c>
      <c r="E680">
        <v>4565.6327268750001</v>
      </c>
      <c r="F680">
        <v>452.1</v>
      </c>
      <c r="G680">
        <v>-46.0461148425941</v>
      </c>
      <c r="H680">
        <f>(Table2[[#This Row],[1Y Return vs Nifty]]-AVERAGE(Table2[1Y Return vs Nifty]))/_xlfn.STDEV.P(Table2[1Y Return vs Nifty])</f>
        <v>-1.0761169722802764</v>
      </c>
      <c r="I680">
        <v>-6.5285486218395103</v>
      </c>
      <c r="J680">
        <f>(Table2[[#This Row],[1M Return vs Nifty]]-AVERAGE(Table2[1M Return vs Nifty]))/_xlfn.STDEV.P(Table2[1M Return vs Nifty])</f>
        <v>-0.79536530280627971</v>
      </c>
      <c r="K680">
        <v>-31.7407626225265</v>
      </c>
      <c r="L680">
        <f>(Table2[[#This Row],[6M Return vs Nifty]]-AVERAGE(Table2[6M Return vs Nifty]))/_xlfn.STDEV.P(Table2[6M Return vs Nifty])</f>
        <v>-1.3261613677742363</v>
      </c>
      <c r="M680">
        <v>-5.4527637629375496</v>
      </c>
      <c r="N680">
        <f>(Table2[[#This Row],[1W Return vs Nifty]]-AVERAGE(Table2[1W Return vs Nifty]))/_xlfn.STDEV.P(Table2[1W Return vs Nifty])</f>
        <v>-0.92670091768419038</v>
      </c>
      <c r="O680">
        <v>466.22</v>
      </c>
      <c r="P680">
        <v>476.27076479821801</v>
      </c>
      <c r="Q680">
        <v>511.71105885785198</v>
      </c>
      <c r="R680">
        <v>38.520370977270503</v>
      </c>
      <c r="S680" s="5">
        <f>(Table2[[#This Row],[Close Price]]-Table2[[#This Row],[20D EMA]])/Table2[[#This Row],[20D EMA]]</f>
        <v>-3.0286131011110641E-2</v>
      </c>
      <c r="T680" s="5">
        <f>(Table2[[#This Row],[Close Price]]-Table2[[#This Row],[50D EMA]])/Table2[[#This Row],[50D EMA]]</f>
        <v>-5.0750049309573796E-2</v>
      </c>
      <c r="U680" s="5">
        <f>(Table2[[#This Row],[Close Price]]-Table2[[#This Row],[200D EMA]])/Table2[[#This Row],[200D EMA]]</f>
        <v>-0.11649359111156378</v>
      </c>
      <c r="V680">
        <v>1.24701753526345</v>
      </c>
      <c r="W680">
        <v>451.05</v>
      </c>
      <c r="X680">
        <v>458.9</v>
      </c>
      <c r="Y680">
        <v>451.05</v>
      </c>
      <c r="Z680">
        <v>469.85</v>
      </c>
      <c r="AA680">
        <v>416.2</v>
      </c>
      <c r="AB680">
        <v>506.3</v>
      </c>
      <c r="AC680" s="5">
        <f>(Table2[[#This Row],[Close Price]]/Table2[[#This Row],[Day Low]])-1</f>
        <v>2.327901563019541E-3</v>
      </c>
      <c r="AD680" s="5">
        <f>(Table2[[#This Row],[Day High]]/Table2[[#This Row],[Close Price]])-1</f>
        <v>1.5040920150409143E-2</v>
      </c>
      <c r="AE680" s="5">
        <f>(Table2[[#This Row],[Close Price]]/Table2[[#This Row],[Current Week Low]])-1</f>
        <v>2.327901563019541E-3</v>
      </c>
      <c r="AF680" s="5">
        <f>(Table2[[#This Row],[Current Week High]]/Table2[[#This Row],[Close Price]])-1</f>
        <v>3.9261225392612342E-2</v>
      </c>
      <c r="AG680" s="5">
        <f>(Table2[[#This Row],[Close Price]]/Table2[[#This Row],[Current Month Low]])-1</f>
        <v>8.6256607400288399E-2</v>
      </c>
      <c r="AH680" s="5">
        <f>(Table2[[#This Row],[Current Month High]]/Table2[[#This Row],[Close Price]])-1</f>
        <v>0.11988498119884983</v>
      </c>
      <c r="AI680">
        <v>52.842291528422898</v>
      </c>
      <c r="AJ680">
        <v>8.6256607400288399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-0.17</v>
      </c>
      <c r="AM680" t="s">
        <v>10117</v>
      </c>
      <c r="AN680">
        <v>-2.78</v>
      </c>
      <c r="AO680" t="s">
        <v>10117</v>
      </c>
      <c r="AQ680">
        <f>(Table2[[#This Row],[Sharpe Ratio]]-AVERAGE(Table2[Sharpe Ratio]))/_xlfn.STDEV.P(Table2[Sharpe Ratio])</f>
        <v>-0.63440504463053671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708</v>
      </c>
      <c r="AT680">
        <f>_xlfn.RANK.AVG(Table2[[#This Row],[6M Return vs Nifty Z-Score]],Table2[6M Return vs Nifty Z-Score])</f>
        <v>699</v>
      </c>
      <c r="AU680">
        <f>_xlfn.RANK.AVG(Table2[[#This Row],[Sharpe Ratio Z-Score]],Table2[Sharpe Ratio Z-Score])</f>
        <v>521.5</v>
      </c>
      <c r="AV680">
        <f>(Table2[[#This Row],[Rank 1Y]]+Table2[[#This Row],[Rank 6M]]+Table2[[#This Row],[Rank Sharpe]])/3</f>
        <v>642.83333333333337</v>
      </c>
    </row>
    <row r="681" spans="1:48" x14ac:dyDescent="0.3">
      <c r="A681" t="s">
        <v>1374</v>
      </c>
      <c r="B681" t="s">
        <v>1375</v>
      </c>
      <c r="C681" t="s">
        <v>10084</v>
      </c>
      <c r="D681" t="s">
        <v>531</v>
      </c>
      <c r="E681">
        <v>7531.6124499999996</v>
      </c>
      <c r="F681">
        <v>2304.85</v>
      </c>
      <c r="G681">
        <v>-28.473834732708401</v>
      </c>
      <c r="H681">
        <f>(Table2[[#This Row],[1Y Return vs Nifty]]-AVERAGE(Table2[1Y Return vs Nifty]))/_xlfn.STDEV.P(Table2[1Y Return vs Nifty])</f>
        <v>-0.86376840517873121</v>
      </c>
      <c r="I681">
        <v>0.98543825202965496</v>
      </c>
      <c r="J681">
        <f>(Table2[[#This Row],[1M Return vs Nifty]]-AVERAGE(Table2[1M Return vs Nifty]))/_xlfn.STDEV.P(Table2[1M Return vs Nifty])</f>
        <v>-9.9369953366834365E-2</v>
      </c>
      <c r="K681">
        <v>-24.710098389899301</v>
      </c>
      <c r="L681">
        <f>(Table2[[#This Row],[6M Return vs Nifty]]-AVERAGE(Table2[6M Return vs Nifty]))/_xlfn.STDEV.P(Table2[6M Return vs Nifty])</f>
        <v>-1.1123593943685175</v>
      </c>
      <c r="M681">
        <v>0.83011963765659003</v>
      </c>
      <c r="N681">
        <f>(Table2[[#This Row],[1W Return vs Nifty]]-AVERAGE(Table2[1W Return vs Nifty]))/_xlfn.STDEV.P(Table2[1W Return vs Nifty])</f>
        <v>0.44549734573075428</v>
      </c>
      <c r="O681">
        <v>2258.7800000000002</v>
      </c>
      <c r="P681">
        <v>2222.1067113320501</v>
      </c>
      <c r="Q681">
        <v>2246.3702818236502</v>
      </c>
      <c r="R681">
        <v>61.6447769387688</v>
      </c>
      <c r="S681" s="5">
        <f>(Table2[[#This Row],[Close Price]]-Table2[[#This Row],[20D EMA]])/Table2[[#This Row],[20D EMA]]</f>
        <v>2.0395965963927298E-2</v>
      </c>
      <c r="T681" s="5">
        <f>(Table2[[#This Row],[Close Price]]-Table2[[#This Row],[50D EMA]])/Table2[[#This Row],[50D EMA]]</f>
        <v>3.7236415445750168E-2</v>
      </c>
      <c r="U681" s="5">
        <f>(Table2[[#This Row],[Close Price]]-Table2[[#This Row],[200D EMA]])/Table2[[#This Row],[200D EMA]]</f>
        <v>2.6032982473786402E-2</v>
      </c>
      <c r="V681">
        <v>1.6755590655861401</v>
      </c>
      <c r="W681">
        <v>2295.35</v>
      </c>
      <c r="X681">
        <v>2382.1999999999998</v>
      </c>
      <c r="Y681">
        <v>2266.25</v>
      </c>
      <c r="Z681">
        <v>2435</v>
      </c>
      <c r="AA681">
        <v>1960</v>
      </c>
      <c r="AB681">
        <v>2507</v>
      </c>
      <c r="AC681" s="5">
        <f>(Table2[[#This Row],[Close Price]]/Table2[[#This Row],[Day Low]])-1</f>
        <v>4.1388023612956015E-3</v>
      </c>
      <c r="AD681" s="5">
        <f>(Table2[[#This Row],[Day High]]/Table2[[#This Row],[Close Price]])-1</f>
        <v>3.3559667657331316E-2</v>
      </c>
      <c r="AE681" s="5">
        <f>(Table2[[#This Row],[Close Price]]/Table2[[#This Row],[Current Week Low]])-1</f>
        <v>1.7032542746828527E-2</v>
      </c>
      <c r="AF681" s="5">
        <f>(Table2[[#This Row],[Current Week High]]/Table2[[#This Row],[Close Price]])-1</f>
        <v>5.6467882942490943E-2</v>
      </c>
      <c r="AG681" s="5">
        <f>(Table2[[#This Row],[Close Price]]/Table2[[#This Row],[Current Month Low]])-1</f>
        <v>0.17594387755102026</v>
      </c>
      <c r="AH681" s="5">
        <f>(Table2[[#This Row],[Current Month High]]/Table2[[#This Row],[Close Price]])-1</f>
        <v>8.770635833134488E-2</v>
      </c>
      <c r="AI681">
        <v>18.662819706271499</v>
      </c>
      <c r="AJ681">
        <v>17.594387755102002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-0.04</v>
      </c>
      <c r="AM681" t="s">
        <v>10117</v>
      </c>
      <c r="AN681">
        <v>5.59</v>
      </c>
      <c r="AO681" t="s">
        <v>10116</v>
      </c>
      <c r="AP681">
        <v>-4.5052184400489997E-2</v>
      </c>
      <c r="AQ681">
        <f>(Table2[[#This Row],[Sharpe Ratio]]-AVERAGE(Table2[Sharpe Ratio]))/_xlfn.STDEV.P(Table2[Sharpe Ratio])</f>
        <v>-1.1436933512178449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643</v>
      </c>
      <c r="AT681">
        <f>_xlfn.RANK.AVG(Table2[[#This Row],[6M Return vs Nifty Z-Score]],Table2[6M Return vs Nifty Z-Score])</f>
        <v>662</v>
      </c>
      <c r="AU681">
        <f>_xlfn.RANK.AVG(Table2[[#This Row],[Sharpe Ratio Z-Score]],Table2[Sharpe Ratio Z-Score])</f>
        <v>627</v>
      </c>
      <c r="AV681">
        <f>(Table2[[#This Row],[Rank 1Y]]+Table2[[#This Row],[Rank 6M]]+Table2[[#This Row],[Rank Sharpe]])/3</f>
        <v>644</v>
      </c>
    </row>
    <row r="682" spans="1:48" x14ac:dyDescent="0.3">
      <c r="A682" t="s">
        <v>892</v>
      </c>
      <c r="B682" t="s">
        <v>893</v>
      </c>
      <c r="C682" t="s">
        <v>10081</v>
      </c>
      <c r="D682" t="s">
        <v>151</v>
      </c>
      <c r="E682">
        <v>16086.999914370001</v>
      </c>
      <c r="F682">
        <v>2687.75</v>
      </c>
      <c r="G682">
        <v>-33.413053024868901</v>
      </c>
      <c r="H682">
        <f>(Table2[[#This Row],[1Y Return vs Nifty]]-AVERAGE(Table2[1Y Return vs Nifty]))/_xlfn.STDEV.P(Table2[1Y Return vs Nifty])</f>
        <v>-0.92345536215775048</v>
      </c>
      <c r="I682">
        <v>-3.3117957724309401E-2</v>
      </c>
      <c r="J682">
        <f>(Table2[[#This Row],[1M Return vs Nifty]]-AVERAGE(Table2[1M Return vs Nifty]))/_xlfn.STDEV.P(Table2[1M Return vs Nifty])</f>
        <v>-0.19371539168490656</v>
      </c>
      <c r="K682">
        <v>-14.0592638751843</v>
      </c>
      <c r="L682">
        <f>(Table2[[#This Row],[6M Return vs Nifty]]-AVERAGE(Table2[6M Return vs Nifty]))/_xlfn.STDEV.P(Table2[6M Return vs Nifty])</f>
        <v>-0.78846831348086099</v>
      </c>
      <c r="M682">
        <v>1.1437963963679001</v>
      </c>
      <c r="N682">
        <f>(Table2[[#This Row],[1W Return vs Nifty]]-AVERAGE(Table2[1W Return vs Nifty]))/_xlfn.STDEV.P(Table2[1W Return vs Nifty])</f>
        <v>0.51400517503991905</v>
      </c>
      <c r="O682">
        <v>2609.09</v>
      </c>
      <c r="P682">
        <v>2602.4220024074002</v>
      </c>
      <c r="Q682">
        <v>2651.80428179607</v>
      </c>
      <c r="R682">
        <v>70.262974647738503</v>
      </c>
      <c r="S682" s="5">
        <f>(Table2[[#This Row],[Close Price]]-Table2[[#This Row],[20D EMA]])/Table2[[#This Row],[20D EMA]]</f>
        <v>3.0148442560432892E-2</v>
      </c>
      <c r="T682" s="5">
        <f>(Table2[[#This Row],[Close Price]]-Table2[[#This Row],[50D EMA]])/Table2[[#This Row],[50D EMA]]</f>
        <v>3.2787917376069731E-2</v>
      </c>
      <c r="U682" s="5">
        <f>(Table2[[#This Row],[Close Price]]-Table2[[#This Row],[200D EMA]])/Table2[[#This Row],[200D EMA]]</f>
        <v>1.3555192760901627E-2</v>
      </c>
      <c r="V682">
        <v>0.91471164562617802</v>
      </c>
      <c r="W682">
        <v>2659</v>
      </c>
      <c r="X682">
        <v>2733.15</v>
      </c>
      <c r="Y682">
        <v>2643.25</v>
      </c>
      <c r="Z682">
        <v>2734.2</v>
      </c>
      <c r="AA682">
        <v>2230</v>
      </c>
      <c r="AB682">
        <v>2734.2</v>
      </c>
      <c r="AC682" s="5">
        <f>(Table2[[#This Row],[Close Price]]/Table2[[#This Row],[Day Low]])-1</f>
        <v>1.0812335464460254E-2</v>
      </c>
      <c r="AD682" s="5">
        <f>(Table2[[#This Row],[Day High]]/Table2[[#This Row],[Close Price]])-1</f>
        <v>1.6891451957957493E-2</v>
      </c>
      <c r="AE682" s="5">
        <f>(Table2[[#This Row],[Close Price]]/Table2[[#This Row],[Current Week Low]])-1</f>
        <v>1.6835335287997744E-2</v>
      </c>
      <c r="AF682" s="5">
        <f>(Table2[[#This Row],[Current Week High]]/Table2[[#This Row],[Close Price]])-1</f>
        <v>1.7282113291786638E-2</v>
      </c>
      <c r="AG682" s="5">
        <f>(Table2[[#This Row],[Close Price]]/Table2[[#This Row],[Current Month Low]])-1</f>
        <v>0.2052690582959642</v>
      </c>
      <c r="AH682" s="5">
        <f>(Table2[[#This Row],[Current Month High]]/Table2[[#This Row],[Close Price]])-1</f>
        <v>1.7282113291786638E-2</v>
      </c>
      <c r="AI682">
        <v>24.1019440052088</v>
      </c>
      <c r="AJ682">
        <v>20.526905829596402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0.03</v>
      </c>
      <c r="AM682" t="s">
        <v>10116</v>
      </c>
      <c r="AN682">
        <v>4.87</v>
      </c>
      <c r="AO682" t="s">
        <v>10116</v>
      </c>
      <c r="AP682">
        <v>-8.6526174156068003E-2</v>
      </c>
      <c r="AQ682">
        <f>(Table2[[#This Row],[Sharpe Ratio]]-AVERAGE(Table2[Sharpe Ratio]))/_xlfn.STDEV.P(Table2[Sharpe Ratio])</f>
        <v>-1.6125322830279518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668</v>
      </c>
      <c r="AT682">
        <f>_xlfn.RANK.AVG(Table2[[#This Row],[6M Return vs Nifty Z-Score]],Table2[6M Return vs Nifty Z-Score])</f>
        <v>581</v>
      </c>
      <c r="AU682">
        <f>_xlfn.RANK.AVG(Table2[[#This Row],[Sharpe Ratio Z-Score]],Table2[Sharpe Ratio Z-Score])</f>
        <v>688</v>
      </c>
      <c r="AV682">
        <f>(Table2[[#This Row],[Rank 1Y]]+Table2[[#This Row],[Rank 6M]]+Table2[[#This Row],[Rank Sharpe]])/3</f>
        <v>645.66666666666663</v>
      </c>
    </row>
    <row r="683" spans="1:48" x14ac:dyDescent="0.3">
      <c r="A683" t="s">
        <v>596</v>
      </c>
      <c r="B683" t="s">
        <v>597</v>
      </c>
      <c r="C683" t="s">
        <v>10070</v>
      </c>
      <c r="D683" t="s">
        <v>37</v>
      </c>
      <c r="E683">
        <v>30753.715254645002</v>
      </c>
      <c r="F683">
        <v>528.65</v>
      </c>
      <c r="G683">
        <v>-33.308750205969098</v>
      </c>
      <c r="H683">
        <f>(Table2[[#This Row],[1Y Return vs Nifty]]-AVERAGE(Table2[1Y Return vs Nifty]))/_xlfn.STDEV.P(Table2[1Y Return vs Nifty])</f>
        <v>-0.92219493641905725</v>
      </c>
      <c r="I683">
        <v>-7.9295703353754199</v>
      </c>
      <c r="J683">
        <f>(Table2[[#This Row],[1M Return vs Nifty]]-AVERAGE(Table2[1M Return vs Nifty]))/_xlfn.STDEV.P(Table2[1M Return vs Nifty])</f>
        <v>-0.92513723526409708</v>
      </c>
      <c r="K683">
        <v>-12.443741706634601</v>
      </c>
      <c r="L683">
        <f>(Table2[[#This Row],[6M Return vs Nifty]]-AVERAGE(Table2[6M Return vs Nifty]))/_xlfn.STDEV.P(Table2[6M Return vs Nifty])</f>
        <v>-0.73934040517972133</v>
      </c>
      <c r="M683">
        <v>-2.80974851605828</v>
      </c>
      <c r="N683">
        <f>(Table2[[#This Row],[1W Return vs Nifty]]-AVERAGE(Table2[1W Return vs Nifty]))/_xlfn.STDEV.P(Table2[1W Return vs Nifty])</f>
        <v>-0.34945943464091245</v>
      </c>
      <c r="O683">
        <v>524.28</v>
      </c>
      <c r="P683">
        <v>532.72905273132699</v>
      </c>
      <c r="Q683">
        <v>556.87705002586199</v>
      </c>
      <c r="R683">
        <v>54.367700765723299</v>
      </c>
      <c r="S683" s="5">
        <f>(Table2[[#This Row],[Close Price]]-Table2[[#This Row],[20D EMA]])/Table2[[#This Row],[20D EMA]]</f>
        <v>8.3352407110704289E-3</v>
      </c>
      <c r="T683" s="5">
        <f>(Table2[[#This Row],[Close Price]]-Table2[[#This Row],[50D EMA]])/Table2[[#This Row],[50D EMA]]</f>
        <v>-7.6568993382536855E-3</v>
      </c>
      <c r="U683" s="5">
        <f>(Table2[[#This Row],[Close Price]]-Table2[[#This Row],[200D EMA]])/Table2[[#This Row],[200D EMA]]</f>
        <v>-5.0688118723066639E-2</v>
      </c>
      <c r="V683">
        <v>1.02664926169537</v>
      </c>
      <c r="W683">
        <v>520.95000000000005</v>
      </c>
      <c r="X683">
        <v>532</v>
      </c>
      <c r="Y683">
        <v>519.20000000000005</v>
      </c>
      <c r="Z683">
        <v>535</v>
      </c>
      <c r="AA683">
        <v>491.35</v>
      </c>
      <c r="AB683">
        <v>535</v>
      </c>
      <c r="AC683" s="5">
        <f>(Table2[[#This Row],[Close Price]]/Table2[[#This Row],[Day Low]])-1</f>
        <v>1.4780689125635682E-2</v>
      </c>
      <c r="AD683" s="5">
        <f>(Table2[[#This Row],[Day High]]/Table2[[#This Row],[Close Price]])-1</f>
        <v>6.3368958668306163E-3</v>
      </c>
      <c r="AE683" s="5">
        <f>(Table2[[#This Row],[Close Price]]/Table2[[#This Row],[Current Week Low]])-1</f>
        <v>1.8201078582434471E-2</v>
      </c>
      <c r="AF683" s="5">
        <f>(Table2[[#This Row],[Current Week High]]/Table2[[#This Row],[Close Price]])-1</f>
        <v>1.2011727986380505E-2</v>
      </c>
      <c r="AG683" s="5">
        <f>(Table2[[#This Row],[Close Price]]/Table2[[#This Row],[Current Month Low]])-1</f>
        <v>7.5913300091584368E-2</v>
      </c>
      <c r="AH683" s="5">
        <f>(Table2[[#This Row],[Current Month High]]/Table2[[#This Row],[Close Price]])-1</f>
        <v>1.2011727986380505E-2</v>
      </c>
      <c r="AI683">
        <v>27.6837226898704</v>
      </c>
      <c r="AJ683">
        <v>16.237906772207499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-0.14000000000000001</v>
      </c>
      <c r="AM683" t="s">
        <v>10117</v>
      </c>
      <c r="AN683">
        <v>3.75</v>
      </c>
      <c r="AO683" t="s">
        <v>10116</v>
      </c>
      <c r="AP683">
        <v>-0.106872360715802</v>
      </c>
      <c r="AQ683">
        <f>(Table2[[#This Row],[Sharpe Ratio]]-AVERAGE(Table2[Sharpe Ratio]))/_xlfn.STDEV.P(Table2[Sharpe Ratio])</f>
        <v>-1.8425338919711056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665</v>
      </c>
      <c r="AT683">
        <f>_xlfn.RANK.AVG(Table2[[#This Row],[6M Return vs Nifty Z-Score]],Table2[6M Return vs Nifty Z-Score])</f>
        <v>563</v>
      </c>
      <c r="AU683">
        <f>_xlfn.RANK.AVG(Table2[[#This Row],[Sharpe Ratio Z-Score]],Table2[Sharpe Ratio Z-Score])</f>
        <v>710</v>
      </c>
      <c r="AV683">
        <f>(Table2[[#This Row],[Rank 1Y]]+Table2[[#This Row],[Rank 6M]]+Table2[[#This Row],[Rank Sharpe]])/3</f>
        <v>646</v>
      </c>
    </row>
    <row r="684" spans="1:48" x14ac:dyDescent="0.3">
      <c r="A684" t="s">
        <v>1966</v>
      </c>
      <c r="B684" t="s">
        <v>1967</v>
      </c>
      <c r="C684" t="s">
        <v>10078</v>
      </c>
      <c r="D684" t="s">
        <v>230</v>
      </c>
      <c r="E684">
        <v>3127.1098132860002</v>
      </c>
      <c r="F684">
        <v>131.75</v>
      </c>
      <c r="G684">
        <v>-31.750317172794599</v>
      </c>
      <c r="H684">
        <f>(Table2[[#This Row],[1Y Return vs Nifty]]-AVERAGE(Table2[1Y Return vs Nifty]))/_xlfn.STDEV.P(Table2[1Y Return vs Nifty])</f>
        <v>-0.90336237630455363</v>
      </c>
      <c r="I684">
        <v>-1.14068380169868</v>
      </c>
      <c r="J684">
        <f>(Table2[[#This Row],[1M Return vs Nifty]]-AVERAGE(Table2[1M Return vs Nifty]))/_xlfn.STDEV.P(Table2[1M Return vs Nifty])</f>
        <v>-0.29630549325733557</v>
      </c>
      <c r="K684">
        <v>-22.6128662194253</v>
      </c>
      <c r="L684">
        <f>(Table2[[#This Row],[6M Return vs Nifty]]-AVERAGE(Table2[6M Return vs Nifty]))/_xlfn.STDEV.P(Table2[6M Return vs Nifty])</f>
        <v>-1.0485827209417811</v>
      </c>
      <c r="M684">
        <v>1.1257022466425699</v>
      </c>
      <c r="N684">
        <f>(Table2[[#This Row],[1W Return vs Nifty]]-AVERAGE(Table2[1W Return vs Nifty]))/_xlfn.STDEV.P(Table2[1W Return vs Nifty])</f>
        <v>0.51005336513863708</v>
      </c>
      <c r="O684">
        <v>131.55000000000001</v>
      </c>
      <c r="P684">
        <v>132.57444918075899</v>
      </c>
      <c r="Q684">
        <v>138.50024849271099</v>
      </c>
      <c r="R684">
        <v>58.797340945706502</v>
      </c>
      <c r="S684" s="5">
        <f>(Table2[[#This Row],[Close Price]]-Table2[[#This Row],[20D EMA]])/Table2[[#This Row],[20D EMA]]</f>
        <v>1.520334473584102E-3</v>
      </c>
      <c r="T684" s="5">
        <f>(Table2[[#This Row],[Close Price]]-Table2[[#This Row],[50D EMA]])/Table2[[#This Row],[50D EMA]]</f>
        <v>-6.2187637652176258E-3</v>
      </c>
      <c r="U684" s="5">
        <f>(Table2[[#This Row],[Close Price]]-Table2[[#This Row],[200D EMA]])/Table2[[#This Row],[200D EMA]]</f>
        <v>-4.8738168820442566E-2</v>
      </c>
      <c r="V684">
        <v>1.0968422974093801</v>
      </c>
      <c r="W684">
        <v>131.05000000000001</v>
      </c>
      <c r="X684">
        <v>135.63999999999999</v>
      </c>
      <c r="Y684">
        <v>131.05000000000001</v>
      </c>
      <c r="Z684">
        <v>138</v>
      </c>
      <c r="AA684">
        <v>112.05</v>
      </c>
      <c r="AB684">
        <v>139.29</v>
      </c>
      <c r="AC684" s="5">
        <f>(Table2[[#This Row],[Close Price]]/Table2[[#This Row],[Day Low]])-1</f>
        <v>5.3414727203355827E-3</v>
      </c>
      <c r="AD684" s="5">
        <f>(Table2[[#This Row],[Day High]]/Table2[[#This Row],[Close Price]])-1</f>
        <v>2.9525616698292012E-2</v>
      </c>
      <c r="AE684" s="5">
        <f>(Table2[[#This Row],[Close Price]]/Table2[[#This Row],[Current Week Low]])-1</f>
        <v>5.3414727203355827E-3</v>
      </c>
      <c r="AF684" s="5">
        <f>(Table2[[#This Row],[Current Week High]]/Table2[[#This Row],[Close Price]])-1</f>
        <v>4.743833017077792E-2</v>
      </c>
      <c r="AG684" s="5">
        <f>(Table2[[#This Row],[Close Price]]/Table2[[#This Row],[Current Month Low]])-1</f>
        <v>0.17581436858545296</v>
      </c>
      <c r="AH684" s="5">
        <f>(Table2[[#This Row],[Current Month High]]/Table2[[#This Row],[Close Price]])-1</f>
        <v>5.7229601518026474E-2</v>
      </c>
      <c r="AI684">
        <v>33.358633776090997</v>
      </c>
      <c r="AJ684">
        <v>17.581436858545199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-0.19</v>
      </c>
      <c r="AM684" t="s">
        <v>10117</v>
      </c>
      <c r="AN684">
        <v>3.13</v>
      </c>
      <c r="AO684" t="s">
        <v>10116</v>
      </c>
      <c r="AP684">
        <v>-4.8882167864374E-2</v>
      </c>
      <c r="AQ684">
        <f>(Table2[[#This Row],[Sharpe Ratio]]-AVERAGE(Table2[Sharpe Ratio]))/_xlfn.STDEV.P(Table2[Sharpe Ratio])</f>
        <v>-1.1869890497180415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656</v>
      </c>
      <c r="AT684">
        <f>_xlfn.RANK.AVG(Table2[[#This Row],[6M Return vs Nifty Z-Score]],Table2[6M Return vs Nifty Z-Score])</f>
        <v>652</v>
      </c>
      <c r="AU684">
        <f>_xlfn.RANK.AVG(Table2[[#This Row],[Sharpe Ratio Z-Score]],Table2[Sharpe Ratio Z-Score])</f>
        <v>636</v>
      </c>
      <c r="AV684">
        <f>(Table2[[#This Row],[Rank 1Y]]+Table2[[#This Row],[Rank 6M]]+Table2[[#This Row],[Rank Sharpe]])/3</f>
        <v>648</v>
      </c>
    </row>
    <row r="685" spans="1:48" x14ac:dyDescent="0.3">
      <c r="A685" t="s">
        <v>655</v>
      </c>
      <c r="B685" t="s">
        <v>656</v>
      </c>
      <c r="C685" t="s">
        <v>10081</v>
      </c>
      <c r="D685" t="s">
        <v>609</v>
      </c>
      <c r="E685">
        <v>26203.81514599</v>
      </c>
      <c r="F685">
        <v>1057.5999999999999</v>
      </c>
      <c r="G685">
        <v>-44.7671431208543</v>
      </c>
      <c r="H685">
        <f>(Table2[[#This Row],[1Y Return vs Nifty]]-AVERAGE(Table2[1Y Return vs Nifty]))/_xlfn.STDEV.P(Table2[1Y Return vs Nifty])</f>
        <v>-1.0606615043059151</v>
      </c>
      <c r="I685">
        <v>1.1903668130311</v>
      </c>
      <c r="J685">
        <f>(Table2[[#This Row],[1M Return vs Nifty]]-AVERAGE(Table2[1M Return vs Nifty]))/_xlfn.STDEV.P(Table2[1M Return vs Nifty])</f>
        <v>-8.0388109530996038E-2</v>
      </c>
      <c r="K685">
        <v>-27.526663731415798</v>
      </c>
      <c r="L685">
        <f>(Table2[[#This Row],[6M Return vs Nifty]]-AVERAGE(Table2[6M Return vs Nifty]))/_xlfn.STDEV.P(Table2[6M Return vs Nifty])</f>
        <v>-1.1980109357190216</v>
      </c>
      <c r="M685">
        <v>-10.208768770515499</v>
      </c>
      <c r="N685">
        <f>(Table2[[#This Row],[1W Return vs Nifty]]-AVERAGE(Table2[1W Return vs Nifty]))/_xlfn.STDEV.P(Table2[1W Return vs Nifty])</f>
        <v>-1.9654249232218546</v>
      </c>
      <c r="O685">
        <v>1093.9000000000001</v>
      </c>
      <c r="P685">
        <v>1052.6220251882801</v>
      </c>
      <c r="Q685">
        <v>1099.55649105414</v>
      </c>
      <c r="R685">
        <v>39.654095154203098</v>
      </c>
      <c r="S685" s="5">
        <f>(Table2[[#This Row],[Close Price]]-Table2[[#This Row],[20D EMA]])/Table2[[#This Row],[20D EMA]]</f>
        <v>-3.3184020477191864E-2</v>
      </c>
      <c r="T685" s="5">
        <f>(Table2[[#This Row],[Close Price]]-Table2[[#This Row],[50D EMA]])/Table2[[#This Row],[50D EMA]]</f>
        <v>4.7291189929542215E-3</v>
      </c>
      <c r="U685" s="5">
        <f>(Table2[[#This Row],[Close Price]]-Table2[[#This Row],[200D EMA]])/Table2[[#This Row],[200D EMA]]</f>
        <v>-3.8157649375446447E-2</v>
      </c>
      <c r="V685">
        <v>0.77527394002452099</v>
      </c>
      <c r="W685">
        <v>1049.5999999999999</v>
      </c>
      <c r="X685">
        <v>1090.8</v>
      </c>
      <c r="Y685">
        <v>1049.5999999999999</v>
      </c>
      <c r="Z685">
        <v>1131.3499999999999</v>
      </c>
      <c r="AA685">
        <v>979.4</v>
      </c>
      <c r="AB685">
        <v>1210</v>
      </c>
      <c r="AC685" s="5">
        <f>(Table2[[#This Row],[Close Price]]/Table2[[#This Row],[Day Low]])-1</f>
        <v>7.6219512195121464E-3</v>
      </c>
      <c r="AD685" s="5">
        <f>(Table2[[#This Row],[Day High]]/Table2[[#This Row],[Close Price]])-1</f>
        <v>3.1391830559758027E-2</v>
      </c>
      <c r="AE685" s="5">
        <f>(Table2[[#This Row],[Close Price]]/Table2[[#This Row],[Current Week Low]])-1</f>
        <v>7.6219512195121464E-3</v>
      </c>
      <c r="AF685" s="5">
        <f>(Table2[[#This Row],[Current Week High]]/Table2[[#This Row],[Close Price]])-1</f>
        <v>6.9733358547655167E-2</v>
      </c>
      <c r="AG685" s="5">
        <f>(Table2[[#This Row],[Close Price]]/Table2[[#This Row],[Current Month Low]])-1</f>
        <v>7.9844802940575832E-2</v>
      </c>
      <c r="AH685" s="5">
        <f>(Table2[[#This Row],[Current Month High]]/Table2[[#This Row],[Close Price]])-1</f>
        <v>0.14409984871406967</v>
      </c>
      <c r="AI685">
        <v>40.686459909228397</v>
      </c>
      <c r="AJ685">
        <v>19.361209864003101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10116</v>
      </c>
      <c r="AN685">
        <v>-4.91</v>
      </c>
      <c r="AO685" t="s">
        <v>10117</v>
      </c>
      <c r="AP685">
        <v>-6.7426505878999997E-3</v>
      </c>
      <c r="AQ685">
        <f>(Table2[[#This Row],[Sharpe Ratio]]-AVERAGE(Table2[Sharpe Ratio]))/_xlfn.STDEV.P(Table2[Sharpe Ratio])</f>
        <v>-0.71062672279147754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703</v>
      </c>
      <c r="AT685">
        <f>_xlfn.RANK.AVG(Table2[[#This Row],[6M Return vs Nifty Z-Score]],Table2[6M Return vs Nifty Z-Score])</f>
        <v>684</v>
      </c>
      <c r="AU685">
        <f>_xlfn.RANK.AVG(Table2[[#This Row],[Sharpe Ratio Z-Score]],Table2[Sharpe Ratio Z-Score])</f>
        <v>558</v>
      </c>
      <c r="AV685">
        <f>(Table2[[#This Row],[Rank 1Y]]+Table2[[#This Row],[Rank 6M]]+Table2[[#This Row],[Rank Sharpe]])/3</f>
        <v>648.33333333333337</v>
      </c>
    </row>
    <row r="686" spans="1:48" x14ac:dyDescent="0.3">
      <c r="A686" t="s">
        <v>1837</v>
      </c>
      <c r="B686" t="s">
        <v>1838</v>
      </c>
      <c r="C686" t="s">
        <v>10082</v>
      </c>
      <c r="D686" t="s">
        <v>1444</v>
      </c>
      <c r="E686">
        <v>3676.32</v>
      </c>
      <c r="F686">
        <v>325.25</v>
      </c>
      <c r="G686">
        <v>-54.108704792524598</v>
      </c>
      <c r="H686">
        <f>(Table2[[#This Row],[1Y Return vs Nifty]]-AVERAGE(Table2[1Y Return vs Nifty]))/_xlfn.STDEV.P(Table2[1Y Return vs Nifty])</f>
        <v>-1.1735476649558323</v>
      </c>
      <c r="I686">
        <v>-1.99209915581258</v>
      </c>
      <c r="J686">
        <f>(Table2[[#This Row],[1M Return vs Nifty]]-AVERAGE(Table2[1M Return vs Nifty]))/_xlfn.STDEV.P(Table2[1M Return vs Nifty])</f>
        <v>-0.37516923588182538</v>
      </c>
      <c r="K686">
        <v>-26.6099874124099</v>
      </c>
      <c r="L686">
        <f>(Table2[[#This Row],[6M Return vs Nifty]]-AVERAGE(Table2[6M Return vs Nifty]))/_xlfn.STDEV.P(Table2[6M Return vs Nifty])</f>
        <v>-1.1701348774273692</v>
      </c>
      <c r="M686">
        <v>-3.7617857741950198</v>
      </c>
      <c r="N686">
        <f>(Table2[[#This Row],[1W Return vs Nifty]]-AVERAGE(Table2[1W Return vs Nifty]))/_xlfn.STDEV.P(Table2[1W Return vs Nifty])</f>
        <v>-0.55738687639449047</v>
      </c>
      <c r="O686">
        <v>324.97000000000003</v>
      </c>
      <c r="P686">
        <v>324.46173660665301</v>
      </c>
      <c r="Q686">
        <v>351.59713492941898</v>
      </c>
      <c r="R686">
        <v>58.256604723099301</v>
      </c>
      <c r="S686" s="5">
        <f>(Table2[[#This Row],[Close Price]]-Table2[[#This Row],[20D EMA]])/Table2[[#This Row],[20D EMA]]</f>
        <v>8.6161799550719357E-4</v>
      </c>
      <c r="T686" s="5">
        <f>(Table2[[#This Row],[Close Price]]-Table2[[#This Row],[50D EMA]])/Table2[[#This Row],[50D EMA]]</f>
        <v>2.4294494678816668E-3</v>
      </c>
      <c r="U686" s="5">
        <f>(Table2[[#This Row],[Close Price]]-Table2[[#This Row],[200D EMA]])/Table2[[#This Row],[200D EMA]]</f>
        <v>-7.4935579138629818E-2</v>
      </c>
      <c r="V686">
        <v>1.6594973373791799</v>
      </c>
      <c r="W686">
        <v>324.05</v>
      </c>
      <c r="X686">
        <v>331.45</v>
      </c>
      <c r="Y686">
        <v>324.05</v>
      </c>
      <c r="Z686">
        <v>336.2</v>
      </c>
      <c r="AA686">
        <v>290.39999999999998</v>
      </c>
      <c r="AB686">
        <v>350.95</v>
      </c>
      <c r="AC686" s="5">
        <f>(Table2[[#This Row],[Close Price]]/Table2[[#This Row],[Day Low]])-1</f>
        <v>3.7031322326801508E-3</v>
      </c>
      <c r="AD686" s="5">
        <f>(Table2[[#This Row],[Day High]]/Table2[[#This Row],[Close Price]])-1</f>
        <v>1.9062259800153747E-2</v>
      </c>
      <c r="AE686" s="5">
        <f>(Table2[[#This Row],[Close Price]]/Table2[[#This Row],[Current Week Low]])-1</f>
        <v>3.7031322326801508E-3</v>
      </c>
      <c r="AF686" s="5">
        <f>(Table2[[#This Row],[Current Week High]]/Table2[[#This Row],[Close Price]])-1</f>
        <v>3.3666410453497164E-2</v>
      </c>
      <c r="AG686" s="5">
        <f>(Table2[[#This Row],[Close Price]]/Table2[[#This Row],[Current Month Low]])-1</f>
        <v>0.12000688705234164</v>
      </c>
      <c r="AH686" s="5">
        <f>(Table2[[#This Row],[Current Month High]]/Table2[[#This Row],[Close Price]])-1</f>
        <v>7.9016141429669506E-2</v>
      </c>
      <c r="AI686">
        <v>47.501921598770103</v>
      </c>
      <c r="AJ686">
        <v>12.000688705234101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-0.09</v>
      </c>
      <c r="AM686" t="s">
        <v>10117</v>
      </c>
      <c r="AN686">
        <v>1.8</v>
      </c>
      <c r="AO686" t="s">
        <v>10116</v>
      </c>
      <c r="AP686">
        <v>-7.3240836496239999E-3</v>
      </c>
      <c r="AQ686">
        <f>(Table2[[#This Row],[Sharpe Ratio]]-AVERAGE(Table2[Sharpe Ratio]))/_xlfn.STDEV.P(Table2[Sharpe Ratio])</f>
        <v>-0.71719947976962917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717</v>
      </c>
      <c r="AT686">
        <f>_xlfn.RANK.AVG(Table2[[#This Row],[6M Return vs Nifty Z-Score]],Table2[6M Return vs Nifty Z-Score])</f>
        <v>677</v>
      </c>
      <c r="AU686">
        <f>_xlfn.RANK.AVG(Table2[[#This Row],[Sharpe Ratio Z-Score]],Table2[Sharpe Ratio Z-Score])</f>
        <v>561</v>
      </c>
      <c r="AV686">
        <f>(Table2[[#This Row],[Rank 1Y]]+Table2[[#This Row],[Rank 6M]]+Table2[[#This Row],[Rank Sharpe]])/3</f>
        <v>651.66666666666663</v>
      </c>
    </row>
    <row r="687" spans="1:48" x14ac:dyDescent="0.3">
      <c r="A687" t="s">
        <v>2340</v>
      </c>
      <c r="B687" t="s">
        <v>2341</v>
      </c>
      <c r="C687" t="s">
        <v>10075</v>
      </c>
      <c r="D687" t="s">
        <v>284</v>
      </c>
      <c r="E687">
        <v>2024.5681400999999</v>
      </c>
      <c r="F687">
        <v>611.25</v>
      </c>
      <c r="G687">
        <v>-21.814591932340001</v>
      </c>
      <c r="H687">
        <f>(Table2[[#This Row],[1Y Return vs Nifty]]-AVERAGE(Table2[1Y Return vs Nifty]))/_xlfn.STDEV.P(Table2[1Y Return vs Nifty])</f>
        <v>-0.78329616948724645</v>
      </c>
      <c r="I687">
        <v>0.96461335789934999</v>
      </c>
      <c r="J687">
        <f>(Table2[[#This Row],[1M Return vs Nifty]]-AVERAGE(Table2[1M Return vs Nifty]))/_xlfn.STDEV.P(Table2[1M Return vs Nifty])</f>
        <v>-0.1012988933171643</v>
      </c>
      <c r="K687">
        <v>-27.274122832543199</v>
      </c>
      <c r="L687">
        <f>(Table2[[#This Row],[6M Return vs Nifty]]-AVERAGE(Table2[6M Return vs Nifty]))/_xlfn.STDEV.P(Table2[6M Return vs Nifty])</f>
        <v>-1.1903311858748964</v>
      </c>
      <c r="M687">
        <v>-4.7791432848684101</v>
      </c>
      <c r="N687">
        <f>(Table2[[#This Row],[1W Return vs Nifty]]-AVERAGE(Table2[1W Return vs Nifty]))/_xlfn.STDEV.P(Table2[1W Return vs Nifty])</f>
        <v>-0.77958043314363579</v>
      </c>
      <c r="O687">
        <v>615.97</v>
      </c>
      <c r="P687">
        <v>607.82139268746801</v>
      </c>
      <c r="Q687">
        <v>617.73641169193104</v>
      </c>
      <c r="R687">
        <v>52.976430441342998</v>
      </c>
      <c r="S687" s="5">
        <f>(Table2[[#This Row],[Close Price]]-Table2[[#This Row],[20D EMA]])/Table2[[#This Row],[20D EMA]]</f>
        <v>-7.6627108463074942E-3</v>
      </c>
      <c r="T687" s="5">
        <f>(Table2[[#This Row],[Close Price]]-Table2[[#This Row],[50D EMA]])/Table2[[#This Row],[50D EMA]]</f>
        <v>5.6408138209359292E-3</v>
      </c>
      <c r="U687" s="5">
        <f>(Table2[[#This Row],[Close Price]]-Table2[[#This Row],[200D EMA]])/Table2[[#This Row],[200D EMA]]</f>
        <v>-1.0500290365214627E-2</v>
      </c>
      <c r="V687">
        <v>1.2846105561628101</v>
      </c>
      <c r="W687">
        <v>605.20000000000005</v>
      </c>
      <c r="X687">
        <v>643</v>
      </c>
      <c r="Y687">
        <v>605.20000000000005</v>
      </c>
      <c r="Z687">
        <v>643</v>
      </c>
      <c r="AA687">
        <v>528.04999999999995</v>
      </c>
      <c r="AB687">
        <v>684</v>
      </c>
      <c r="AC687" s="5">
        <f>(Table2[[#This Row],[Close Price]]/Table2[[#This Row],[Day Low]])-1</f>
        <v>9.9966953073362674E-3</v>
      </c>
      <c r="AD687" s="5">
        <f>(Table2[[#This Row],[Day High]]/Table2[[#This Row],[Close Price]])-1</f>
        <v>5.1942740286298639E-2</v>
      </c>
      <c r="AE687" s="5">
        <f>(Table2[[#This Row],[Close Price]]/Table2[[#This Row],[Current Week Low]])-1</f>
        <v>9.9966953073362674E-3</v>
      </c>
      <c r="AF687" s="5">
        <f>(Table2[[#This Row],[Current Week High]]/Table2[[#This Row],[Close Price]])-1</f>
        <v>5.1942740286298639E-2</v>
      </c>
      <c r="AG687" s="5">
        <f>(Table2[[#This Row],[Close Price]]/Table2[[#This Row],[Current Month Low]])-1</f>
        <v>0.15756083704194679</v>
      </c>
      <c r="AH687" s="5">
        <f>(Table2[[#This Row],[Current Month High]]/Table2[[#This Row],[Close Price]])-1</f>
        <v>0.11901840490797544</v>
      </c>
      <c r="AI687">
        <v>25.6278118609406</v>
      </c>
      <c r="AJ687">
        <v>36.257244761480102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10117</v>
      </c>
      <c r="AN687">
        <v>2.38</v>
      </c>
      <c r="AO687" t="s">
        <v>10116</v>
      </c>
      <c r="AP687">
        <v>-6.6836507116278004E-2</v>
      </c>
      <c r="AQ687">
        <f>(Table2[[#This Row],[Sharpe Ratio]]-AVERAGE(Table2[Sharpe Ratio]))/_xlfn.STDEV.P(Table2[Sharpe Ratio])</f>
        <v>-1.3899522390766639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611</v>
      </c>
      <c r="AT687">
        <f>_xlfn.RANK.AVG(Table2[[#This Row],[6M Return vs Nifty Z-Score]],Table2[6M Return vs Nifty Z-Score])</f>
        <v>682</v>
      </c>
      <c r="AU687">
        <f>_xlfn.RANK.AVG(Table2[[#This Row],[Sharpe Ratio Z-Score]],Table2[Sharpe Ratio Z-Score])</f>
        <v>662</v>
      </c>
      <c r="AV687">
        <f>(Table2[[#This Row],[Rank 1Y]]+Table2[[#This Row],[Rank 6M]]+Table2[[#This Row],[Rank Sharpe]])/3</f>
        <v>651.66666666666663</v>
      </c>
    </row>
    <row r="688" spans="1:48" x14ac:dyDescent="0.3">
      <c r="A688" t="s">
        <v>1942</v>
      </c>
      <c r="B688" t="s">
        <v>1943</v>
      </c>
      <c r="C688" t="s">
        <v>10078</v>
      </c>
      <c r="D688" t="s">
        <v>281</v>
      </c>
      <c r="E688">
        <v>3189.4741392000001</v>
      </c>
      <c r="F688">
        <v>1002.2</v>
      </c>
      <c r="G688">
        <v>-51.567983928916803</v>
      </c>
      <c r="H688">
        <f>(Table2[[#This Row],[1Y Return vs Nifty]]-AVERAGE(Table2[1Y Return vs Nifty]))/_xlfn.STDEV.P(Table2[1Y Return vs Nifty])</f>
        <v>-1.1428448516943595</v>
      </c>
      <c r="I688">
        <v>14.820958222615801</v>
      </c>
      <c r="J688">
        <f>(Table2[[#This Row],[1M Return vs Nifty]]-AVERAGE(Table2[1M Return vs Nifty]))/_xlfn.STDEV.P(Table2[1M Return vs Nifty])</f>
        <v>1.1821677599997111</v>
      </c>
      <c r="K688">
        <v>-17.025085133317098</v>
      </c>
      <c r="L688">
        <f>(Table2[[#This Row],[6M Return vs Nifty]]-AVERAGE(Table2[6M Return vs Nifty]))/_xlfn.STDEV.P(Table2[6M Return vs Nifty])</f>
        <v>-0.87865871609101043</v>
      </c>
      <c r="M688">
        <v>11.6331077565162</v>
      </c>
      <c r="N688">
        <f>(Table2[[#This Row],[1W Return vs Nifty]]-AVERAGE(Table2[1W Return vs Nifty]))/_xlfn.STDEV.P(Table2[1W Return vs Nifty])</f>
        <v>2.804898370901717</v>
      </c>
      <c r="O688">
        <v>917.81</v>
      </c>
      <c r="P688">
        <v>888.52062070686497</v>
      </c>
      <c r="Q688">
        <v>997.20316629713295</v>
      </c>
      <c r="R688">
        <v>82.675059787535403</v>
      </c>
      <c r="S688" s="5">
        <f>(Table2[[#This Row],[Close Price]]-Table2[[#This Row],[20D EMA]])/Table2[[#This Row],[20D EMA]]</f>
        <v>9.1947135027947074E-2</v>
      </c>
      <c r="T688" s="5">
        <f>(Table2[[#This Row],[Close Price]]-Table2[[#This Row],[50D EMA]])/Table2[[#This Row],[50D EMA]]</f>
        <v>0.12794230842126897</v>
      </c>
      <c r="U688" s="5">
        <f>(Table2[[#This Row],[Close Price]]-Table2[[#This Row],[200D EMA]])/Table2[[#This Row],[200D EMA]]</f>
        <v>5.0108482120264398E-3</v>
      </c>
      <c r="V688">
        <v>2.4885466745514901</v>
      </c>
      <c r="W688">
        <v>996.05</v>
      </c>
      <c r="X688">
        <v>1043</v>
      </c>
      <c r="Y688">
        <v>970.25</v>
      </c>
      <c r="Z688">
        <v>1043.5</v>
      </c>
      <c r="AA688">
        <v>751.65</v>
      </c>
      <c r="AB688">
        <v>1043.5</v>
      </c>
      <c r="AC688" s="5">
        <f>(Table2[[#This Row],[Close Price]]/Table2[[#This Row],[Day Low]])-1</f>
        <v>6.1743888359018229E-3</v>
      </c>
      <c r="AD688" s="5">
        <f>(Table2[[#This Row],[Day High]]/Table2[[#This Row],[Close Price]])-1</f>
        <v>4.0710437038515179E-2</v>
      </c>
      <c r="AE688" s="5">
        <f>(Table2[[#This Row],[Close Price]]/Table2[[#This Row],[Current Week Low]])-1</f>
        <v>3.2929657304818338E-2</v>
      </c>
      <c r="AF688" s="5">
        <f>(Table2[[#This Row],[Current Week High]]/Table2[[#This Row],[Close Price]])-1</f>
        <v>4.1209339453202931E-2</v>
      </c>
      <c r="AG688" s="5">
        <f>(Table2[[#This Row],[Close Price]]/Table2[[#This Row],[Current Month Low]])-1</f>
        <v>0.33333333333333348</v>
      </c>
      <c r="AH688" s="5">
        <f>(Table2[[#This Row],[Current Month High]]/Table2[[#This Row],[Close Price]])-1</f>
        <v>4.1209339453202931E-2</v>
      </c>
      <c r="AI688">
        <v>36.494711634404297</v>
      </c>
      <c r="AJ688">
        <v>33.3333333333333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0.01</v>
      </c>
      <c r="AM688" t="s">
        <v>10116</v>
      </c>
      <c r="AN688">
        <v>19.510000000000002</v>
      </c>
      <c r="AO688" t="s">
        <v>10116</v>
      </c>
      <c r="AP688">
        <v>-5.3910074993772997E-2</v>
      </c>
      <c r="AQ688">
        <f>(Table2[[#This Row],[Sharpe Ratio]]-AVERAGE(Table2[Sharpe Ratio]))/_xlfn.STDEV.P(Table2[Sharpe Ratio])</f>
        <v>-1.2438265669590927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714</v>
      </c>
      <c r="AT688">
        <f>_xlfn.RANK.AVG(Table2[[#This Row],[6M Return vs Nifty Z-Score]],Table2[6M Return vs Nifty Z-Score])</f>
        <v>608</v>
      </c>
      <c r="AU688">
        <f>_xlfn.RANK.AVG(Table2[[#This Row],[Sharpe Ratio Z-Score]],Table2[Sharpe Ratio Z-Score])</f>
        <v>640</v>
      </c>
      <c r="AV688">
        <f>(Table2[[#This Row],[Rank 1Y]]+Table2[[#This Row],[Rank 6M]]+Table2[[#This Row],[Rank Sharpe]])/3</f>
        <v>654</v>
      </c>
    </row>
    <row r="689" spans="1:48" x14ac:dyDescent="0.3">
      <c r="A689" t="s">
        <v>38</v>
      </c>
      <c r="B689" t="s">
        <v>39</v>
      </c>
      <c r="C689" t="s">
        <v>10072</v>
      </c>
      <c r="D689" t="s">
        <v>40</v>
      </c>
      <c r="E689">
        <v>574616.03903472004</v>
      </c>
      <c r="F689">
        <v>2462.15</v>
      </c>
      <c r="G689">
        <v>-34.914001293008198</v>
      </c>
      <c r="H689">
        <f>(Table2[[#This Row],[1Y Return vs Nifty]]-AVERAGE(Table2[1Y Return vs Nifty]))/_xlfn.STDEV.P(Table2[1Y Return vs Nifty])</f>
        <v>-0.9415932595757196</v>
      </c>
      <c r="I689">
        <v>-1.6267032348610999</v>
      </c>
      <c r="J689">
        <f>(Table2[[#This Row],[1M Return vs Nifty]]-AVERAGE(Table2[1M Return vs Nifty]))/_xlfn.STDEV.P(Table2[1M Return vs Nifty])</f>
        <v>-0.34132383982839581</v>
      </c>
      <c r="K689">
        <v>-16.6389515067901</v>
      </c>
      <c r="L689">
        <f>(Table2[[#This Row],[6M Return vs Nifty]]-AVERAGE(Table2[6M Return vs Nifty]))/_xlfn.STDEV.P(Table2[6M Return vs Nifty])</f>
        <v>-0.86691642139193192</v>
      </c>
      <c r="M689">
        <v>-2.6720858370861</v>
      </c>
      <c r="N689">
        <f>(Table2[[#This Row],[1W Return vs Nifty]]-AVERAGE(Table2[1W Return vs Nifty]))/_xlfn.STDEV.P(Table2[1W Return vs Nifty])</f>
        <v>-0.31939354339664533</v>
      </c>
      <c r="O689">
        <v>2454.2199999999998</v>
      </c>
      <c r="P689">
        <v>2408.8080782796901</v>
      </c>
      <c r="Q689">
        <v>2431.7085721326098</v>
      </c>
      <c r="R689">
        <v>44.5235076294069</v>
      </c>
      <c r="S689" s="5">
        <f>(Table2[[#This Row],[Close Price]]-Table2[[#This Row],[20D EMA]])/Table2[[#This Row],[20D EMA]]</f>
        <v>3.2311691698381937E-3</v>
      </c>
      <c r="T689" s="5">
        <f>(Table2[[#This Row],[Close Price]]-Table2[[#This Row],[50D EMA]])/Table2[[#This Row],[50D EMA]]</f>
        <v>2.2144529570992406E-2</v>
      </c>
      <c r="U689" s="5">
        <f>(Table2[[#This Row],[Close Price]]-Table2[[#This Row],[200D EMA]])/Table2[[#This Row],[200D EMA]]</f>
        <v>1.2518534587676003E-2</v>
      </c>
      <c r="V689">
        <v>0.89432736747912001</v>
      </c>
      <c r="W689">
        <v>2436</v>
      </c>
      <c r="X689">
        <v>2483.1999999999998</v>
      </c>
      <c r="Y689">
        <v>2427.0500000000002</v>
      </c>
      <c r="Z689">
        <v>2483.1999999999998</v>
      </c>
      <c r="AA689">
        <v>2342.1</v>
      </c>
      <c r="AB689">
        <v>2723.95</v>
      </c>
      <c r="AC689" s="5">
        <f>(Table2[[#This Row],[Close Price]]/Table2[[#This Row],[Day Low]])-1</f>
        <v>1.0734811165845626E-2</v>
      </c>
      <c r="AD689" s="5">
        <f>(Table2[[#This Row],[Day High]]/Table2[[#This Row],[Close Price]])-1</f>
        <v>8.5494384988729077E-3</v>
      </c>
      <c r="AE689" s="5">
        <f>(Table2[[#This Row],[Close Price]]/Table2[[#This Row],[Current Week Low]])-1</f>
        <v>1.4462001194866181E-2</v>
      </c>
      <c r="AF689" s="5">
        <f>(Table2[[#This Row],[Current Week High]]/Table2[[#This Row],[Close Price]])-1</f>
        <v>8.5494384988729077E-3</v>
      </c>
      <c r="AG689" s="5">
        <f>(Table2[[#This Row],[Close Price]]/Table2[[#This Row],[Current Month Low]])-1</f>
        <v>5.1257418555996859E-2</v>
      </c>
      <c r="AH689" s="5">
        <f>(Table2[[#This Row],[Current Month High]]/Table2[[#This Row],[Close Price]])-1</f>
        <v>0.10632983368194449</v>
      </c>
      <c r="AI689">
        <v>12.4890847430091</v>
      </c>
      <c r="AJ689">
        <v>13.356046131534701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0.03</v>
      </c>
      <c r="AM689" t="s">
        <v>10116</v>
      </c>
      <c r="AN689">
        <v>-4.0199999999999996</v>
      </c>
      <c r="AO689" t="s">
        <v>10117</v>
      </c>
      <c r="AP689">
        <v>-8.5877182506888E-2</v>
      </c>
      <c r="AQ689">
        <f>(Table2[[#This Row],[Sharpe Ratio]]-AVERAGE(Table2[Sharpe Ratio]))/_xlfn.STDEV.P(Table2[Sharpe Ratio])</f>
        <v>-1.6051958161640585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675</v>
      </c>
      <c r="AT689">
        <f>_xlfn.RANK.AVG(Table2[[#This Row],[6M Return vs Nifty Z-Score]],Table2[6M Return vs Nifty Z-Score])</f>
        <v>602</v>
      </c>
      <c r="AU689">
        <f>_xlfn.RANK.AVG(Table2[[#This Row],[Sharpe Ratio Z-Score]],Table2[Sharpe Ratio Z-Score])</f>
        <v>686</v>
      </c>
      <c r="AV689">
        <f>(Table2[[#This Row],[Rank 1Y]]+Table2[[#This Row],[Rank 6M]]+Table2[[#This Row],[Rank Sharpe]])/3</f>
        <v>654.33333333333337</v>
      </c>
    </row>
    <row r="690" spans="1:48" x14ac:dyDescent="0.3">
      <c r="A690" t="s">
        <v>833</v>
      </c>
      <c r="B690" t="s">
        <v>834</v>
      </c>
      <c r="C690" t="s">
        <v>10084</v>
      </c>
      <c r="D690" t="s">
        <v>531</v>
      </c>
      <c r="E690">
        <v>17812.092699000001</v>
      </c>
      <c r="F690">
        <v>3613.5</v>
      </c>
      <c r="G690">
        <v>-46.078224235077897</v>
      </c>
      <c r="H690">
        <f>(Table2[[#This Row],[1Y Return vs Nifty]]-AVERAGE(Table2[1Y Return vs Nifty]))/_xlfn.STDEV.P(Table2[1Y Return vs Nifty])</f>
        <v>-1.0765049915607452</v>
      </c>
      <c r="I690">
        <v>2.6128418064827601</v>
      </c>
      <c r="J690">
        <f>(Table2[[#This Row],[1M Return vs Nifty]]-AVERAGE(Table2[1M Return vs Nifty]))/_xlfn.STDEV.P(Table2[1M Return vs Nifty])</f>
        <v>5.1370968140437678E-2</v>
      </c>
      <c r="K690">
        <v>-17.202914302464801</v>
      </c>
      <c r="L690">
        <f>(Table2[[#This Row],[6M Return vs Nifty]]-AVERAGE(Table2[6M Return vs Nifty]))/_xlfn.STDEV.P(Table2[6M Return vs Nifty])</f>
        <v>-0.88406648782279618</v>
      </c>
      <c r="M690">
        <v>-4.1699390640838701</v>
      </c>
      <c r="N690">
        <f>(Table2[[#This Row],[1W Return vs Nifty]]-AVERAGE(Table2[1W Return vs Nifty]))/_xlfn.STDEV.P(Table2[1W Return vs Nifty])</f>
        <v>-0.64652862865741068</v>
      </c>
      <c r="O690">
        <v>3519.18</v>
      </c>
      <c r="P690">
        <v>3409.7854325273202</v>
      </c>
      <c r="Q690">
        <v>3543.1348102705902</v>
      </c>
      <c r="R690">
        <v>54.754841348688402</v>
      </c>
      <c r="S690" s="5">
        <f>(Table2[[#This Row],[Close Price]]-Table2[[#This Row],[20D EMA]])/Table2[[#This Row],[20D EMA]]</f>
        <v>2.6801698122858212E-2</v>
      </c>
      <c r="T690" s="5">
        <f>(Table2[[#This Row],[Close Price]]-Table2[[#This Row],[50D EMA]])/Table2[[#This Row],[50D EMA]]</f>
        <v>5.974410164621044E-2</v>
      </c>
      <c r="U690" s="5">
        <f>(Table2[[#This Row],[Close Price]]-Table2[[#This Row],[200D EMA]])/Table2[[#This Row],[200D EMA]]</f>
        <v>1.9859585789804041E-2</v>
      </c>
      <c r="V690">
        <v>1.0914586236072099</v>
      </c>
      <c r="W690">
        <v>3560.3</v>
      </c>
      <c r="X690">
        <v>3668.95</v>
      </c>
      <c r="Y690">
        <v>3529</v>
      </c>
      <c r="Z690">
        <v>3719.8</v>
      </c>
      <c r="AA690">
        <v>2875.95</v>
      </c>
      <c r="AB690">
        <v>3847.7</v>
      </c>
      <c r="AC690" s="5">
        <f>(Table2[[#This Row],[Close Price]]/Table2[[#This Row],[Day Low]])-1</f>
        <v>1.49425610201388E-2</v>
      </c>
      <c r="AD690" s="5">
        <f>(Table2[[#This Row],[Day High]]/Table2[[#This Row],[Close Price]])-1</f>
        <v>1.5345233153452265E-2</v>
      </c>
      <c r="AE690" s="5">
        <f>(Table2[[#This Row],[Close Price]]/Table2[[#This Row],[Current Week Low]])-1</f>
        <v>2.3944460187021788E-2</v>
      </c>
      <c r="AF690" s="5">
        <f>(Table2[[#This Row],[Current Week High]]/Table2[[#This Row],[Close Price]])-1</f>
        <v>2.9417462294174745E-2</v>
      </c>
      <c r="AG690" s="5">
        <f>(Table2[[#This Row],[Close Price]]/Table2[[#This Row],[Current Month Low]])-1</f>
        <v>0.25645438898450945</v>
      </c>
      <c r="AH690" s="5">
        <f>(Table2[[#This Row],[Current Month High]]/Table2[[#This Row],[Close Price]])-1</f>
        <v>6.4812508648125045E-2</v>
      </c>
      <c r="AI690">
        <v>30.7388958073889</v>
      </c>
      <c r="AJ690">
        <v>25.645438898450902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7.0000000000000007E-2</v>
      </c>
      <c r="AM690" t="s">
        <v>10116</v>
      </c>
      <c r="AN690">
        <v>5.18</v>
      </c>
      <c r="AO690" t="s">
        <v>10116</v>
      </c>
      <c r="AP690">
        <v>-6.0161589118953002E-2</v>
      </c>
      <c r="AQ690">
        <f>(Table2[[#This Row],[Sharpe Ratio]]-AVERAGE(Table2[Sharpe Ratio]))/_xlfn.STDEV.P(Table2[Sharpe Ratio])</f>
        <v>-1.3144962378038416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709</v>
      </c>
      <c r="AT690">
        <f>_xlfn.RANK.AVG(Table2[[#This Row],[6M Return vs Nifty Z-Score]],Table2[6M Return vs Nifty Z-Score])</f>
        <v>610</v>
      </c>
      <c r="AU690">
        <f>_xlfn.RANK.AVG(Table2[[#This Row],[Sharpe Ratio Z-Score]],Table2[Sharpe Ratio Z-Score])</f>
        <v>651</v>
      </c>
      <c r="AV690">
        <f>(Table2[[#This Row],[Rank 1Y]]+Table2[[#This Row],[Rank 6M]]+Table2[[#This Row],[Rank Sharpe]])/3</f>
        <v>656.66666666666663</v>
      </c>
    </row>
    <row r="691" spans="1:48" x14ac:dyDescent="0.3">
      <c r="A691" t="s">
        <v>1432</v>
      </c>
      <c r="B691" t="s">
        <v>1433</v>
      </c>
      <c r="C691" t="s">
        <v>10082</v>
      </c>
      <c r="D691" t="s">
        <v>477</v>
      </c>
      <c r="E691">
        <v>6852.3075872649997</v>
      </c>
      <c r="F691">
        <v>483.7</v>
      </c>
      <c r="G691">
        <v>-48.264010670904597</v>
      </c>
      <c r="H691">
        <f>(Table2[[#This Row],[1Y Return vs Nifty]]-AVERAGE(Table2[1Y Return vs Nifty]))/_xlfn.STDEV.P(Table2[1Y Return vs Nifty])</f>
        <v>-1.1029186734924754</v>
      </c>
      <c r="I691">
        <v>-11.6015604055365</v>
      </c>
      <c r="J691">
        <f>(Table2[[#This Row],[1M Return vs Nifty]]-AVERAGE(Table2[1M Return vs Nifty]))/_xlfn.STDEV.P(Table2[1M Return vs Nifty])</f>
        <v>-1.2652613338179102</v>
      </c>
      <c r="K691">
        <v>-30.753527335023001</v>
      </c>
      <c r="L691">
        <f>(Table2[[#This Row],[6M Return vs Nifty]]-AVERAGE(Table2[6M Return vs Nifty]))/_xlfn.STDEV.P(Table2[6M Return vs Nifty])</f>
        <v>-1.296139616528531</v>
      </c>
      <c r="M691">
        <v>-0.39421573415285599</v>
      </c>
      <c r="N691">
        <f>(Table2[[#This Row],[1W Return vs Nifty]]-AVERAGE(Table2[1W Return vs Nifty]))/_xlfn.STDEV.P(Table2[1W Return vs Nifty])</f>
        <v>0.17809927960150845</v>
      </c>
      <c r="O691">
        <v>485.98</v>
      </c>
      <c r="P691">
        <v>503.07039327548199</v>
      </c>
      <c r="Q691">
        <v>553.26899436242502</v>
      </c>
      <c r="R691">
        <v>50.056491747242902</v>
      </c>
      <c r="S691" s="5">
        <f>(Table2[[#This Row],[Close Price]]-Table2[[#This Row],[20D EMA]])/Table2[[#This Row],[20D EMA]]</f>
        <v>-4.6915510926376176E-3</v>
      </c>
      <c r="T691" s="5">
        <f>(Table2[[#This Row],[Close Price]]-Table2[[#This Row],[50D EMA]])/Table2[[#This Row],[50D EMA]]</f>
        <v>-3.8504339620071319E-2</v>
      </c>
      <c r="U691" s="5">
        <f>(Table2[[#This Row],[Close Price]]-Table2[[#This Row],[200D EMA]])/Table2[[#This Row],[200D EMA]]</f>
        <v>-0.12574171889497404</v>
      </c>
      <c r="V691">
        <v>0.78738934880738598</v>
      </c>
      <c r="W691">
        <v>483</v>
      </c>
      <c r="X691">
        <v>491</v>
      </c>
      <c r="Y691">
        <v>474.3</v>
      </c>
      <c r="Z691">
        <v>500.5</v>
      </c>
      <c r="AA691">
        <v>428.5</v>
      </c>
      <c r="AB691">
        <v>504.45</v>
      </c>
      <c r="AC691" s="5">
        <f>(Table2[[#This Row],[Close Price]]/Table2[[#This Row],[Day Low]])-1</f>
        <v>1.4492753623187582E-3</v>
      </c>
      <c r="AD691" s="5">
        <f>(Table2[[#This Row],[Day High]]/Table2[[#This Row],[Close Price]])-1</f>
        <v>1.509199917304116E-2</v>
      </c>
      <c r="AE691" s="5">
        <f>(Table2[[#This Row],[Close Price]]/Table2[[#This Row],[Current Week Low]])-1</f>
        <v>1.9818680160236024E-2</v>
      </c>
      <c r="AF691" s="5">
        <f>(Table2[[#This Row],[Current Week High]]/Table2[[#This Row],[Close Price]])-1</f>
        <v>3.4732272069464498E-2</v>
      </c>
      <c r="AG691" s="5">
        <f>(Table2[[#This Row],[Close Price]]/Table2[[#This Row],[Current Month Low]])-1</f>
        <v>0.12882147024504076</v>
      </c>
      <c r="AH691" s="5">
        <f>(Table2[[#This Row],[Current Month High]]/Table2[[#This Row],[Close Price]])-1</f>
        <v>4.2898490800082678E-2</v>
      </c>
      <c r="AI691">
        <v>49.441802770312101</v>
      </c>
      <c r="AJ691">
        <v>12.882147024504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-0.15</v>
      </c>
      <c r="AM691" t="s">
        <v>10117</v>
      </c>
      <c r="AN691">
        <v>-1.64</v>
      </c>
      <c r="AO691" t="s">
        <v>10117</v>
      </c>
      <c r="AP691">
        <v>-8.4108040308269998E-3</v>
      </c>
      <c r="AQ691">
        <f>(Table2[[#This Row],[Sharpe Ratio]]-AVERAGE(Table2[Sharpe Ratio]))/_xlfn.STDEV.P(Table2[Sharpe Ratio])</f>
        <v>-0.72948421113263873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712</v>
      </c>
      <c r="AT691">
        <f>_xlfn.RANK.AVG(Table2[[#This Row],[6M Return vs Nifty Z-Score]],Table2[6M Return vs Nifty Z-Score])</f>
        <v>695</v>
      </c>
      <c r="AU691">
        <f>_xlfn.RANK.AVG(Table2[[#This Row],[Sharpe Ratio Z-Score]],Table2[Sharpe Ratio Z-Score])</f>
        <v>565</v>
      </c>
      <c r="AV691">
        <f>(Table2[[#This Row],[Rank 1Y]]+Table2[[#This Row],[Rank 6M]]+Table2[[#This Row],[Rank Sharpe]])/3</f>
        <v>657.33333333333337</v>
      </c>
    </row>
    <row r="692" spans="1:48" x14ac:dyDescent="0.3">
      <c r="A692" t="s">
        <v>2078</v>
      </c>
      <c r="B692" t="s">
        <v>2079</v>
      </c>
      <c r="C692" t="s">
        <v>10084</v>
      </c>
      <c r="D692" t="s">
        <v>373</v>
      </c>
      <c r="E692">
        <v>2686.6494781319998</v>
      </c>
      <c r="F692">
        <v>231.46</v>
      </c>
      <c r="G692">
        <v>-22.926371836692201</v>
      </c>
      <c r="H692">
        <f>(Table2[[#This Row],[1Y Return vs Nifty]]-AVERAGE(Table2[1Y Return vs Nifty]))/_xlfn.STDEV.P(Table2[1Y Return vs Nifty])</f>
        <v>-0.79673124269033457</v>
      </c>
      <c r="I692">
        <v>-8.4484155666744396</v>
      </c>
      <c r="J692">
        <f>(Table2[[#This Row],[1M Return vs Nifty]]-AVERAGE(Table2[1M Return vs Nifty]))/_xlfn.STDEV.P(Table2[1M Return vs Nifty])</f>
        <v>-0.97319612518826903</v>
      </c>
      <c r="K692">
        <v>-48.798524484348199</v>
      </c>
      <c r="L692">
        <f>(Table2[[#This Row],[6M Return vs Nifty]]-AVERAGE(Table2[6M Return vs Nifty]))/_xlfn.STDEV.P(Table2[6M Return vs Nifty])</f>
        <v>-1.8448866300357643</v>
      </c>
      <c r="M692">
        <v>-3.93094019521038</v>
      </c>
      <c r="N692">
        <f>(Table2[[#This Row],[1W Return vs Nifty]]-AVERAGE(Table2[1W Return vs Nifty]))/_xlfn.STDEV.P(Table2[1W Return vs Nifty])</f>
        <v>-0.59433064694803717</v>
      </c>
      <c r="O692">
        <v>232.52</v>
      </c>
      <c r="P692">
        <v>239.46373846553701</v>
      </c>
      <c r="Q692">
        <v>273.23164655641602</v>
      </c>
      <c r="R692">
        <v>50.582121623292501</v>
      </c>
      <c r="S692" s="5">
        <f>(Table2[[#This Row],[Close Price]]-Table2[[#This Row],[20D EMA]])/Table2[[#This Row],[20D EMA]]</f>
        <v>-4.5587476346120861E-3</v>
      </c>
      <c r="T692" s="5">
        <f>(Table2[[#This Row],[Close Price]]-Table2[[#This Row],[50D EMA]])/Table2[[#This Row],[50D EMA]]</f>
        <v>-3.3423592719399875E-2</v>
      </c>
      <c r="U692" s="5">
        <f>(Table2[[#This Row],[Close Price]]-Table2[[#This Row],[200D EMA]])/Table2[[#This Row],[200D EMA]]</f>
        <v>-0.15287997229775921</v>
      </c>
      <c r="V692">
        <v>0.83934461540640104</v>
      </c>
      <c r="W692">
        <v>229.21</v>
      </c>
      <c r="X692">
        <v>236.7</v>
      </c>
      <c r="Y692">
        <v>228.9</v>
      </c>
      <c r="Z692">
        <v>236.7</v>
      </c>
      <c r="AA692">
        <v>191.5</v>
      </c>
      <c r="AB692">
        <v>263.89999999999998</v>
      </c>
      <c r="AC692" s="5">
        <f>(Table2[[#This Row],[Close Price]]/Table2[[#This Row],[Day Low]])-1</f>
        <v>9.8163256402425958E-3</v>
      </c>
      <c r="AD692" s="5">
        <f>(Table2[[#This Row],[Day High]]/Table2[[#This Row],[Close Price]])-1</f>
        <v>2.2638900890002533E-2</v>
      </c>
      <c r="AE692" s="5">
        <f>(Table2[[#This Row],[Close Price]]/Table2[[#This Row],[Current Week Low]])-1</f>
        <v>1.1183923110528626E-2</v>
      </c>
      <c r="AF692" s="5">
        <f>(Table2[[#This Row],[Current Week High]]/Table2[[#This Row],[Close Price]])-1</f>
        <v>2.2638900890002533E-2</v>
      </c>
      <c r="AG692" s="5">
        <f>(Table2[[#This Row],[Close Price]]/Table2[[#This Row],[Current Month Low]])-1</f>
        <v>0.20866840731070502</v>
      </c>
      <c r="AH692" s="5">
        <f>(Table2[[#This Row],[Current Month High]]/Table2[[#This Row],[Close Price]])-1</f>
        <v>0.14015380627322194</v>
      </c>
      <c r="AI692">
        <v>86.533310291194994</v>
      </c>
      <c r="AJ692">
        <v>20.8668407310705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-0.12</v>
      </c>
      <c r="AM692" t="s">
        <v>10117</v>
      </c>
      <c r="AN692">
        <v>-3.21</v>
      </c>
      <c r="AO692" t="s">
        <v>10117</v>
      </c>
      <c r="AP692">
        <v>-4.7152936723920999E-2</v>
      </c>
      <c r="AQ692">
        <f>(Table2[[#This Row],[Sharpe Ratio]]-AVERAGE(Table2[Sharpe Ratio]))/_xlfn.STDEV.P(Table2[Sharpe Ratio])</f>
        <v>-1.167441114119834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618</v>
      </c>
      <c r="AT692">
        <f>_xlfn.RANK.AVG(Table2[[#This Row],[6M Return vs Nifty Z-Score]],Table2[6M Return vs Nifty Z-Score])</f>
        <v>723</v>
      </c>
      <c r="AU692">
        <f>_xlfn.RANK.AVG(Table2[[#This Row],[Sharpe Ratio Z-Score]],Table2[Sharpe Ratio Z-Score])</f>
        <v>632</v>
      </c>
      <c r="AV692">
        <f>(Table2[[#This Row],[Rank 1Y]]+Table2[[#This Row],[Rank 6M]]+Table2[[#This Row],[Rank Sharpe]])/3</f>
        <v>657.66666666666663</v>
      </c>
    </row>
    <row r="693" spans="1:48" x14ac:dyDescent="0.3">
      <c r="A693" t="s">
        <v>1012</v>
      </c>
      <c r="B693" t="s">
        <v>1013</v>
      </c>
      <c r="C693" t="s">
        <v>10079</v>
      </c>
      <c r="D693" t="s">
        <v>80</v>
      </c>
      <c r="E693">
        <v>12745.117319805</v>
      </c>
      <c r="F693">
        <v>354.85</v>
      </c>
      <c r="G693">
        <v>-24.743751480315499</v>
      </c>
      <c r="H693">
        <f>(Table2[[#This Row],[1Y Return vs Nifty]]-AVERAGE(Table2[1Y Return vs Nifty]))/_xlfn.STDEV.P(Table2[1Y Return vs Nifty])</f>
        <v>-0.81869298930429935</v>
      </c>
      <c r="I693">
        <v>7.3148315372567403</v>
      </c>
      <c r="J693">
        <f>(Table2[[#This Row],[1M Return vs Nifty]]-AVERAGE(Table2[1M Return vs Nifty]))/_xlfn.STDEV.P(Table2[1M Return vs Nifty])</f>
        <v>0.48690047340367798</v>
      </c>
      <c r="K693">
        <v>-19.7559422460983</v>
      </c>
      <c r="L693">
        <f>(Table2[[#This Row],[6M Return vs Nifty]]-AVERAGE(Table2[6M Return vs Nifty]))/_xlfn.STDEV.P(Table2[6M Return vs Nifty])</f>
        <v>-0.9617038766168301</v>
      </c>
      <c r="M693">
        <v>-0.41736831249208201</v>
      </c>
      <c r="N693">
        <f>(Table2[[#This Row],[1W Return vs Nifty]]-AVERAGE(Table2[1W Return vs Nifty]))/_xlfn.STDEV.P(Table2[1W Return vs Nifty])</f>
        <v>0.17304269558346666</v>
      </c>
      <c r="O693">
        <v>344.15</v>
      </c>
      <c r="P693">
        <v>334.959637437948</v>
      </c>
      <c r="Q693">
        <v>340.30031634312701</v>
      </c>
      <c r="R693">
        <v>64.526593455083201</v>
      </c>
      <c r="S693" s="5">
        <f>(Table2[[#This Row],[Close Price]]-Table2[[#This Row],[20D EMA]])/Table2[[#This Row],[20D EMA]]</f>
        <v>3.1091093999709562E-2</v>
      </c>
      <c r="T693" s="5">
        <f>(Table2[[#This Row],[Close Price]]-Table2[[#This Row],[50D EMA]])/Table2[[#This Row],[50D EMA]]</f>
        <v>5.9381371183077993E-2</v>
      </c>
      <c r="U693" s="5">
        <f>(Table2[[#This Row],[Close Price]]-Table2[[#This Row],[200D EMA]])/Table2[[#This Row],[200D EMA]]</f>
        <v>4.2755422073138698E-2</v>
      </c>
      <c r="V693">
        <v>1.3180902792622899</v>
      </c>
      <c r="W693">
        <v>353</v>
      </c>
      <c r="X693">
        <v>371.7</v>
      </c>
      <c r="Y693">
        <v>344.95</v>
      </c>
      <c r="Z693">
        <v>371.7</v>
      </c>
      <c r="AA693">
        <v>299</v>
      </c>
      <c r="AB693">
        <v>374.9</v>
      </c>
      <c r="AC693" s="5">
        <f>(Table2[[#This Row],[Close Price]]/Table2[[#This Row],[Day Low]])-1</f>
        <v>5.2407932011331315E-3</v>
      </c>
      <c r="AD693" s="5">
        <f>(Table2[[#This Row],[Day High]]/Table2[[#This Row],[Close Price]])-1</f>
        <v>4.7484852754684947E-2</v>
      </c>
      <c r="AE693" s="5">
        <f>(Table2[[#This Row],[Close Price]]/Table2[[#This Row],[Current Week Low]])-1</f>
        <v>2.869981156689394E-2</v>
      </c>
      <c r="AF693" s="5">
        <f>(Table2[[#This Row],[Current Week High]]/Table2[[#This Row],[Close Price]])-1</f>
        <v>4.7484852754684947E-2</v>
      </c>
      <c r="AG693" s="5">
        <f>(Table2[[#This Row],[Close Price]]/Table2[[#This Row],[Current Month Low]])-1</f>
        <v>0.18678929765886298</v>
      </c>
      <c r="AH693" s="5">
        <f>(Table2[[#This Row],[Current Month High]]/Table2[[#This Row],[Close Price]])-1</f>
        <v>5.6502747639847639E-2</v>
      </c>
      <c r="AI693">
        <v>12.1600676342116</v>
      </c>
      <c r="AJ693">
        <v>21.815997253690298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0.03</v>
      </c>
      <c r="AM693" t="s">
        <v>10116</v>
      </c>
      <c r="AN693">
        <v>3.59</v>
      </c>
      <c r="AO693" t="s">
        <v>10116</v>
      </c>
      <c r="AP693">
        <v>-0.104090527885305</v>
      </c>
      <c r="AQ693">
        <f>(Table2[[#This Row],[Sharpe Ratio]]-AVERAGE(Table2[Sharpe Ratio]))/_xlfn.STDEV.P(Table2[Sharpe Ratio])</f>
        <v>-1.811086916640041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627</v>
      </c>
      <c r="AT693">
        <f>_xlfn.RANK.AVG(Table2[[#This Row],[6M Return vs Nifty Z-Score]],Table2[6M Return vs Nifty Z-Score])</f>
        <v>637</v>
      </c>
      <c r="AU693">
        <f>_xlfn.RANK.AVG(Table2[[#This Row],[Sharpe Ratio Z-Score]],Table2[Sharpe Ratio Z-Score])</f>
        <v>709</v>
      </c>
      <c r="AV693">
        <f>(Table2[[#This Row],[Rank 1Y]]+Table2[[#This Row],[Rank 6M]]+Table2[[#This Row],[Rank Sharpe]])/3</f>
        <v>657.66666666666663</v>
      </c>
    </row>
    <row r="694" spans="1:48" x14ac:dyDescent="0.3">
      <c r="A694" t="s">
        <v>1436</v>
      </c>
      <c r="B694" t="s">
        <v>1437</v>
      </c>
      <c r="C694" t="s">
        <v>10071</v>
      </c>
      <c r="D694" t="s">
        <v>619</v>
      </c>
      <c r="E694">
        <v>6793.8543996429999</v>
      </c>
      <c r="F694">
        <v>136.01</v>
      </c>
      <c r="G694">
        <v>-35.2856644248251</v>
      </c>
      <c r="H694">
        <f>(Table2[[#This Row],[1Y Return vs Nifty]]-AVERAGE(Table2[1Y Return vs Nifty]))/_xlfn.STDEV.P(Table2[1Y Return vs Nifty])</f>
        <v>-0.94608454545280896</v>
      </c>
      <c r="I694">
        <v>4.7731025975874504</v>
      </c>
      <c r="J694">
        <f>(Table2[[#This Row],[1M Return vs Nifty]]-AVERAGE(Table2[1M Return vs Nifty]))/_xlfn.STDEV.P(Table2[1M Return vs Nifty])</f>
        <v>0.25146866453300942</v>
      </c>
      <c r="K694">
        <v>-16.255197206493499</v>
      </c>
      <c r="L694">
        <f>(Table2[[#This Row],[6M Return vs Nifty]]-AVERAGE(Table2[6M Return vs Nifty]))/_xlfn.STDEV.P(Table2[6M Return vs Nifty])</f>
        <v>-0.85524648182554119</v>
      </c>
      <c r="M694">
        <v>1.1812691632524499</v>
      </c>
      <c r="N694">
        <f>(Table2[[#This Row],[1W Return vs Nifty]]-AVERAGE(Table2[1W Return vs Nifty]))/_xlfn.STDEV.P(Table2[1W Return vs Nifty])</f>
        <v>0.52218932590916323</v>
      </c>
      <c r="O694">
        <v>134.16</v>
      </c>
      <c r="P694">
        <v>131.62886102042401</v>
      </c>
      <c r="Q694">
        <v>139.03655199633499</v>
      </c>
      <c r="R694">
        <v>61.846301646349701</v>
      </c>
      <c r="S694" s="5">
        <f>(Table2[[#This Row],[Close Price]]-Table2[[#This Row],[20D EMA]])/Table2[[#This Row],[20D EMA]]</f>
        <v>1.3789505068574794E-2</v>
      </c>
      <c r="T694" s="5">
        <f>(Table2[[#This Row],[Close Price]]-Table2[[#This Row],[50D EMA]])/Table2[[#This Row],[50D EMA]]</f>
        <v>3.3284030155789207E-2</v>
      </c>
      <c r="U694" s="5">
        <f>(Table2[[#This Row],[Close Price]]-Table2[[#This Row],[200D EMA]])/Table2[[#This Row],[200D EMA]]</f>
        <v>-2.176803116071795E-2</v>
      </c>
      <c r="V694">
        <v>0.79066645435726601</v>
      </c>
      <c r="W694">
        <v>135.22</v>
      </c>
      <c r="X694">
        <v>142.25</v>
      </c>
      <c r="Y694">
        <v>135.22</v>
      </c>
      <c r="Z694">
        <v>146.54</v>
      </c>
      <c r="AA694">
        <v>109.5</v>
      </c>
      <c r="AB694">
        <v>146.54</v>
      </c>
      <c r="AC694" s="5">
        <f>(Table2[[#This Row],[Close Price]]/Table2[[#This Row],[Day Low]])-1</f>
        <v>5.842331016121749E-3</v>
      </c>
      <c r="AD694" s="5">
        <f>(Table2[[#This Row],[Day High]]/Table2[[#This Row],[Close Price]])-1</f>
        <v>4.5878979486802418E-2</v>
      </c>
      <c r="AE694" s="5">
        <f>(Table2[[#This Row],[Close Price]]/Table2[[#This Row],[Current Week Low]])-1</f>
        <v>5.842331016121749E-3</v>
      </c>
      <c r="AF694" s="5">
        <f>(Table2[[#This Row],[Current Week High]]/Table2[[#This Row],[Close Price]])-1</f>
        <v>7.7420777883979053E-2</v>
      </c>
      <c r="AG694" s="5">
        <f>(Table2[[#This Row],[Close Price]]/Table2[[#This Row],[Current Month Low]])-1</f>
        <v>0.24210045662100454</v>
      </c>
      <c r="AH694" s="5">
        <f>(Table2[[#This Row],[Current Month High]]/Table2[[#This Row],[Close Price]])-1</f>
        <v>7.7420777883979053E-2</v>
      </c>
      <c r="AI694">
        <v>31.6447320049996</v>
      </c>
      <c r="AJ694">
        <v>24.210045662100399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-0.04</v>
      </c>
      <c r="AM694" t="s">
        <v>10117</v>
      </c>
      <c r="AN694">
        <v>3.27</v>
      </c>
      <c r="AO694" t="s">
        <v>10116</v>
      </c>
      <c r="AP694">
        <v>-0.102394172800052</v>
      </c>
      <c r="AQ694">
        <f>(Table2[[#This Row],[Sharpe Ratio]]-AVERAGE(Table2[Sharpe Ratio]))/_xlfn.STDEV.P(Table2[Sharpe Ratio])</f>
        <v>-1.7919106254072039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677</v>
      </c>
      <c r="AT694">
        <f>_xlfn.RANK.AVG(Table2[[#This Row],[6M Return vs Nifty Z-Score]],Table2[6M Return vs Nifty Z-Score])</f>
        <v>596</v>
      </c>
      <c r="AU694">
        <f>_xlfn.RANK.AVG(Table2[[#This Row],[Sharpe Ratio Z-Score]],Table2[Sharpe Ratio Z-Score])</f>
        <v>705</v>
      </c>
      <c r="AV694">
        <f>(Table2[[#This Row],[Rank 1Y]]+Table2[[#This Row],[Rank 6M]]+Table2[[#This Row],[Rank Sharpe]])/3</f>
        <v>659.33333333333337</v>
      </c>
    </row>
    <row r="695" spans="1:48" x14ac:dyDescent="0.3">
      <c r="A695" t="s">
        <v>1445</v>
      </c>
      <c r="B695" t="s">
        <v>1446</v>
      </c>
      <c r="C695" t="s">
        <v>10072</v>
      </c>
      <c r="D695" t="s">
        <v>420</v>
      </c>
      <c r="E695">
        <v>6698.4626893799996</v>
      </c>
      <c r="F695">
        <v>284.39999999999998</v>
      </c>
      <c r="G695">
        <v>-45.617101066765301</v>
      </c>
      <c r="H695">
        <f>(Table2[[#This Row],[1Y Return vs Nifty]]-AVERAGE(Table2[1Y Return vs Nifty]))/_xlfn.STDEV.P(Table2[1Y Return vs Nifty])</f>
        <v>-1.070932644464285</v>
      </c>
      <c r="I695">
        <v>-0.62915654286998002</v>
      </c>
      <c r="J695">
        <f>(Table2[[#This Row],[1M Return vs Nifty]]-AVERAGE(Table2[1M Return vs Nifty]))/_xlfn.STDEV.P(Table2[1M Return vs Nifty])</f>
        <v>-0.24892444252721135</v>
      </c>
      <c r="K695">
        <v>-32.602149434978898</v>
      </c>
      <c r="L695">
        <f>(Table2[[#This Row],[6M Return vs Nifty]]-AVERAGE(Table2[6M Return vs Nifty]))/_xlfn.STDEV.P(Table2[6M Return vs Nifty])</f>
        <v>-1.3523560763073681</v>
      </c>
      <c r="M695">
        <v>-5.1221647342211902</v>
      </c>
      <c r="N695">
        <f>(Table2[[#This Row],[1W Return vs Nifty]]-AVERAGE(Table2[1W Return vs Nifty]))/_xlfn.STDEV.P(Table2[1W Return vs Nifty])</f>
        <v>-0.85449722008758122</v>
      </c>
      <c r="O695">
        <v>289.72000000000003</v>
      </c>
      <c r="P695">
        <v>290.92986966075699</v>
      </c>
      <c r="Q695">
        <v>324.21868622159599</v>
      </c>
      <c r="R695">
        <v>50.526986439345698</v>
      </c>
      <c r="S695" s="5">
        <f>(Table2[[#This Row],[Close Price]]-Table2[[#This Row],[20D EMA]])/Table2[[#This Row],[20D EMA]]</f>
        <v>-1.8362556951539589E-2</v>
      </c>
      <c r="T695" s="5">
        <f>(Table2[[#This Row],[Close Price]]-Table2[[#This Row],[50D EMA]])/Table2[[#This Row],[50D EMA]]</f>
        <v>-2.2444823793346707E-2</v>
      </c>
      <c r="U695" s="5">
        <f>(Table2[[#This Row],[Close Price]]-Table2[[#This Row],[200D EMA]])/Table2[[#This Row],[200D EMA]]</f>
        <v>-0.12281428527651506</v>
      </c>
      <c r="V695">
        <v>2.2277800879304999</v>
      </c>
      <c r="W695">
        <v>283.3</v>
      </c>
      <c r="X695">
        <v>295.5</v>
      </c>
      <c r="Y695">
        <v>283.3</v>
      </c>
      <c r="Z695">
        <v>302.85000000000002</v>
      </c>
      <c r="AA695">
        <v>258.14999999999998</v>
      </c>
      <c r="AB695">
        <v>315.2</v>
      </c>
      <c r="AC695" s="5">
        <f>(Table2[[#This Row],[Close Price]]/Table2[[#This Row],[Day Low]])-1</f>
        <v>3.8828097423224683E-3</v>
      </c>
      <c r="AD695" s="5">
        <f>(Table2[[#This Row],[Day High]]/Table2[[#This Row],[Close Price]])-1</f>
        <v>3.9029535864979037E-2</v>
      </c>
      <c r="AE695" s="5">
        <f>(Table2[[#This Row],[Close Price]]/Table2[[#This Row],[Current Week Low]])-1</f>
        <v>3.8828097423224683E-3</v>
      </c>
      <c r="AF695" s="5">
        <f>(Table2[[#This Row],[Current Week High]]/Table2[[#This Row],[Close Price]])-1</f>
        <v>6.4873417721519111E-2</v>
      </c>
      <c r="AG695" s="5">
        <f>(Table2[[#This Row],[Close Price]]/Table2[[#This Row],[Current Month Low]])-1</f>
        <v>0.10168506682161538</v>
      </c>
      <c r="AH695" s="5">
        <f>(Table2[[#This Row],[Current Month High]]/Table2[[#This Row],[Close Price]])-1</f>
        <v>0.10829817158931099</v>
      </c>
      <c r="AI695">
        <v>65.576652601969002</v>
      </c>
      <c r="AJ695">
        <v>10.1685066821615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-0.14000000000000001</v>
      </c>
      <c r="AM695" t="s">
        <v>10117</v>
      </c>
      <c r="AN695">
        <v>0.23</v>
      </c>
      <c r="AO695" t="s">
        <v>10116</v>
      </c>
      <c r="AP695">
        <v>-1.0834914781716999E-2</v>
      </c>
      <c r="AQ695">
        <f>(Table2[[#This Row],[Sharpe Ratio]]-AVERAGE(Table2[Sharpe Ratio]))/_xlfn.STDEV.P(Table2[Sharpe Ratio])</f>
        <v>-0.75688734986451844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706</v>
      </c>
      <c r="AT695">
        <f>_xlfn.RANK.AVG(Table2[[#This Row],[6M Return vs Nifty Z-Score]],Table2[6M Return vs Nifty Z-Score])</f>
        <v>703</v>
      </c>
      <c r="AU695">
        <f>_xlfn.RANK.AVG(Table2[[#This Row],[Sharpe Ratio Z-Score]],Table2[Sharpe Ratio Z-Score])</f>
        <v>573</v>
      </c>
      <c r="AV695">
        <f>(Table2[[#This Row],[Rank 1Y]]+Table2[[#This Row],[Rank 6M]]+Table2[[#This Row],[Rank Sharpe]])/3</f>
        <v>660.66666666666663</v>
      </c>
    </row>
    <row r="696" spans="1:48" x14ac:dyDescent="0.3">
      <c r="A696" t="s">
        <v>489</v>
      </c>
      <c r="B696" t="s">
        <v>490</v>
      </c>
      <c r="C696" t="s">
        <v>10084</v>
      </c>
      <c r="D696" t="s">
        <v>373</v>
      </c>
      <c r="E696">
        <v>42810.906804434999</v>
      </c>
      <c r="F696">
        <v>567.85</v>
      </c>
      <c r="G696">
        <v>-43.200272436917899</v>
      </c>
      <c r="H696">
        <f>(Table2[[#This Row],[1Y Return vs Nifty]]-AVERAGE(Table2[1Y Return vs Nifty]))/_xlfn.STDEV.P(Table2[1Y Return vs Nifty])</f>
        <v>-1.0417269811542991</v>
      </c>
      <c r="I696">
        <v>5.2675646286122699</v>
      </c>
      <c r="J696">
        <f>(Table2[[#This Row],[1M Return vs Nifty]]-AVERAGE(Table2[1M Return vs Nifty]))/_xlfn.STDEV.P(Table2[1M Return vs Nifty])</f>
        <v>0.29726902056829324</v>
      </c>
      <c r="K696">
        <v>-13.6677151896981</v>
      </c>
      <c r="L696">
        <f>(Table2[[#This Row],[6M Return vs Nifty]]-AVERAGE(Table2[6M Return vs Nifty]))/_xlfn.STDEV.P(Table2[6M Return vs Nifty])</f>
        <v>-0.77656134724389103</v>
      </c>
      <c r="M696">
        <v>0.63788839611145198</v>
      </c>
      <c r="N696">
        <f>(Table2[[#This Row],[1W Return vs Nifty]]-AVERAGE(Table2[1W Return vs Nifty]))/_xlfn.STDEV.P(Table2[1W Return vs Nifty])</f>
        <v>0.40351353686404934</v>
      </c>
      <c r="O696">
        <v>550.69000000000005</v>
      </c>
      <c r="P696">
        <v>526.17403951634503</v>
      </c>
      <c r="Q696">
        <v>546.36182992117494</v>
      </c>
      <c r="R696">
        <v>69.399082590283996</v>
      </c>
      <c r="S696" s="5">
        <f>(Table2[[#This Row],[Close Price]]-Table2[[#This Row],[20D EMA]])/Table2[[#This Row],[20D EMA]]</f>
        <v>3.1160907225480698E-2</v>
      </c>
      <c r="T696" s="5">
        <f>(Table2[[#This Row],[Close Price]]-Table2[[#This Row],[50D EMA]])/Table2[[#This Row],[50D EMA]]</f>
        <v>7.92056569760895E-2</v>
      </c>
      <c r="U696" s="5">
        <f>(Table2[[#This Row],[Close Price]]-Table2[[#This Row],[200D EMA]])/Table2[[#This Row],[200D EMA]]</f>
        <v>3.932955946414711E-2</v>
      </c>
      <c r="V696">
        <v>0.78604276276096996</v>
      </c>
      <c r="W696">
        <v>559.25</v>
      </c>
      <c r="X696">
        <v>574.6</v>
      </c>
      <c r="Y696">
        <v>551.1</v>
      </c>
      <c r="Z696">
        <v>578.70000000000005</v>
      </c>
      <c r="AA696">
        <v>478</v>
      </c>
      <c r="AB696">
        <v>578.70000000000005</v>
      </c>
      <c r="AC696" s="5">
        <f>(Table2[[#This Row],[Close Price]]/Table2[[#This Row],[Day Low]])-1</f>
        <v>1.5377738042020583E-2</v>
      </c>
      <c r="AD696" s="5">
        <f>(Table2[[#This Row],[Day High]]/Table2[[#This Row],[Close Price]])-1</f>
        <v>1.1886941974112775E-2</v>
      </c>
      <c r="AE696" s="5">
        <f>(Table2[[#This Row],[Close Price]]/Table2[[#This Row],[Current Week Low]])-1</f>
        <v>3.0393757938668164E-2</v>
      </c>
      <c r="AF696" s="5">
        <f>(Table2[[#This Row],[Current Week High]]/Table2[[#This Row],[Close Price]])-1</f>
        <v>1.9107158580611072E-2</v>
      </c>
      <c r="AG696" s="5">
        <f>(Table2[[#This Row],[Close Price]]/Table2[[#This Row],[Current Month Low]])-1</f>
        <v>0.18797071129707121</v>
      </c>
      <c r="AH696" s="5">
        <f>(Table2[[#This Row],[Current Month High]]/Table2[[#This Row],[Close Price]])-1</f>
        <v>1.9107158580611072E-2</v>
      </c>
      <c r="AI696">
        <v>21.326054415778799</v>
      </c>
      <c r="AJ696">
        <v>26.808843233586401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7.0000000000000007E-2</v>
      </c>
      <c r="AM696" t="s">
        <v>10116</v>
      </c>
      <c r="AN696">
        <v>2.96</v>
      </c>
      <c r="AO696" t="s">
        <v>10116</v>
      </c>
      <c r="AP696">
        <v>-0.13236837090835701</v>
      </c>
      <c r="AQ696">
        <f>(Table2[[#This Row],[Sharpe Ratio]]-AVERAGE(Table2[Sharpe Ratio]))/_xlfn.STDEV.P(Table2[Sharpe Ratio])</f>
        <v>-2.130751212140777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697</v>
      </c>
      <c r="AT696">
        <f>_xlfn.RANK.AVG(Table2[[#This Row],[6M Return vs Nifty Z-Score]],Table2[6M Return vs Nifty Z-Score])</f>
        <v>570</v>
      </c>
      <c r="AU696">
        <f>_xlfn.RANK.AVG(Table2[[#This Row],[Sharpe Ratio Z-Score]],Table2[Sharpe Ratio Z-Score])</f>
        <v>721</v>
      </c>
      <c r="AV696">
        <f>(Table2[[#This Row],[Rank 1Y]]+Table2[[#This Row],[Rank 6M]]+Table2[[#This Row],[Rank Sharpe]])/3</f>
        <v>662.66666666666663</v>
      </c>
    </row>
    <row r="697" spans="1:48" x14ac:dyDescent="0.3">
      <c r="A697" t="s">
        <v>1307</v>
      </c>
      <c r="B697" t="s">
        <v>1308</v>
      </c>
      <c r="C697" t="s">
        <v>10081</v>
      </c>
      <c r="D697" t="s">
        <v>151</v>
      </c>
      <c r="E697">
        <v>8189.8292742499998</v>
      </c>
      <c r="F697">
        <v>684.35</v>
      </c>
      <c r="G697">
        <v>-38.448944653697303</v>
      </c>
      <c r="H697">
        <f>(Table2[[#This Row],[1Y Return vs Nifty]]-AVERAGE(Table2[1Y Return vs Nifty]))/_xlfn.STDEV.P(Table2[1Y Return vs Nifty])</f>
        <v>-0.98431054798299689</v>
      </c>
      <c r="I697">
        <v>-6.62536462270978</v>
      </c>
      <c r="J697">
        <f>(Table2[[#This Row],[1M Return vs Nifty]]-AVERAGE(Table2[1M Return vs Nifty]))/_xlfn.STDEV.P(Table2[1M Return vs Nifty])</f>
        <v>-0.80433304356603097</v>
      </c>
      <c r="K697">
        <v>-16.649090983373501</v>
      </c>
      <c r="L697">
        <f>(Table2[[#This Row],[6M Return vs Nifty]]-AVERAGE(Table2[6M Return vs Nifty]))/_xlfn.STDEV.P(Table2[6M Return vs Nifty])</f>
        <v>-0.86722476211637911</v>
      </c>
      <c r="M697">
        <v>-3.8514782584713498</v>
      </c>
      <c r="N697">
        <f>(Table2[[#This Row],[1W Return vs Nifty]]-AVERAGE(Table2[1W Return vs Nifty]))/_xlfn.STDEV.P(Table2[1W Return vs Nifty])</f>
        <v>-0.5769759509193676</v>
      </c>
      <c r="O697">
        <v>694.62</v>
      </c>
      <c r="P697">
        <v>695.93462173010198</v>
      </c>
      <c r="Q697">
        <v>721.80565963822903</v>
      </c>
      <c r="R697">
        <v>35.884564540797598</v>
      </c>
      <c r="S697" s="5">
        <f>(Table2[[#This Row],[Close Price]]-Table2[[#This Row],[20D EMA]])/Table2[[#This Row],[20D EMA]]</f>
        <v>-1.4785062336241371E-2</v>
      </c>
      <c r="T697" s="5">
        <f>(Table2[[#This Row],[Close Price]]-Table2[[#This Row],[50D EMA]])/Table2[[#This Row],[50D EMA]]</f>
        <v>-1.6646135094274296E-2</v>
      </c>
      <c r="U697" s="5">
        <f>(Table2[[#This Row],[Close Price]]-Table2[[#This Row],[200D EMA]])/Table2[[#This Row],[200D EMA]]</f>
        <v>-5.1891612566465448E-2</v>
      </c>
      <c r="V697">
        <v>0.97787288946440198</v>
      </c>
      <c r="W697">
        <v>682.05</v>
      </c>
      <c r="X697">
        <v>696.9</v>
      </c>
      <c r="Y697">
        <v>682.05</v>
      </c>
      <c r="Z697">
        <v>696.9</v>
      </c>
      <c r="AA697">
        <v>660</v>
      </c>
      <c r="AB697">
        <v>755</v>
      </c>
      <c r="AC697" s="5">
        <f>(Table2[[#This Row],[Close Price]]/Table2[[#This Row],[Day Low]])-1</f>
        <v>3.3721867898248714E-3</v>
      </c>
      <c r="AD697" s="5">
        <f>(Table2[[#This Row],[Day High]]/Table2[[#This Row],[Close Price]])-1</f>
        <v>1.8338569445459196E-2</v>
      </c>
      <c r="AE697" s="5">
        <f>(Table2[[#This Row],[Close Price]]/Table2[[#This Row],[Current Week Low]])-1</f>
        <v>3.3721867898248714E-3</v>
      </c>
      <c r="AF697" s="5">
        <f>(Table2[[#This Row],[Current Week High]]/Table2[[#This Row],[Close Price]])-1</f>
        <v>1.8338569445459196E-2</v>
      </c>
      <c r="AG697" s="5">
        <f>(Table2[[#This Row],[Close Price]]/Table2[[#This Row],[Current Month Low]])-1</f>
        <v>3.6893939393939368E-2</v>
      </c>
      <c r="AH697" s="5">
        <f>(Table2[[#This Row],[Current Month High]]/Table2[[#This Row],[Close Price]])-1</f>
        <v>0.10323664791407894</v>
      </c>
      <c r="AI697">
        <v>42.909330021187898</v>
      </c>
      <c r="AJ697">
        <v>14.3250918810557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10117</v>
      </c>
      <c r="AN697">
        <v>-2.97</v>
      </c>
      <c r="AO697" t="s">
        <v>10117</v>
      </c>
      <c r="AP697">
        <v>-9.8969926391149002E-2</v>
      </c>
      <c r="AQ697">
        <f>(Table2[[#This Row],[Sharpe Ratio]]-AVERAGE(Table2[Sharpe Ratio]))/_xlfn.STDEV.P(Table2[Sharpe Ratio])</f>
        <v>-1.7532015444129223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686</v>
      </c>
      <c r="AT697">
        <f>_xlfn.RANK.AVG(Table2[[#This Row],[6M Return vs Nifty Z-Score]],Table2[6M Return vs Nifty Z-Score])</f>
        <v>603</v>
      </c>
      <c r="AU697">
        <f>_xlfn.RANK.AVG(Table2[[#This Row],[Sharpe Ratio Z-Score]],Table2[Sharpe Ratio Z-Score])</f>
        <v>701</v>
      </c>
      <c r="AV697">
        <f>(Table2[[#This Row],[Rank 1Y]]+Table2[[#This Row],[Rank 6M]]+Table2[[#This Row],[Rank Sharpe]])/3</f>
        <v>663.33333333333337</v>
      </c>
    </row>
    <row r="698" spans="1:48" x14ac:dyDescent="0.3">
      <c r="A698" t="s">
        <v>2192</v>
      </c>
      <c r="B698" t="s">
        <v>2193</v>
      </c>
      <c r="C698" t="s">
        <v>10075</v>
      </c>
      <c r="D698" t="s">
        <v>281</v>
      </c>
      <c r="E698">
        <v>2374.0505008800001</v>
      </c>
      <c r="F698">
        <v>405.7</v>
      </c>
      <c r="G698">
        <v>-33.374290870975003</v>
      </c>
      <c r="H698">
        <f>(Table2[[#This Row],[1Y Return vs Nifty]]-AVERAGE(Table2[1Y Return vs Nifty]))/_xlfn.STDEV.P(Table2[1Y Return vs Nifty])</f>
        <v>-0.92298694896460365</v>
      </c>
      <c r="I698">
        <v>3.9481752590380998</v>
      </c>
      <c r="J698">
        <f>(Table2[[#This Row],[1M Return vs Nifty]]-AVERAGE(Table2[1M Return vs Nifty]))/_xlfn.STDEV.P(Table2[1M Return vs Nifty])</f>
        <v>0.17505841776341891</v>
      </c>
      <c r="K698">
        <v>-24.890659000117701</v>
      </c>
      <c r="L698">
        <f>(Table2[[#This Row],[6M Return vs Nifty]]-AVERAGE(Table2[6M Return vs Nifty]))/_xlfn.STDEV.P(Table2[6M Return vs Nifty])</f>
        <v>-1.1178502290189454</v>
      </c>
      <c r="M698">
        <v>-2.3097037724498701</v>
      </c>
      <c r="N698">
        <f>(Table2[[#This Row],[1W Return vs Nifty]]-AVERAGE(Table2[1W Return vs Nifty]))/_xlfn.STDEV.P(Table2[1W Return vs Nifty])</f>
        <v>-0.24024834714176441</v>
      </c>
      <c r="O698">
        <v>394.39</v>
      </c>
      <c r="P698">
        <v>388.44858187830101</v>
      </c>
      <c r="Q698">
        <v>403.65085979391199</v>
      </c>
      <c r="R698">
        <v>57.252739630978297</v>
      </c>
      <c r="S698" s="5">
        <f>(Table2[[#This Row],[Close Price]]-Table2[[#This Row],[20D EMA]])/Table2[[#This Row],[20D EMA]]</f>
        <v>2.8677197697710394E-2</v>
      </c>
      <c r="T698" s="5">
        <f>(Table2[[#This Row],[Close Price]]-Table2[[#This Row],[50D EMA]])/Table2[[#This Row],[50D EMA]]</f>
        <v>4.4411072472659352E-2</v>
      </c>
      <c r="U698" s="5">
        <f>(Table2[[#This Row],[Close Price]]-Table2[[#This Row],[200D EMA]])/Table2[[#This Row],[200D EMA]]</f>
        <v>5.0765163912550731E-3</v>
      </c>
      <c r="V698">
        <v>1.6593597882472</v>
      </c>
      <c r="W698">
        <v>403.1</v>
      </c>
      <c r="X698">
        <v>411.95</v>
      </c>
      <c r="Y698">
        <v>401.4</v>
      </c>
      <c r="Z698">
        <v>416.5</v>
      </c>
      <c r="AA698">
        <v>330.85</v>
      </c>
      <c r="AB698">
        <v>426.5</v>
      </c>
      <c r="AC698" s="5">
        <f>(Table2[[#This Row],[Close Price]]/Table2[[#This Row],[Day Low]])-1</f>
        <v>6.450012403869998E-3</v>
      </c>
      <c r="AD698" s="5">
        <f>(Table2[[#This Row],[Day High]]/Table2[[#This Row],[Close Price]])-1</f>
        <v>1.5405472023662714E-2</v>
      </c>
      <c r="AE698" s="5">
        <f>(Table2[[#This Row],[Close Price]]/Table2[[#This Row],[Current Week Low]])-1</f>
        <v>1.0712506228201413E-2</v>
      </c>
      <c r="AF698" s="5">
        <f>(Table2[[#This Row],[Current Week High]]/Table2[[#This Row],[Close Price]])-1</f>
        <v>2.6620655656889314E-2</v>
      </c>
      <c r="AG698" s="5">
        <f>(Table2[[#This Row],[Close Price]]/Table2[[#This Row],[Current Month Low]])-1</f>
        <v>0.22623545413329293</v>
      </c>
      <c r="AH698" s="5">
        <f>(Table2[[#This Row],[Current Month High]]/Table2[[#This Row],[Close Price]])-1</f>
        <v>5.126941089474979E-2</v>
      </c>
      <c r="AI698">
        <v>32.092679319694298</v>
      </c>
      <c r="AJ698">
        <v>22.6235454133292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</v>
      </c>
      <c r="AM698" t="s">
        <v>10115</v>
      </c>
      <c r="AN698">
        <v>6.4</v>
      </c>
      <c r="AO698" t="s">
        <v>10116</v>
      </c>
      <c r="AP698">
        <v>-7.3608427543009003E-2</v>
      </c>
      <c r="AQ698">
        <f>(Table2[[#This Row],[Sharpe Ratio]]-AVERAGE(Table2[Sharpe Ratio]))/_xlfn.STDEV.P(Table2[Sharpe Ratio])</f>
        <v>-1.4665047954591759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666</v>
      </c>
      <c r="AT698">
        <f>_xlfn.RANK.AVG(Table2[[#This Row],[6M Return vs Nifty Z-Score]],Table2[6M Return vs Nifty Z-Score])</f>
        <v>664</v>
      </c>
      <c r="AU698">
        <f>_xlfn.RANK.AVG(Table2[[#This Row],[Sharpe Ratio Z-Score]],Table2[Sharpe Ratio Z-Score])</f>
        <v>670</v>
      </c>
      <c r="AV698">
        <f>(Table2[[#This Row],[Rank 1Y]]+Table2[[#This Row],[Rank 6M]]+Table2[[#This Row],[Rank Sharpe]])/3</f>
        <v>666.66666666666663</v>
      </c>
    </row>
    <row r="699" spans="1:48" x14ac:dyDescent="0.3">
      <c r="A699" t="s">
        <v>353</v>
      </c>
      <c r="B699" t="s">
        <v>354</v>
      </c>
      <c r="C699" t="s">
        <v>10070</v>
      </c>
      <c r="D699" t="s">
        <v>355</v>
      </c>
      <c r="E699">
        <v>69617.045488799995</v>
      </c>
      <c r="F699">
        <v>730.35</v>
      </c>
      <c r="G699">
        <v>-42.942376841857502</v>
      </c>
      <c r="H699">
        <f>(Table2[[#This Row],[1Y Return vs Nifty]]-AVERAGE(Table2[1Y Return vs Nifty]))/_xlfn.STDEV.P(Table2[1Y Return vs Nifty])</f>
        <v>-1.0386104954318762</v>
      </c>
      <c r="I699">
        <v>-1.84495016746187</v>
      </c>
      <c r="J699">
        <f>(Table2[[#This Row],[1M Return vs Nifty]]-AVERAGE(Table2[1M Return vs Nifty]))/_xlfn.STDEV.P(Table2[1M Return vs Nifty])</f>
        <v>-0.36153931966211861</v>
      </c>
      <c r="K699">
        <v>-15.533887038177699</v>
      </c>
      <c r="L699">
        <f>(Table2[[#This Row],[6M Return vs Nifty]]-AVERAGE(Table2[6M Return vs Nifty]))/_xlfn.STDEV.P(Table2[6M Return vs Nifty])</f>
        <v>-0.83331149356257572</v>
      </c>
      <c r="M699">
        <v>-1.8824895677749101</v>
      </c>
      <c r="N699">
        <f>(Table2[[#This Row],[1W Return vs Nifty]]-AVERAGE(Table2[1W Return vs Nifty]))/_xlfn.STDEV.P(Table2[1W Return vs Nifty])</f>
        <v>-0.14694364094496615</v>
      </c>
      <c r="O699">
        <v>721.98</v>
      </c>
      <c r="P699">
        <v>718.85707297191902</v>
      </c>
      <c r="Q699">
        <v>744.19818739174002</v>
      </c>
      <c r="R699">
        <v>64.417816314637193</v>
      </c>
      <c r="S699" s="5">
        <f>(Table2[[#This Row],[Close Price]]-Table2[[#This Row],[20D EMA]])/Table2[[#This Row],[20D EMA]]</f>
        <v>1.1593118922961861E-2</v>
      </c>
      <c r="T699" s="5">
        <f>(Table2[[#This Row],[Close Price]]-Table2[[#This Row],[50D EMA]])/Table2[[#This Row],[50D EMA]]</f>
        <v>1.5987777626735478E-2</v>
      </c>
      <c r="U699" s="5">
        <f>(Table2[[#This Row],[Close Price]]-Table2[[#This Row],[200D EMA]])/Table2[[#This Row],[200D EMA]]</f>
        <v>-1.8608198227779909E-2</v>
      </c>
      <c r="V699">
        <v>0.77134336293796302</v>
      </c>
      <c r="W699">
        <v>728</v>
      </c>
      <c r="X699">
        <v>739.65</v>
      </c>
      <c r="Y699">
        <v>721.05</v>
      </c>
      <c r="Z699">
        <v>739.65</v>
      </c>
      <c r="AA699">
        <v>647.95000000000005</v>
      </c>
      <c r="AB699">
        <v>739.65</v>
      </c>
      <c r="AC699" s="5">
        <f>(Table2[[#This Row],[Close Price]]/Table2[[#This Row],[Day Low]])-1</f>
        <v>3.2280219780220776E-3</v>
      </c>
      <c r="AD699" s="5">
        <f>(Table2[[#This Row],[Day High]]/Table2[[#This Row],[Close Price]])-1</f>
        <v>1.2733620866707707E-2</v>
      </c>
      <c r="AE699" s="5">
        <f>(Table2[[#This Row],[Close Price]]/Table2[[#This Row],[Current Week Low]])-1</f>
        <v>1.2897857291449988E-2</v>
      </c>
      <c r="AF699" s="5">
        <f>(Table2[[#This Row],[Current Week High]]/Table2[[#This Row],[Close Price]])-1</f>
        <v>1.2733620866707707E-2</v>
      </c>
      <c r="AG699" s="5">
        <f>(Table2[[#This Row],[Close Price]]/Table2[[#This Row],[Current Month Low]])-1</f>
        <v>0.12717030635079873</v>
      </c>
      <c r="AH699" s="5">
        <f>(Table2[[#This Row],[Current Month High]]/Table2[[#This Row],[Close Price]])-1</f>
        <v>1.2733620866707707E-2</v>
      </c>
      <c r="AI699">
        <v>22.249606353118299</v>
      </c>
      <c r="AJ699">
        <v>12.7170306350798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-0.09</v>
      </c>
      <c r="AM699" t="s">
        <v>10117</v>
      </c>
      <c r="AN699">
        <v>1.85</v>
      </c>
      <c r="AO699" t="s">
        <v>10116</v>
      </c>
      <c r="AP699">
        <v>-0.12423488833882899</v>
      </c>
      <c r="AQ699">
        <f>(Table2[[#This Row],[Sharpe Ratio]]-AVERAGE(Table2[Sharpe Ratio]))/_xlfn.STDEV.P(Table2[Sharpe Ratio])</f>
        <v>-2.03880700078646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696</v>
      </c>
      <c r="AT699">
        <f>_xlfn.RANK.AVG(Table2[[#This Row],[6M Return vs Nifty Z-Score]],Table2[6M Return vs Nifty Z-Score])</f>
        <v>592</v>
      </c>
      <c r="AU699">
        <f>_xlfn.RANK.AVG(Table2[[#This Row],[Sharpe Ratio Z-Score]],Table2[Sharpe Ratio Z-Score])</f>
        <v>717</v>
      </c>
      <c r="AV699">
        <f>(Table2[[#This Row],[Rank 1Y]]+Table2[[#This Row],[Rank 6M]]+Table2[[#This Row],[Rank Sharpe]])/3</f>
        <v>668.33333333333337</v>
      </c>
    </row>
    <row r="700" spans="1:48" x14ac:dyDescent="0.3">
      <c r="A700" t="s">
        <v>1613</v>
      </c>
      <c r="B700" t="s">
        <v>1614</v>
      </c>
      <c r="C700" t="s">
        <v>10081</v>
      </c>
      <c r="D700" t="s">
        <v>528</v>
      </c>
      <c r="E700">
        <v>5212.3570589999999</v>
      </c>
      <c r="F700">
        <v>102.25</v>
      </c>
      <c r="G700">
        <v>-35.991658490034503</v>
      </c>
      <c r="H700">
        <f>(Table2[[#This Row],[1Y Return vs Nifty]]-AVERAGE(Table2[1Y Return vs Nifty]))/_xlfn.STDEV.P(Table2[1Y Return vs Nifty])</f>
        <v>-0.9546159840135382</v>
      </c>
      <c r="I700">
        <v>-1.65513881885224</v>
      </c>
      <c r="J700">
        <f>(Table2[[#This Row],[1M Return vs Nifty]]-AVERAGE(Table2[1M Return vs Nifty]))/_xlfn.STDEV.P(Table2[1M Return vs Nifty])</f>
        <v>-0.34395773240082683</v>
      </c>
      <c r="K700">
        <v>-18.207723141194599</v>
      </c>
      <c r="L700">
        <f>(Table2[[#This Row],[6M Return vs Nifty]]-AVERAGE(Table2[6M Return vs Nifty]))/_xlfn.STDEV.P(Table2[6M Return vs Nifty])</f>
        <v>-0.91462264944675442</v>
      </c>
      <c r="M700">
        <v>-5.0553218422340098</v>
      </c>
      <c r="N700">
        <f>(Table2[[#This Row],[1W Return vs Nifty]]-AVERAGE(Table2[1W Return vs Nifty]))/_xlfn.STDEV.P(Table2[1W Return vs Nifty])</f>
        <v>-0.83989855663032709</v>
      </c>
      <c r="O700">
        <v>105.65</v>
      </c>
      <c r="P700">
        <v>104.911393504079</v>
      </c>
      <c r="Q700">
        <v>108.601036545898</v>
      </c>
      <c r="R700">
        <v>44.230779260236403</v>
      </c>
      <c r="S700" s="5">
        <f>(Table2[[#This Row],[Close Price]]-Table2[[#This Row],[20D EMA]])/Table2[[#This Row],[20D EMA]]</f>
        <v>-3.2181732134406109E-2</v>
      </c>
      <c r="T700" s="5">
        <f>(Table2[[#This Row],[Close Price]]-Table2[[#This Row],[50D EMA]])/Table2[[#This Row],[50D EMA]]</f>
        <v>-2.5368012140411851E-2</v>
      </c>
      <c r="U700" s="5">
        <f>(Table2[[#This Row],[Close Price]]-Table2[[#This Row],[200D EMA]])/Table2[[#This Row],[200D EMA]]</f>
        <v>-5.8480441328143881E-2</v>
      </c>
      <c r="V700">
        <v>1.4080418578977401</v>
      </c>
      <c r="W700">
        <v>101.8</v>
      </c>
      <c r="X700">
        <v>105.34</v>
      </c>
      <c r="Y700">
        <v>101.11</v>
      </c>
      <c r="Z700">
        <v>107.39</v>
      </c>
      <c r="AA700">
        <v>91.5</v>
      </c>
      <c r="AB700">
        <v>114.95</v>
      </c>
      <c r="AC700" s="5">
        <f>(Table2[[#This Row],[Close Price]]/Table2[[#This Row],[Day Low]])-1</f>
        <v>4.4204322200394053E-3</v>
      </c>
      <c r="AD700" s="5">
        <f>(Table2[[#This Row],[Day High]]/Table2[[#This Row],[Close Price]])-1</f>
        <v>3.0220048899755492E-2</v>
      </c>
      <c r="AE700" s="5">
        <f>(Table2[[#This Row],[Close Price]]/Table2[[#This Row],[Current Week Low]])-1</f>
        <v>1.1274849174166768E-2</v>
      </c>
      <c r="AF700" s="5">
        <f>(Table2[[#This Row],[Current Week High]]/Table2[[#This Row],[Close Price]])-1</f>
        <v>5.0268948655256773E-2</v>
      </c>
      <c r="AG700" s="5">
        <f>(Table2[[#This Row],[Close Price]]/Table2[[#This Row],[Current Month Low]])-1</f>
        <v>0.11748633879781423</v>
      </c>
      <c r="AH700" s="5">
        <f>(Table2[[#This Row],[Current Month High]]/Table2[[#This Row],[Close Price]])-1</f>
        <v>0.12420537897310524</v>
      </c>
      <c r="AI700">
        <v>34.669926650366698</v>
      </c>
      <c r="AJ700">
        <v>11.7486338797814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</v>
      </c>
      <c r="AM700" t="s">
        <v>10117</v>
      </c>
      <c r="AN700">
        <v>-9.36</v>
      </c>
      <c r="AO700" t="s">
        <v>10117</v>
      </c>
      <c r="AP700">
        <v>-0.103688630708347</v>
      </c>
      <c r="AQ700">
        <f>(Table2[[#This Row],[Sharpe Ratio]]-AVERAGE(Table2[Sharpe Ratio]))/_xlfn.STDEV.P(Table2[Sharpe Ratio])</f>
        <v>-1.8065437066847667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678</v>
      </c>
      <c r="AT700">
        <f>_xlfn.RANK.AVG(Table2[[#This Row],[6M Return vs Nifty Z-Score]],Table2[6M Return vs Nifty Z-Score])</f>
        <v>623</v>
      </c>
      <c r="AU700">
        <f>_xlfn.RANK.AVG(Table2[[#This Row],[Sharpe Ratio Z-Score]],Table2[Sharpe Ratio Z-Score])</f>
        <v>708</v>
      </c>
      <c r="AV700">
        <f>(Table2[[#This Row],[Rank 1Y]]+Table2[[#This Row],[Rank 6M]]+Table2[[#This Row],[Rank Sharpe]])/3</f>
        <v>669.66666666666663</v>
      </c>
    </row>
    <row r="701" spans="1:48" x14ac:dyDescent="0.3">
      <c r="A701" t="s">
        <v>201</v>
      </c>
      <c r="B701" t="s">
        <v>202</v>
      </c>
      <c r="C701" t="s">
        <v>10070</v>
      </c>
      <c r="D701" t="s">
        <v>37</v>
      </c>
      <c r="E701">
        <v>126703.438435035</v>
      </c>
      <c r="F701">
        <v>593.25</v>
      </c>
      <c r="G701">
        <v>-38.861647059322699</v>
      </c>
      <c r="H701">
        <f>(Table2[[#This Row],[1Y Return vs Nifty]]-AVERAGE(Table2[1Y Return vs Nifty]))/_xlfn.STDEV.P(Table2[1Y Return vs Nifty])</f>
        <v>-0.98929776443560802</v>
      </c>
      <c r="I701">
        <v>-0.94202733664568605</v>
      </c>
      <c r="J701">
        <f>(Table2[[#This Row],[1M Return vs Nifty]]-AVERAGE(Table2[1M Return vs Nifty]))/_xlfn.STDEV.P(Table2[1M Return vs Nifty])</f>
        <v>-0.27790461258853993</v>
      </c>
      <c r="K701">
        <v>-18.8875023459475</v>
      </c>
      <c r="L701">
        <f>(Table2[[#This Row],[6M Return vs Nifty]]-AVERAGE(Table2[6M Return vs Nifty]))/_xlfn.STDEV.P(Table2[6M Return vs Nifty])</f>
        <v>-0.93529468421437567</v>
      </c>
      <c r="M701">
        <v>-3.0843393023560299</v>
      </c>
      <c r="N701">
        <f>(Table2[[#This Row],[1W Return vs Nifty]]-AVERAGE(Table2[1W Return vs Nifty]))/_xlfn.STDEV.P(Table2[1W Return vs Nifty])</f>
        <v>-0.40943078474934919</v>
      </c>
      <c r="O701">
        <v>580.47</v>
      </c>
      <c r="P701">
        <v>580.39793959204803</v>
      </c>
      <c r="Q701">
        <v>599.27884470656295</v>
      </c>
      <c r="R701">
        <v>58.533187095036801</v>
      </c>
      <c r="S701" s="5">
        <f>(Table2[[#This Row],[Close Price]]-Table2[[#This Row],[20D EMA]])/Table2[[#This Row],[20D EMA]]</f>
        <v>2.2016641686908835E-2</v>
      </c>
      <c r="T701" s="5">
        <f>(Table2[[#This Row],[Close Price]]-Table2[[#This Row],[50D EMA]])/Table2[[#This Row],[50D EMA]]</f>
        <v>2.2143532103138519E-2</v>
      </c>
      <c r="U701" s="5">
        <f>(Table2[[#This Row],[Close Price]]-Table2[[#This Row],[200D EMA]])/Table2[[#This Row],[200D EMA]]</f>
        <v>-1.0060166080975168E-2</v>
      </c>
      <c r="V701">
        <v>1.18165416041157</v>
      </c>
      <c r="W701">
        <v>586.6</v>
      </c>
      <c r="X701">
        <v>595</v>
      </c>
      <c r="Y701">
        <v>575.65</v>
      </c>
      <c r="Z701">
        <v>599</v>
      </c>
      <c r="AA701">
        <v>511.4</v>
      </c>
      <c r="AB701">
        <v>605.15</v>
      </c>
      <c r="AC701" s="5">
        <f>(Table2[[#This Row],[Close Price]]/Table2[[#This Row],[Day Low]])-1</f>
        <v>1.1336515513126422E-2</v>
      </c>
      <c r="AD701" s="5">
        <f>(Table2[[#This Row],[Day High]]/Table2[[#This Row],[Close Price]])-1</f>
        <v>2.9498525073745618E-3</v>
      </c>
      <c r="AE701" s="5">
        <f>(Table2[[#This Row],[Close Price]]/Table2[[#This Row],[Current Week Low]])-1</f>
        <v>3.057413358811778E-2</v>
      </c>
      <c r="AF701" s="5">
        <f>(Table2[[#This Row],[Current Week High]]/Table2[[#This Row],[Close Price]])-1</f>
        <v>9.6923725242308301E-3</v>
      </c>
      <c r="AG701" s="5">
        <f>(Table2[[#This Row],[Close Price]]/Table2[[#This Row],[Current Month Low]])-1</f>
        <v>0.1600508408290966</v>
      </c>
      <c r="AH701" s="5">
        <f>(Table2[[#This Row],[Current Month High]]/Table2[[#This Row],[Close Price]])-1</f>
        <v>2.0058997050147465E-2</v>
      </c>
      <c r="AI701">
        <v>19.7808680994521</v>
      </c>
      <c r="AJ701">
        <v>16.005084082909601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-0.14000000000000001</v>
      </c>
      <c r="AM701" t="s">
        <v>10117</v>
      </c>
      <c r="AN701">
        <v>4.2300000000000004</v>
      </c>
      <c r="AO701" t="s">
        <v>10116</v>
      </c>
      <c r="AP701">
        <v>-9.8996445635753993E-2</v>
      </c>
      <c r="AQ701">
        <f>(Table2[[#This Row],[Sharpe Ratio]]-AVERAGE(Table2[Sharpe Ratio]))/_xlfn.STDEV.P(Table2[Sharpe Ratio])</f>
        <v>-1.7535013287931158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687</v>
      </c>
      <c r="AT701">
        <f>_xlfn.RANK.AVG(Table2[[#This Row],[6M Return vs Nifty Z-Score]],Table2[6M Return vs Nifty Z-Score])</f>
        <v>630</v>
      </c>
      <c r="AU701">
        <f>_xlfn.RANK.AVG(Table2[[#This Row],[Sharpe Ratio Z-Score]],Table2[Sharpe Ratio Z-Score])</f>
        <v>702</v>
      </c>
      <c r="AV701">
        <f>(Table2[[#This Row],[Rank 1Y]]+Table2[[#This Row],[Rank 6M]]+Table2[[#This Row],[Rank Sharpe]])/3</f>
        <v>673</v>
      </c>
    </row>
    <row r="702" spans="1:48" x14ac:dyDescent="0.3">
      <c r="A702" t="s">
        <v>1464</v>
      </c>
      <c r="B702" t="s">
        <v>1465</v>
      </c>
      <c r="C702" t="s">
        <v>10082</v>
      </c>
      <c r="D702" t="s">
        <v>106</v>
      </c>
      <c r="E702">
        <v>6540.2663545799996</v>
      </c>
      <c r="F702">
        <v>1362.4</v>
      </c>
      <c r="G702">
        <v>-32.056802696212799</v>
      </c>
      <c r="H702">
        <f>(Table2[[#This Row],[1Y Return vs Nifty]]-AVERAGE(Table2[1Y Return vs Nifty]))/_xlfn.STDEV.P(Table2[1Y Return vs Nifty])</f>
        <v>-0.90706603691821575</v>
      </c>
      <c r="I702">
        <v>-3.61085192007616</v>
      </c>
      <c r="J702">
        <f>(Table2[[#This Row],[1M Return vs Nifty]]-AVERAGE(Table2[1M Return vs Nifty]))/_xlfn.STDEV.P(Table2[1M Return vs Nifty])</f>
        <v>-0.52510886376935151</v>
      </c>
      <c r="K702">
        <v>-20.112033116016502</v>
      </c>
      <c r="L702">
        <f>(Table2[[#This Row],[6M Return vs Nifty]]-AVERAGE(Table2[6M Return vs Nifty]))/_xlfn.STDEV.P(Table2[6M Return vs Nifty])</f>
        <v>-0.97253257333469656</v>
      </c>
      <c r="M702">
        <v>-1.3296062403423601</v>
      </c>
      <c r="N702">
        <f>(Table2[[#This Row],[1W Return vs Nifty]]-AVERAGE(Table2[1W Return vs Nifty]))/_xlfn.STDEV.P(Table2[1W Return vs Nifty])</f>
        <v>-2.6192467733271919E-2</v>
      </c>
      <c r="O702">
        <v>1366.29</v>
      </c>
      <c r="P702">
        <v>1366.8977427239799</v>
      </c>
      <c r="Q702">
        <v>1400.4493403250301</v>
      </c>
      <c r="R702">
        <v>56.392152067208599</v>
      </c>
      <c r="S702" s="5">
        <f>(Table2[[#This Row],[Close Price]]-Table2[[#This Row],[20D EMA]])/Table2[[#This Row],[20D EMA]]</f>
        <v>-2.8471261591608466E-3</v>
      </c>
      <c r="T702" s="5">
        <f>(Table2[[#This Row],[Close Price]]-Table2[[#This Row],[50D EMA]])/Table2[[#This Row],[50D EMA]]</f>
        <v>-3.2904749078132697E-3</v>
      </c>
      <c r="U702" s="5">
        <f>(Table2[[#This Row],[Close Price]]-Table2[[#This Row],[200D EMA]])/Table2[[#This Row],[200D EMA]]</f>
        <v>-2.7169380019272351E-2</v>
      </c>
      <c r="V702">
        <v>0.73870250142268301</v>
      </c>
      <c r="W702">
        <v>1356.05</v>
      </c>
      <c r="X702">
        <v>1379.25</v>
      </c>
      <c r="Y702">
        <v>1356.05</v>
      </c>
      <c r="Z702">
        <v>1387.5</v>
      </c>
      <c r="AA702">
        <v>1260.8499999999999</v>
      </c>
      <c r="AB702">
        <v>1387.5</v>
      </c>
      <c r="AC702" s="5">
        <f>(Table2[[#This Row],[Close Price]]/Table2[[#This Row],[Day Low]])-1</f>
        <v>4.6827181888573488E-3</v>
      </c>
      <c r="AD702" s="5">
        <f>(Table2[[#This Row],[Day High]]/Table2[[#This Row],[Close Price]])-1</f>
        <v>1.2367880211391569E-2</v>
      </c>
      <c r="AE702" s="5">
        <f>(Table2[[#This Row],[Close Price]]/Table2[[#This Row],[Current Week Low]])-1</f>
        <v>4.6827181888573488E-3</v>
      </c>
      <c r="AF702" s="5">
        <f>(Table2[[#This Row],[Current Week High]]/Table2[[#This Row],[Close Price]])-1</f>
        <v>1.8423370522607119E-2</v>
      </c>
      <c r="AG702" s="5">
        <f>(Table2[[#This Row],[Close Price]]/Table2[[#This Row],[Current Month Low]])-1</f>
        <v>8.054090494507693E-2</v>
      </c>
      <c r="AH702" s="5">
        <f>(Table2[[#This Row],[Current Month High]]/Table2[[#This Row],[Close Price]])-1</f>
        <v>1.8423370522607119E-2</v>
      </c>
      <c r="AI702">
        <v>23.3081327069876</v>
      </c>
      <c r="AJ702">
        <v>8.9920000000000009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-0.09</v>
      </c>
      <c r="AM702" t="s">
        <v>10117</v>
      </c>
      <c r="AN702">
        <v>-0.42</v>
      </c>
      <c r="AO702" t="s">
        <v>10117</v>
      </c>
      <c r="AP702">
        <v>-0.152137380224771</v>
      </c>
      <c r="AQ702">
        <f>(Table2[[#This Row],[Sharpe Ratio]]-AVERAGE(Table2[Sharpe Ratio]))/_xlfn.STDEV.P(Table2[Sharpe Ratio])</f>
        <v>-2.3542281736164936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657</v>
      </c>
      <c r="AT702">
        <f>_xlfn.RANK.AVG(Table2[[#This Row],[6M Return vs Nifty Z-Score]],Table2[6M Return vs Nifty Z-Score])</f>
        <v>640</v>
      </c>
      <c r="AU702">
        <f>_xlfn.RANK.AVG(Table2[[#This Row],[Sharpe Ratio Z-Score]],Table2[Sharpe Ratio Z-Score])</f>
        <v>725</v>
      </c>
      <c r="AV702">
        <f>(Table2[[#This Row],[Rank 1Y]]+Table2[[#This Row],[Rank 6M]]+Table2[[#This Row],[Rank Sharpe]])/3</f>
        <v>674</v>
      </c>
    </row>
    <row r="703" spans="1:48" x14ac:dyDescent="0.3">
      <c r="A703" t="s">
        <v>1859</v>
      </c>
      <c r="B703" t="s">
        <v>1860</v>
      </c>
      <c r="C703" t="s">
        <v>10081</v>
      </c>
      <c r="D703" t="s">
        <v>1482</v>
      </c>
      <c r="E703">
        <v>3529.4908295569999</v>
      </c>
      <c r="F703">
        <v>128.83000000000001</v>
      </c>
      <c r="G703">
        <v>-76.215076203140001</v>
      </c>
      <c r="H703">
        <f>(Table2[[#This Row],[1Y Return vs Nifty]]-AVERAGE(Table2[1Y Return vs Nifty]))/_xlfn.STDEV.P(Table2[1Y Return vs Nifty])</f>
        <v>-1.4406875161022914</v>
      </c>
      <c r="I703">
        <v>7.0437970362805498</v>
      </c>
      <c r="J703">
        <f>(Table2[[#This Row],[1M Return vs Nifty]]-AVERAGE(Table2[1M Return vs Nifty]))/_xlfn.STDEV.P(Table2[1M Return vs Nifty])</f>
        <v>0.46179545853160198</v>
      </c>
      <c r="K703">
        <v>-23.5450228721526</v>
      </c>
      <c r="L703">
        <f>(Table2[[#This Row],[6M Return vs Nifty]]-AVERAGE(Table2[6M Return vs Nifty]))/_xlfn.STDEV.P(Table2[6M Return vs Nifty])</f>
        <v>-1.0769295350239398</v>
      </c>
      <c r="M703">
        <v>-13.1155142981178</v>
      </c>
      <c r="N703">
        <f>(Table2[[#This Row],[1W Return vs Nifty]]-AVERAGE(Table2[1W Return vs Nifty]))/_xlfn.STDEV.P(Table2[1W Return vs Nifty])</f>
        <v>-2.6002657933847244</v>
      </c>
      <c r="O703">
        <v>129.47999999999999</v>
      </c>
      <c r="P703">
        <v>125.94362350135199</v>
      </c>
      <c r="Q703">
        <v>141.168889245147</v>
      </c>
      <c r="R703">
        <v>49.631797201107403</v>
      </c>
      <c r="S703" s="5">
        <f>(Table2[[#This Row],[Close Price]]-Table2[[#This Row],[20D EMA]])/Table2[[#This Row],[20D EMA]]</f>
        <v>-5.0200803212849653E-3</v>
      </c>
      <c r="T703" s="5">
        <f>(Table2[[#This Row],[Close Price]]-Table2[[#This Row],[50D EMA]])/Table2[[#This Row],[50D EMA]]</f>
        <v>2.2918004249870054E-2</v>
      </c>
      <c r="U703" s="5">
        <f>(Table2[[#This Row],[Close Price]]-Table2[[#This Row],[200D EMA]])/Table2[[#This Row],[200D EMA]]</f>
        <v>-8.7405159246665712E-2</v>
      </c>
      <c r="V703">
        <v>3.51039428902076</v>
      </c>
      <c r="W703">
        <v>128.11000000000001</v>
      </c>
      <c r="X703">
        <v>132.30000000000001</v>
      </c>
      <c r="Y703">
        <v>126</v>
      </c>
      <c r="Z703">
        <v>139.82</v>
      </c>
      <c r="AA703">
        <v>104.45</v>
      </c>
      <c r="AB703">
        <v>154.9</v>
      </c>
      <c r="AC703" s="5">
        <f>(Table2[[#This Row],[Close Price]]/Table2[[#This Row],[Day Low]])-1</f>
        <v>5.6201701662632608E-3</v>
      </c>
      <c r="AD703" s="5">
        <f>(Table2[[#This Row],[Day High]]/Table2[[#This Row],[Close Price]])-1</f>
        <v>2.6934720173872551E-2</v>
      </c>
      <c r="AE703" s="5">
        <f>(Table2[[#This Row],[Close Price]]/Table2[[#This Row],[Current Week Low]])-1</f>
        <v>2.2460317460317514E-2</v>
      </c>
      <c r="AF703" s="5">
        <f>(Table2[[#This Row],[Current Week High]]/Table2[[#This Row],[Close Price]])-1</f>
        <v>8.5306217495924708E-2</v>
      </c>
      <c r="AG703" s="5">
        <f>(Table2[[#This Row],[Close Price]]/Table2[[#This Row],[Current Month Low]])-1</f>
        <v>0.23341311632359996</v>
      </c>
      <c r="AH703" s="5">
        <f>(Table2[[#This Row],[Current Month High]]/Table2[[#This Row],[Close Price]])-1</f>
        <v>0.2023596988279126</v>
      </c>
      <c r="AI703">
        <v>101.777536288131</v>
      </c>
      <c r="AJ703">
        <v>23.341311632359901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10117</v>
      </c>
      <c r="AN703">
        <v>7.31</v>
      </c>
      <c r="AO703" t="s">
        <v>10116</v>
      </c>
      <c r="AP703">
        <v>-5.4008520702109E-2</v>
      </c>
      <c r="AQ703">
        <f>(Table2[[#This Row],[Sharpe Ratio]]-AVERAGE(Table2[Sharpe Ratio]))/_xlfn.STDEV.P(Table2[Sharpe Ratio])</f>
        <v>-1.2449394374837166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723</v>
      </c>
      <c r="AT703">
        <f>_xlfn.RANK.AVG(Table2[[#This Row],[6M Return vs Nifty Z-Score]],Table2[6M Return vs Nifty Z-Score])</f>
        <v>658</v>
      </c>
      <c r="AU703">
        <f>_xlfn.RANK.AVG(Table2[[#This Row],[Sharpe Ratio Z-Score]],Table2[Sharpe Ratio Z-Score])</f>
        <v>643</v>
      </c>
      <c r="AV703">
        <f>(Table2[[#This Row],[Rank 1Y]]+Table2[[#This Row],[Rank 6M]]+Table2[[#This Row],[Rank Sharpe]])/3</f>
        <v>674.66666666666663</v>
      </c>
    </row>
    <row r="704" spans="1:48" x14ac:dyDescent="0.3">
      <c r="A704" t="s">
        <v>2080</v>
      </c>
      <c r="B704" t="s">
        <v>2081</v>
      </c>
      <c r="C704" t="s">
        <v>10075</v>
      </c>
      <c r="D704" t="s">
        <v>796</v>
      </c>
      <c r="E704">
        <v>2677.3400599199999</v>
      </c>
      <c r="F704">
        <v>500.55</v>
      </c>
      <c r="G704">
        <v>-44.157900367401297</v>
      </c>
      <c r="H704">
        <f>(Table2[[#This Row],[1Y Return vs Nifty]]-AVERAGE(Table2[1Y Return vs Nifty]))/_xlfn.STDEV.P(Table2[1Y Return vs Nifty])</f>
        <v>-1.0532992368651652</v>
      </c>
      <c r="I704">
        <v>12.858360326225799</v>
      </c>
      <c r="J704">
        <f>(Table2[[#This Row],[1M Return vs Nifty]]-AVERAGE(Table2[1M Return vs Nifty]))/_xlfn.STDEV.P(Table2[1M Return vs Nifty])</f>
        <v>1.0003789131949112</v>
      </c>
      <c r="K704">
        <v>-18.580938059025801</v>
      </c>
      <c r="L704">
        <f>(Table2[[#This Row],[6M Return vs Nifty]]-AVERAGE(Table2[6M Return vs Nifty]))/_xlfn.STDEV.P(Table2[6M Return vs Nifty])</f>
        <v>-0.92597208718074042</v>
      </c>
      <c r="M704">
        <v>-6.5241454561496397</v>
      </c>
      <c r="N704">
        <f>(Table2[[#This Row],[1W Return vs Nifty]]-AVERAGE(Table2[1W Return vs Nifty]))/_xlfn.STDEV.P(Table2[1W Return vs Nifty])</f>
        <v>-1.1606934980241614</v>
      </c>
      <c r="O704">
        <v>473.4</v>
      </c>
      <c r="P704">
        <v>456.82314711697899</v>
      </c>
      <c r="Q704">
        <v>483.58280407026501</v>
      </c>
      <c r="R704">
        <v>64.558639844583595</v>
      </c>
      <c r="S704" s="5">
        <f>(Table2[[#This Row],[Close Price]]-Table2[[#This Row],[20D EMA]])/Table2[[#This Row],[20D EMA]]</f>
        <v>5.7351077313054576E-2</v>
      </c>
      <c r="T704" s="5">
        <f>(Table2[[#This Row],[Close Price]]-Table2[[#This Row],[50D EMA]])/Table2[[#This Row],[50D EMA]]</f>
        <v>9.5719433568509302E-2</v>
      </c>
      <c r="U704" s="5">
        <f>(Table2[[#This Row],[Close Price]]-Table2[[#This Row],[200D EMA]])/Table2[[#This Row],[200D EMA]]</f>
        <v>3.5086433568199522E-2</v>
      </c>
      <c r="V704">
        <v>2.46421947874946</v>
      </c>
      <c r="W704">
        <v>496.3</v>
      </c>
      <c r="X704">
        <v>512.5</v>
      </c>
      <c r="Y704">
        <v>479.2</v>
      </c>
      <c r="Z704">
        <v>512.5</v>
      </c>
      <c r="AA704">
        <v>389.1</v>
      </c>
      <c r="AB704">
        <v>538</v>
      </c>
      <c r="AC704" s="5">
        <f>(Table2[[#This Row],[Close Price]]/Table2[[#This Row],[Day Low]])-1</f>
        <v>8.5633689300825822E-3</v>
      </c>
      <c r="AD704" s="5">
        <f>(Table2[[#This Row],[Day High]]/Table2[[#This Row],[Close Price]])-1</f>
        <v>2.3873738887224105E-2</v>
      </c>
      <c r="AE704" s="5">
        <f>(Table2[[#This Row],[Close Price]]/Table2[[#This Row],[Current Week Low]])-1</f>
        <v>4.4553422370617657E-2</v>
      </c>
      <c r="AF704" s="5">
        <f>(Table2[[#This Row],[Current Week High]]/Table2[[#This Row],[Close Price]])-1</f>
        <v>2.3873738887224105E-2</v>
      </c>
      <c r="AG704" s="5">
        <f>(Table2[[#This Row],[Close Price]]/Table2[[#This Row],[Current Month Low]])-1</f>
        <v>0.2864302235929066</v>
      </c>
      <c r="AH704" s="5">
        <f>(Table2[[#This Row],[Current Month High]]/Table2[[#This Row],[Close Price]])-1</f>
        <v>7.4817700529417719E-2</v>
      </c>
      <c r="AI704">
        <v>29.137948256917301</v>
      </c>
      <c r="AJ704">
        <v>28.643022359290601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0.03</v>
      </c>
      <c r="AM704" t="s">
        <v>10116</v>
      </c>
      <c r="AN704">
        <v>19.11</v>
      </c>
      <c r="AO704" t="s">
        <v>10116</v>
      </c>
      <c r="AP704">
        <v>-9.6307656459595006E-2</v>
      </c>
      <c r="AQ704">
        <f>(Table2[[#This Row],[Sharpe Ratio]]-AVERAGE(Table2[Sharpe Ratio]))/_xlfn.STDEV.P(Table2[Sharpe Ratio])</f>
        <v>-1.7231061569603066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701</v>
      </c>
      <c r="AT704">
        <f>_xlfn.RANK.AVG(Table2[[#This Row],[6M Return vs Nifty Z-Score]],Table2[6M Return vs Nifty Z-Score])</f>
        <v>627</v>
      </c>
      <c r="AU704">
        <f>_xlfn.RANK.AVG(Table2[[#This Row],[Sharpe Ratio Z-Score]],Table2[Sharpe Ratio Z-Score])</f>
        <v>697</v>
      </c>
      <c r="AV704">
        <f>(Table2[[#This Row],[Rank 1Y]]+Table2[[#This Row],[Rank 6M]]+Table2[[#This Row],[Rank Sharpe]])/3</f>
        <v>675</v>
      </c>
    </row>
    <row r="705" spans="1:48" x14ac:dyDescent="0.3">
      <c r="A705" t="s">
        <v>936</v>
      </c>
      <c r="B705" t="s">
        <v>937</v>
      </c>
      <c r="C705" t="s">
        <v>10086</v>
      </c>
      <c r="D705" t="s">
        <v>614</v>
      </c>
      <c r="E705">
        <v>14946.642694620001</v>
      </c>
      <c r="F705">
        <v>151.21</v>
      </c>
      <c r="G705">
        <v>-40.8450530719428</v>
      </c>
      <c r="H705">
        <f>(Table2[[#This Row],[1Y Return vs Nifty]]-AVERAGE(Table2[1Y Return vs Nifty]))/_xlfn.STDEV.P(Table2[1Y Return vs Nifty])</f>
        <v>-1.0132658222019721</v>
      </c>
      <c r="I705">
        <v>-2.5079069258130402</v>
      </c>
      <c r="J705">
        <f>(Table2[[#This Row],[1M Return vs Nifty]]-AVERAGE(Table2[1M Return vs Nifty]))/_xlfn.STDEV.P(Table2[1M Return vs Nifty])</f>
        <v>-0.42294677597489083</v>
      </c>
      <c r="K705">
        <v>-54.211182944479397</v>
      </c>
      <c r="L705">
        <f>(Table2[[#This Row],[6M Return vs Nifty]]-AVERAGE(Table2[6M Return vs Nifty]))/_xlfn.STDEV.P(Table2[6M Return vs Nifty])</f>
        <v>-2.0094851689301154</v>
      </c>
      <c r="M705">
        <v>-2.1096106982450999</v>
      </c>
      <c r="N705">
        <f>(Table2[[#This Row],[1W Return vs Nifty]]-AVERAGE(Table2[1W Return vs Nifty]))/_xlfn.STDEV.P(Table2[1W Return vs Nifty])</f>
        <v>-0.19654749333964244</v>
      </c>
      <c r="O705">
        <v>153.85</v>
      </c>
      <c r="P705">
        <v>152.357952346584</v>
      </c>
      <c r="Q705">
        <v>186.20262064964501</v>
      </c>
      <c r="R705">
        <v>51.310051878097703</v>
      </c>
      <c r="S705" s="5">
        <f>(Table2[[#This Row],[Close Price]]-Table2[[#This Row],[20D EMA]])/Table2[[#This Row],[20D EMA]]</f>
        <v>-1.7159571010724645E-2</v>
      </c>
      <c r="T705" s="5">
        <f>(Table2[[#This Row],[Close Price]]-Table2[[#This Row],[50D EMA]])/Table2[[#This Row],[50D EMA]]</f>
        <v>-7.5345745259993314E-3</v>
      </c>
      <c r="U705" s="5">
        <f>(Table2[[#This Row],[Close Price]]-Table2[[#This Row],[200D EMA]])/Table2[[#This Row],[200D EMA]]</f>
        <v>-0.18792764853447683</v>
      </c>
      <c r="V705">
        <v>1.33136500925531</v>
      </c>
      <c r="W705">
        <v>150.1</v>
      </c>
      <c r="X705">
        <v>160.25</v>
      </c>
      <c r="Y705">
        <v>148.1</v>
      </c>
      <c r="Z705">
        <v>160.25</v>
      </c>
      <c r="AA705">
        <v>125.5</v>
      </c>
      <c r="AB705">
        <v>168.7</v>
      </c>
      <c r="AC705" s="5">
        <f>(Table2[[#This Row],[Close Price]]/Table2[[#This Row],[Day Low]])-1</f>
        <v>7.3950699533644748E-3</v>
      </c>
      <c r="AD705" s="5">
        <f>(Table2[[#This Row],[Day High]]/Table2[[#This Row],[Close Price]])-1</f>
        <v>5.9784405793267492E-2</v>
      </c>
      <c r="AE705" s="5">
        <f>(Table2[[#This Row],[Close Price]]/Table2[[#This Row],[Current Week Low]])-1</f>
        <v>2.0999324780553774E-2</v>
      </c>
      <c r="AF705" s="5">
        <f>(Table2[[#This Row],[Current Week High]]/Table2[[#This Row],[Close Price]])-1</f>
        <v>5.9784405793267492E-2</v>
      </c>
      <c r="AG705" s="5">
        <f>(Table2[[#This Row],[Close Price]]/Table2[[#This Row],[Current Month Low]])-1</f>
        <v>0.20486055776892442</v>
      </c>
      <c r="AH705" s="5">
        <f>(Table2[[#This Row],[Current Month High]]/Table2[[#This Row],[Close Price]])-1</f>
        <v>0.11566695324383303</v>
      </c>
      <c r="AI705">
        <v>98.201177170822007</v>
      </c>
      <c r="AJ705">
        <v>20.4860557768924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-0.05</v>
      </c>
      <c r="AM705" t="s">
        <v>10117</v>
      </c>
      <c r="AN705">
        <v>-8.0299999999999994</v>
      </c>
      <c r="AO705" t="s">
        <v>10117</v>
      </c>
      <c r="AP705">
        <v>-3.8200095144013999E-2</v>
      </c>
      <c r="AQ705">
        <f>(Table2[[#This Row],[Sharpe Ratio]]-AVERAGE(Table2[Sharpe Ratio]))/_xlfn.STDEV.P(Table2[Sharpe Ratio])</f>
        <v>-1.0662345336165879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724</v>
      </c>
      <c r="AU705">
        <f>_xlfn.RANK.AVG(Table2[[#This Row],[Sharpe Ratio Z-Score]],Table2[Sharpe Ratio Z-Score])</f>
        <v>614</v>
      </c>
      <c r="AV705">
        <f>(Table2[[#This Row],[Rank 1Y]]+Table2[[#This Row],[Rank 6M]]+Table2[[#This Row],[Rank Sharpe]])/3</f>
        <v>676.33333333333337</v>
      </c>
    </row>
    <row r="706" spans="1:48" x14ac:dyDescent="0.3">
      <c r="A706" t="s">
        <v>1556</v>
      </c>
      <c r="B706" t="s">
        <v>1557</v>
      </c>
      <c r="C706" t="s">
        <v>10081</v>
      </c>
      <c r="D706" t="s">
        <v>477</v>
      </c>
      <c r="E706">
        <v>5668.5129157199999</v>
      </c>
      <c r="F706">
        <v>1035.0999999999999</v>
      </c>
      <c r="G706">
        <v>-36.334045592636201</v>
      </c>
      <c r="H706">
        <f>(Table2[[#This Row],[1Y Return vs Nifty]]-AVERAGE(Table2[1Y Return vs Nifty]))/_xlfn.STDEV.P(Table2[1Y Return vs Nifty])</f>
        <v>-0.95875348979974606</v>
      </c>
      <c r="I706">
        <v>9.0783719440778999E-4</v>
      </c>
      <c r="J706">
        <f>(Table2[[#This Row],[1M Return vs Nifty]]-AVERAGE(Table2[1M Return vs Nifty]))/_xlfn.STDEV.P(Table2[1M Return vs Nifty])</f>
        <v>-0.19056369666308479</v>
      </c>
      <c r="K706">
        <v>-30.278907168578499</v>
      </c>
      <c r="L706">
        <f>(Table2[[#This Row],[6M Return vs Nifty]]-AVERAGE(Table2[6M Return vs Nifty]))/_xlfn.STDEV.P(Table2[6M Return vs Nifty])</f>
        <v>-1.2817064527695405</v>
      </c>
      <c r="M706">
        <v>-2.7779112938003498</v>
      </c>
      <c r="N706">
        <f>(Table2[[#This Row],[1W Return vs Nifty]]-AVERAGE(Table2[1W Return vs Nifty]))/_xlfn.STDEV.P(Table2[1W Return vs Nifty])</f>
        <v>-0.34250610154385763</v>
      </c>
      <c r="O706">
        <v>1042.19</v>
      </c>
      <c r="P706">
        <v>1050.1484473462299</v>
      </c>
      <c r="Q706">
        <v>1123.8275023429401</v>
      </c>
      <c r="R706">
        <v>51.156322388867103</v>
      </c>
      <c r="S706" s="5">
        <f>(Table2[[#This Row],[Close Price]]-Table2[[#This Row],[20D EMA]])/Table2[[#This Row],[20D EMA]]</f>
        <v>-6.8029821817520274E-3</v>
      </c>
      <c r="T706" s="5">
        <f>(Table2[[#This Row],[Close Price]]-Table2[[#This Row],[50D EMA]])/Table2[[#This Row],[50D EMA]]</f>
        <v>-1.4329828686847129E-2</v>
      </c>
      <c r="U706" s="5">
        <f>(Table2[[#This Row],[Close Price]]-Table2[[#This Row],[200D EMA]])/Table2[[#This Row],[200D EMA]]</f>
        <v>-7.8951175476629901E-2</v>
      </c>
      <c r="V706">
        <v>0.87053469372436898</v>
      </c>
      <c r="W706">
        <v>1032</v>
      </c>
      <c r="X706">
        <v>1051.25</v>
      </c>
      <c r="Y706">
        <v>1032</v>
      </c>
      <c r="Z706">
        <v>1067.9000000000001</v>
      </c>
      <c r="AA706">
        <v>968</v>
      </c>
      <c r="AB706">
        <v>1100.95</v>
      </c>
      <c r="AC706" s="5">
        <f>(Table2[[#This Row],[Close Price]]/Table2[[#This Row],[Day Low]])-1</f>
        <v>3.003875968992098E-3</v>
      </c>
      <c r="AD706" s="5">
        <f>(Table2[[#This Row],[Day High]]/Table2[[#This Row],[Close Price]])-1</f>
        <v>1.5602357260168231E-2</v>
      </c>
      <c r="AE706" s="5">
        <f>(Table2[[#This Row],[Close Price]]/Table2[[#This Row],[Current Week Low]])-1</f>
        <v>3.003875968992098E-3</v>
      </c>
      <c r="AF706" s="5">
        <f>(Table2[[#This Row],[Current Week High]]/Table2[[#This Row],[Close Price]])-1</f>
        <v>3.168775963675019E-2</v>
      </c>
      <c r="AG706" s="5">
        <f>(Table2[[#This Row],[Close Price]]/Table2[[#This Row],[Current Month Low]])-1</f>
        <v>6.9318181818181834E-2</v>
      </c>
      <c r="AH706" s="5">
        <f>(Table2[[#This Row],[Current Month High]]/Table2[[#This Row],[Close Price]])-1</f>
        <v>6.3617041831707244E-2</v>
      </c>
      <c r="AI706">
        <v>35.706695005313499</v>
      </c>
      <c r="AJ706">
        <v>10.9075324118718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-0.21</v>
      </c>
      <c r="AM706" t="s">
        <v>10117</v>
      </c>
      <c r="AN706">
        <v>-0.51</v>
      </c>
      <c r="AO706" t="s">
        <v>10117</v>
      </c>
      <c r="AP706">
        <v>-6.8265490871891002E-2</v>
      </c>
      <c r="AQ706">
        <f>(Table2[[#This Row],[Sharpe Ratio]]-AVERAGE(Table2[Sharpe Ratio]))/_xlfn.STDEV.P(Table2[Sharpe Ratio])</f>
        <v>-1.406106055516894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679</v>
      </c>
      <c r="AT706">
        <f>_xlfn.RANK.AVG(Table2[[#This Row],[6M Return vs Nifty Z-Score]],Table2[6M Return vs Nifty Z-Score])</f>
        <v>693</v>
      </c>
      <c r="AU706">
        <f>_xlfn.RANK.AVG(Table2[[#This Row],[Sharpe Ratio Z-Score]],Table2[Sharpe Ratio Z-Score])</f>
        <v>664</v>
      </c>
      <c r="AV706">
        <f>(Table2[[#This Row],[Rank 1Y]]+Table2[[#This Row],[Rank 6M]]+Table2[[#This Row],[Rank Sharpe]])/3</f>
        <v>678.66666666666663</v>
      </c>
    </row>
    <row r="707" spans="1:48" x14ac:dyDescent="0.3">
      <c r="A707" t="s">
        <v>1916</v>
      </c>
      <c r="B707" t="s">
        <v>1917</v>
      </c>
      <c r="C707" t="s">
        <v>10078</v>
      </c>
      <c r="D707" t="s">
        <v>230</v>
      </c>
      <c r="E707">
        <v>3293.4680825999999</v>
      </c>
      <c r="F707">
        <v>473.85</v>
      </c>
      <c r="G707">
        <v>-54.3185922155456</v>
      </c>
      <c r="H707">
        <f>(Table2[[#This Row],[1Y Return vs Nifty]]-AVERAGE(Table2[1Y Return vs Nifty]))/_xlfn.STDEV.P(Table2[1Y Return vs Nifty])</f>
        <v>-1.1760840059003448</v>
      </c>
      <c r="I707">
        <v>7.4790466948443202</v>
      </c>
      <c r="J707">
        <f>(Table2[[#This Row],[1M Return vs Nifty]]-AVERAGE(Table2[1M Return vs Nifty]))/_xlfn.STDEV.P(Table2[1M Return vs Nifty])</f>
        <v>0.50211117151999896</v>
      </c>
      <c r="K707">
        <v>-23.253172969874701</v>
      </c>
      <c r="L707">
        <f>(Table2[[#This Row],[6M Return vs Nifty]]-AVERAGE(Table2[6M Return vs Nifty]))/_xlfn.STDEV.P(Table2[6M Return vs Nifty])</f>
        <v>-1.0680544013266555</v>
      </c>
      <c r="M707">
        <v>6.2800689620410104</v>
      </c>
      <c r="N707">
        <f>(Table2[[#This Row],[1W Return vs Nifty]]-AVERAGE(Table2[1W Return vs Nifty]))/_xlfn.STDEV.P(Table2[1W Return vs Nifty])</f>
        <v>1.6357806156562407</v>
      </c>
      <c r="O707">
        <v>453.1</v>
      </c>
      <c r="P707">
        <v>448.58879590038401</v>
      </c>
      <c r="Q707">
        <v>498.438683778339</v>
      </c>
      <c r="R707">
        <v>78.823372614650793</v>
      </c>
      <c r="S707" s="5">
        <f>(Table2[[#This Row],[Close Price]]-Table2[[#This Row],[20D EMA]])/Table2[[#This Row],[20D EMA]]</f>
        <v>4.5795630103729862E-2</v>
      </c>
      <c r="T707" s="5">
        <f>(Table2[[#This Row],[Close Price]]-Table2[[#This Row],[50D EMA]])/Table2[[#This Row],[50D EMA]]</f>
        <v>5.6312605955556781E-2</v>
      </c>
      <c r="U707" s="5">
        <f>(Table2[[#This Row],[Close Price]]-Table2[[#This Row],[200D EMA]])/Table2[[#This Row],[200D EMA]]</f>
        <v>-4.9331411422460593E-2</v>
      </c>
      <c r="V707">
        <v>2.2321325495280702</v>
      </c>
      <c r="W707">
        <v>470</v>
      </c>
      <c r="X707">
        <v>494</v>
      </c>
      <c r="Y707">
        <v>468.45</v>
      </c>
      <c r="Z707">
        <v>496.5</v>
      </c>
      <c r="AA707">
        <v>400</v>
      </c>
      <c r="AB707">
        <v>496.5</v>
      </c>
      <c r="AC707" s="5">
        <f>(Table2[[#This Row],[Close Price]]/Table2[[#This Row],[Day Low]])-1</f>
        <v>8.191489361702109E-3</v>
      </c>
      <c r="AD707" s="5">
        <f>(Table2[[#This Row],[Day High]]/Table2[[#This Row],[Close Price]])-1</f>
        <v>4.2524005486968441E-2</v>
      </c>
      <c r="AE707" s="5">
        <f>(Table2[[#This Row],[Close Price]]/Table2[[#This Row],[Current Week Low]])-1</f>
        <v>1.1527377521613813E-2</v>
      </c>
      <c r="AF707" s="5">
        <f>(Table2[[#This Row],[Current Week High]]/Table2[[#This Row],[Close Price]])-1</f>
        <v>4.7799936688825539E-2</v>
      </c>
      <c r="AG707" s="5">
        <f>(Table2[[#This Row],[Close Price]]/Table2[[#This Row],[Current Month Low]])-1</f>
        <v>0.18462500000000004</v>
      </c>
      <c r="AH707" s="5">
        <f>(Table2[[#This Row],[Current Month High]]/Table2[[#This Row],[Close Price]])-1</f>
        <v>4.7799936688825539E-2</v>
      </c>
      <c r="AI707">
        <v>46.660335549224399</v>
      </c>
      <c r="AJ707">
        <v>18.462499999999999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-7.0000000000000007E-2</v>
      </c>
      <c r="AM707" t="s">
        <v>10117</v>
      </c>
      <c r="AN707">
        <v>7.39</v>
      </c>
      <c r="AO707" t="s">
        <v>10116</v>
      </c>
      <c r="AP707">
        <v>-6.8843969972593996E-2</v>
      </c>
      <c r="AQ707">
        <f>(Table2[[#This Row],[Sharpe Ratio]]-AVERAGE(Table2[Sharpe Ratio]))/_xlfn.STDEV.P(Table2[Sharpe Ratio])</f>
        <v>-1.4126454197122951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718</v>
      </c>
      <c r="AT707">
        <f>_xlfn.RANK.AVG(Table2[[#This Row],[6M Return vs Nifty Z-Score]],Table2[6M Return vs Nifty Z-Score])</f>
        <v>655</v>
      </c>
      <c r="AU707">
        <f>_xlfn.RANK.AVG(Table2[[#This Row],[Sharpe Ratio Z-Score]],Table2[Sharpe Ratio Z-Score])</f>
        <v>665</v>
      </c>
      <c r="AV707">
        <f>(Table2[[#This Row],[Rank 1Y]]+Table2[[#This Row],[Rank 6M]]+Table2[[#This Row],[Rank Sharpe]])/3</f>
        <v>679.33333333333337</v>
      </c>
    </row>
    <row r="708" spans="1:48" x14ac:dyDescent="0.3">
      <c r="A708" t="s">
        <v>1022</v>
      </c>
      <c r="B708" t="s">
        <v>1023</v>
      </c>
      <c r="C708" t="s">
        <v>10069</v>
      </c>
      <c r="D708" t="s">
        <v>21</v>
      </c>
      <c r="E708">
        <v>12371.02710558</v>
      </c>
      <c r="F708">
        <v>815.9</v>
      </c>
      <c r="G708">
        <v>-42.504184534359403</v>
      </c>
      <c r="H708">
        <f>(Table2[[#This Row],[1Y Return vs Nifty]]-AVERAGE(Table2[1Y Return vs Nifty]))/_xlfn.STDEV.P(Table2[1Y Return vs Nifty])</f>
        <v>-1.0333152515574175</v>
      </c>
      <c r="I708">
        <v>-2.9234436987980499</v>
      </c>
      <c r="J708">
        <f>(Table2[[#This Row],[1M Return vs Nifty]]-AVERAGE(Table2[1M Return vs Nifty]))/_xlfn.STDEV.P(Table2[1M Return vs Nifty])</f>
        <v>-0.46143655062760036</v>
      </c>
      <c r="K708">
        <v>-20.661294227144701</v>
      </c>
      <c r="L708">
        <f>(Table2[[#This Row],[6M Return vs Nifty]]-AVERAGE(Table2[6M Return vs Nifty]))/_xlfn.STDEV.P(Table2[6M Return vs Nifty])</f>
        <v>-0.98923556263821844</v>
      </c>
      <c r="M708">
        <v>-8.7648648106133304</v>
      </c>
      <c r="N708">
        <f>(Table2[[#This Row],[1W Return vs Nifty]]-AVERAGE(Table2[1W Return vs Nifty]))/_xlfn.STDEV.P(Table2[1W Return vs Nifty])</f>
        <v>-1.6500724998220577</v>
      </c>
      <c r="O708">
        <v>852.59</v>
      </c>
      <c r="P708">
        <v>837.10660289676503</v>
      </c>
      <c r="Q708">
        <v>849.43394032588105</v>
      </c>
      <c r="R708">
        <v>36.534942788466303</v>
      </c>
      <c r="S708" s="5">
        <f>(Table2[[#This Row],[Close Price]]-Table2[[#This Row],[20D EMA]])/Table2[[#This Row],[20D EMA]]</f>
        <v>-4.3033580032606593E-2</v>
      </c>
      <c r="T708" s="5">
        <f>(Table2[[#This Row],[Close Price]]-Table2[[#This Row],[50D EMA]])/Table2[[#This Row],[50D EMA]]</f>
        <v>-2.5333216609904487E-2</v>
      </c>
      <c r="U708" s="5">
        <f>(Table2[[#This Row],[Close Price]]-Table2[[#This Row],[200D EMA]])/Table2[[#This Row],[200D EMA]]</f>
        <v>-3.9477984966101012E-2</v>
      </c>
      <c r="V708">
        <v>3.4975479188511098</v>
      </c>
      <c r="W708">
        <v>811.65</v>
      </c>
      <c r="X708">
        <v>832.3</v>
      </c>
      <c r="Y708">
        <v>811.65</v>
      </c>
      <c r="Z708">
        <v>930</v>
      </c>
      <c r="AA708">
        <v>761.3</v>
      </c>
      <c r="AB708">
        <v>956</v>
      </c>
      <c r="AC708" s="5">
        <f>(Table2[[#This Row],[Close Price]]/Table2[[#This Row],[Day Low]])-1</f>
        <v>5.2362471508655695E-3</v>
      </c>
      <c r="AD708" s="5">
        <f>(Table2[[#This Row],[Day High]]/Table2[[#This Row],[Close Price]])-1</f>
        <v>2.0100502512562679E-2</v>
      </c>
      <c r="AE708" s="5">
        <f>(Table2[[#This Row],[Close Price]]/Table2[[#This Row],[Current Week Low]])-1</f>
        <v>5.2362471508655695E-3</v>
      </c>
      <c r="AF708" s="5">
        <f>(Table2[[#This Row],[Current Week High]]/Table2[[#This Row],[Close Price]])-1</f>
        <v>0.1398455693099645</v>
      </c>
      <c r="AG708" s="5">
        <f>(Table2[[#This Row],[Close Price]]/Table2[[#This Row],[Current Month Low]])-1</f>
        <v>7.1719427295415805E-2</v>
      </c>
      <c r="AH708" s="5">
        <f>(Table2[[#This Row],[Current Month High]]/Table2[[#This Row],[Close Price]])-1</f>
        <v>0.17171221963475913</v>
      </c>
      <c r="AI708">
        <v>25.0153205049638</v>
      </c>
      <c r="AJ708">
        <v>10.107962213225299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-0.03</v>
      </c>
      <c r="AM708" t="s">
        <v>10117</v>
      </c>
      <c r="AN708">
        <v>-10.18</v>
      </c>
      <c r="AO708" t="s">
        <v>10117</v>
      </c>
      <c r="AP708">
        <v>-0.102365528184026</v>
      </c>
      <c r="AQ708">
        <f>(Table2[[#This Row],[Sharpe Ratio]]-AVERAGE(Table2[Sharpe Ratio]))/_xlfn.STDEV.P(Table2[Sharpe Ratio])</f>
        <v>-1.7915868149597673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695</v>
      </c>
      <c r="AT708">
        <f>_xlfn.RANK.AVG(Table2[[#This Row],[6M Return vs Nifty Z-Score]],Table2[6M Return vs Nifty Z-Score])</f>
        <v>643</v>
      </c>
      <c r="AU708">
        <f>_xlfn.RANK.AVG(Table2[[#This Row],[Sharpe Ratio Z-Score]],Table2[Sharpe Ratio Z-Score])</f>
        <v>704</v>
      </c>
      <c r="AV708">
        <f>(Table2[[#This Row],[Rank 1Y]]+Table2[[#This Row],[Rank 6M]]+Table2[[#This Row],[Rank Sharpe]])/3</f>
        <v>680.66666666666663</v>
      </c>
    </row>
    <row r="709" spans="1:48" x14ac:dyDescent="0.3">
      <c r="A709" t="s">
        <v>549</v>
      </c>
      <c r="B709" t="s">
        <v>550</v>
      </c>
      <c r="C709" t="s">
        <v>10079</v>
      </c>
      <c r="D709" t="s">
        <v>80</v>
      </c>
      <c r="E709">
        <v>34129.917525420002</v>
      </c>
      <c r="F709">
        <v>1792.2</v>
      </c>
      <c r="G709">
        <v>-45.037541677530903</v>
      </c>
      <c r="H709">
        <f>(Table2[[#This Row],[1Y Return vs Nifty]]-AVERAGE(Table2[1Y Return vs Nifty]))/_xlfn.STDEV.P(Table2[1Y Return vs Nifty])</f>
        <v>-1.0639290794696128</v>
      </c>
      <c r="I709">
        <v>-3.5889131589365801</v>
      </c>
      <c r="J709">
        <f>(Table2[[#This Row],[1M Return vs Nifty]]-AVERAGE(Table2[1M Return vs Nifty]))/_xlfn.STDEV.P(Table2[1M Return vs Nifty])</f>
        <v>-0.52307675006168575</v>
      </c>
      <c r="K709">
        <v>-33.787349846181201</v>
      </c>
      <c r="L709">
        <f>(Table2[[#This Row],[6M Return vs Nifty]]-AVERAGE(Table2[6M Return vs Nifty]))/_xlfn.STDEV.P(Table2[6M Return vs Nifty])</f>
        <v>-1.3883979321565461</v>
      </c>
      <c r="M709">
        <v>-3.8707984383297198</v>
      </c>
      <c r="N709">
        <f>(Table2[[#This Row],[1W Return vs Nifty]]-AVERAGE(Table2[1W Return vs Nifty]))/_xlfn.STDEV.P(Table2[1W Return vs Nifty])</f>
        <v>-0.58119552902709004</v>
      </c>
      <c r="O709">
        <v>1829.38</v>
      </c>
      <c r="P709">
        <v>1850.9848867118001</v>
      </c>
      <c r="Q709">
        <v>1985.10079411887</v>
      </c>
      <c r="R709">
        <v>43.522897102762798</v>
      </c>
      <c r="S709" s="5">
        <f>(Table2[[#This Row],[Close Price]]-Table2[[#This Row],[20D EMA]])/Table2[[#This Row],[20D EMA]]</f>
        <v>-2.0323825558385935E-2</v>
      </c>
      <c r="T709" s="5">
        <f>(Table2[[#This Row],[Close Price]]-Table2[[#This Row],[50D EMA]])/Table2[[#This Row],[50D EMA]]</f>
        <v>-3.1758707017985978E-2</v>
      </c>
      <c r="U709" s="5">
        <f>(Table2[[#This Row],[Close Price]]-Table2[[#This Row],[200D EMA]])/Table2[[#This Row],[200D EMA]]</f>
        <v>-9.717430706307946E-2</v>
      </c>
      <c r="V709">
        <v>1.17293773598443</v>
      </c>
      <c r="W709">
        <v>1786.8</v>
      </c>
      <c r="X709">
        <v>1835</v>
      </c>
      <c r="Y709">
        <v>1772.6</v>
      </c>
      <c r="Z709">
        <v>1852.75</v>
      </c>
      <c r="AA709">
        <v>1651.4</v>
      </c>
      <c r="AB709">
        <v>1912.55</v>
      </c>
      <c r="AC709" s="5">
        <f>(Table2[[#This Row],[Close Price]]/Table2[[#This Row],[Day Low]])-1</f>
        <v>3.0221625251847239E-3</v>
      </c>
      <c r="AD709" s="5">
        <f>(Table2[[#This Row],[Day High]]/Table2[[#This Row],[Close Price]])-1</f>
        <v>2.3881263251869234E-2</v>
      </c>
      <c r="AE709" s="5">
        <f>(Table2[[#This Row],[Close Price]]/Table2[[#This Row],[Current Week Low]])-1</f>
        <v>1.1057204106961649E-2</v>
      </c>
      <c r="AF709" s="5">
        <f>(Table2[[#This Row],[Current Week High]]/Table2[[#This Row],[Close Price]])-1</f>
        <v>3.3785291820109364E-2</v>
      </c>
      <c r="AG709" s="5">
        <f>(Table2[[#This Row],[Close Price]]/Table2[[#This Row],[Current Month Low]])-1</f>
        <v>8.5260990674579151E-2</v>
      </c>
      <c r="AH709" s="5">
        <f>(Table2[[#This Row],[Current Month High]]/Table2[[#This Row],[Close Price]])-1</f>
        <v>6.7152103559870557E-2</v>
      </c>
      <c r="AI709">
        <v>35.626604173641297</v>
      </c>
      <c r="AJ709">
        <v>8.5260990674579098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-0.17</v>
      </c>
      <c r="AM709" t="s">
        <v>10117</v>
      </c>
      <c r="AN709">
        <v>-4.4400000000000004</v>
      </c>
      <c r="AO709" t="s">
        <v>10117</v>
      </c>
      <c r="AP709">
        <v>-4.5684893574900999E-2</v>
      </c>
      <c r="AQ709">
        <f>(Table2[[#This Row],[Sharpe Ratio]]-AVERAGE(Table2[Sharpe Ratio]))/_xlfn.STDEV.P(Table2[Sharpe Ratio])</f>
        <v>-1.1508457543318331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704</v>
      </c>
      <c r="AT709">
        <f>_xlfn.RANK.AVG(Table2[[#This Row],[6M Return vs Nifty Z-Score]],Table2[6M Return vs Nifty Z-Score])</f>
        <v>709</v>
      </c>
      <c r="AU709">
        <f>_xlfn.RANK.AVG(Table2[[#This Row],[Sharpe Ratio Z-Score]],Table2[Sharpe Ratio Z-Score])</f>
        <v>630</v>
      </c>
      <c r="AV709">
        <f>(Table2[[#This Row],[Rank 1Y]]+Table2[[#This Row],[Rank 6M]]+Table2[[#This Row],[Rank Sharpe]])/3</f>
        <v>681</v>
      </c>
    </row>
    <row r="710" spans="1:48" x14ac:dyDescent="0.3">
      <c r="A710" t="s">
        <v>1278</v>
      </c>
      <c r="B710" t="s">
        <v>1279</v>
      </c>
      <c r="C710" t="s">
        <v>10084</v>
      </c>
      <c r="D710" t="s">
        <v>531</v>
      </c>
      <c r="E710">
        <v>8449.6714856399994</v>
      </c>
      <c r="F710">
        <v>766.7</v>
      </c>
      <c r="G710">
        <v>-54.000107884196296</v>
      </c>
      <c r="H710">
        <f>(Table2[[#This Row],[1Y Return vs Nifty]]-AVERAGE(Table2[1Y Return vs Nifty]))/_xlfn.STDEV.P(Table2[1Y Return vs Nifty])</f>
        <v>-1.1722353481858421</v>
      </c>
      <c r="I710">
        <v>-4.6735294006945898</v>
      </c>
      <c r="J710">
        <f>(Table2[[#This Row],[1M Return vs Nifty]]-AVERAGE(Table2[1M Return vs Nifty]))/_xlfn.STDEV.P(Table2[1M Return vs Nifty])</f>
        <v>-0.62354110711496746</v>
      </c>
      <c r="K710">
        <v>-35.244858597769401</v>
      </c>
      <c r="L710">
        <f>(Table2[[#This Row],[6M Return vs Nifty]]-AVERAGE(Table2[6M Return vs Nifty]))/_xlfn.STDEV.P(Table2[6M Return vs Nifty])</f>
        <v>-1.4327206642676227</v>
      </c>
      <c r="M710">
        <v>-4.6020876112435696</v>
      </c>
      <c r="N710">
        <f>(Table2[[#This Row],[1W Return vs Nifty]]-AVERAGE(Table2[1W Return vs Nifty]))/_xlfn.STDEV.P(Table2[1W Return vs Nifty])</f>
        <v>-0.74091100823392086</v>
      </c>
      <c r="O710">
        <v>777.14</v>
      </c>
      <c r="P710">
        <v>800.46153722188399</v>
      </c>
      <c r="Q710">
        <v>876.23759521492298</v>
      </c>
      <c r="R710">
        <v>38.0726000563333</v>
      </c>
      <c r="S710" s="5">
        <f>(Table2[[#This Row],[Close Price]]-Table2[[#This Row],[20D EMA]])/Table2[[#This Row],[20D EMA]]</f>
        <v>-1.343387291865036E-2</v>
      </c>
      <c r="T710" s="5">
        <f>(Table2[[#This Row],[Close Price]]-Table2[[#This Row],[50D EMA]])/Table2[[#This Row],[50D EMA]]</f>
        <v>-4.2177588368653131E-2</v>
      </c>
      <c r="U710" s="5">
        <f>(Table2[[#This Row],[Close Price]]-Table2[[#This Row],[200D EMA]])/Table2[[#This Row],[200D EMA]]</f>
        <v>-0.12500901104118411</v>
      </c>
      <c r="V710">
        <v>0.90138563044240505</v>
      </c>
      <c r="W710">
        <v>761.5</v>
      </c>
      <c r="X710">
        <v>771.15</v>
      </c>
      <c r="Y710">
        <v>761.5</v>
      </c>
      <c r="Z710">
        <v>779.35</v>
      </c>
      <c r="AA710">
        <v>720.4</v>
      </c>
      <c r="AB710">
        <v>795</v>
      </c>
      <c r="AC710" s="5">
        <f>(Table2[[#This Row],[Close Price]]/Table2[[#This Row],[Day Low]])-1</f>
        <v>6.8286277084701474E-3</v>
      </c>
      <c r="AD710" s="5">
        <f>(Table2[[#This Row],[Day High]]/Table2[[#This Row],[Close Price]])-1</f>
        <v>5.8040954741096495E-3</v>
      </c>
      <c r="AE710" s="5">
        <f>(Table2[[#This Row],[Close Price]]/Table2[[#This Row],[Current Week Low]])-1</f>
        <v>6.8286277084701474E-3</v>
      </c>
      <c r="AF710" s="5">
        <f>(Table2[[#This Row],[Current Week High]]/Table2[[#This Row],[Close Price]])-1</f>
        <v>1.6499282639885093E-2</v>
      </c>
      <c r="AG710" s="5">
        <f>(Table2[[#This Row],[Close Price]]/Table2[[#This Row],[Current Month Low]])-1</f>
        <v>6.4269850083287228E-2</v>
      </c>
      <c r="AH710" s="5">
        <f>(Table2[[#This Row],[Current Month High]]/Table2[[#This Row],[Close Price]])-1</f>
        <v>3.6911438633102867E-2</v>
      </c>
      <c r="AI710">
        <v>44.293726359723401</v>
      </c>
      <c r="AJ710">
        <v>6.4269850083287201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10117</v>
      </c>
      <c r="AN710">
        <v>-0.75</v>
      </c>
      <c r="AO710" t="s">
        <v>10117</v>
      </c>
      <c r="AP710">
        <v>-3.8253394748920998E-2</v>
      </c>
      <c r="AQ710">
        <f>(Table2[[#This Row],[Sharpe Ratio]]-AVERAGE(Table2[Sharpe Ratio]))/_xlfn.STDEV.P(Table2[Sharpe Ratio])</f>
        <v>-1.0668370541355388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716</v>
      </c>
      <c r="AT710">
        <f>_xlfn.RANK.AVG(Table2[[#This Row],[6M Return vs Nifty Z-Score]],Table2[6M Return vs Nifty Z-Score])</f>
        <v>713</v>
      </c>
      <c r="AU710">
        <f>_xlfn.RANK.AVG(Table2[[#This Row],[Sharpe Ratio Z-Score]],Table2[Sharpe Ratio Z-Score])</f>
        <v>615</v>
      </c>
      <c r="AV710">
        <f>(Table2[[#This Row],[Rank 1Y]]+Table2[[#This Row],[Rank 6M]]+Table2[[#This Row],[Rank Sharpe]])/3</f>
        <v>681.33333333333337</v>
      </c>
    </row>
    <row r="711" spans="1:48" x14ac:dyDescent="0.3">
      <c r="A711" t="s">
        <v>1525</v>
      </c>
      <c r="B711" t="s">
        <v>1526</v>
      </c>
      <c r="C711" t="s">
        <v>10078</v>
      </c>
      <c r="D711" t="s">
        <v>230</v>
      </c>
      <c r="E711">
        <v>6001.3398317599904</v>
      </c>
      <c r="F711">
        <v>1317.85</v>
      </c>
      <c r="G711">
        <v>-40.102543271898298</v>
      </c>
      <c r="H711">
        <f>(Table2[[#This Row],[1Y Return vs Nifty]]-AVERAGE(Table2[1Y Return vs Nifty]))/_xlfn.STDEV.P(Table2[1Y Return vs Nifty])</f>
        <v>-1.0042931168323597</v>
      </c>
      <c r="I711">
        <v>-1.1435241757894901</v>
      </c>
      <c r="J711">
        <f>(Table2[[#This Row],[1M Return vs Nifty]]-AVERAGE(Table2[1M Return vs Nifty]))/_xlfn.STDEV.P(Table2[1M Return vs Nifty])</f>
        <v>-0.29656858756280302</v>
      </c>
      <c r="K711">
        <v>-27.956094782845199</v>
      </c>
      <c r="L711">
        <f>(Table2[[#This Row],[6M Return vs Nifty]]-AVERAGE(Table2[6M Return vs Nifty]))/_xlfn.STDEV.P(Table2[6M Return vs Nifty])</f>
        <v>-1.2110699018706437</v>
      </c>
      <c r="M711">
        <v>-3.1446567626734701</v>
      </c>
      <c r="N711">
        <f>(Table2[[#This Row],[1W Return vs Nifty]]-AVERAGE(Table2[1W Return vs Nifty]))/_xlfn.STDEV.P(Table2[1W Return vs Nifty])</f>
        <v>-0.42260427676312173</v>
      </c>
      <c r="O711">
        <v>1317.95</v>
      </c>
      <c r="P711">
        <v>1329.7579514271999</v>
      </c>
      <c r="Q711">
        <v>1431.9983840405</v>
      </c>
      <c r="R711">
        <v>58.356440707925302</v>
      </c>
      <c r="S711" s="5">
        <f>(Table2[[#This Row],[Close Price]]-Table2[[#This Row],[20D EMA]])/Table2[[#This Row],[20D EMA]]</f>
        <v>-7.5875412572659373E-5</v>
      </c>
      <c r="T711" s="5">
        <f>(Table2[[#This Row],[Close Price]]-Table2[[#This Row],[50D EMA]])/Table2[[#This Row],[50D EMA]]</f>
        <v>-8.9549766665576163E-3</v>
      </c>
      <c r="U711" s="5">
        <f>(Table2[[#This Row],[Close Price]]-Table2[[#This Row],[200D EMA]])/Table2[[#This Row],[200D EMA]]</f>
        <v>-7.9712648640301642E-2</v>
      </c>
      <c r="V711">
        <v>0.78115459566161305</v>
      </c>
      <c r="W711">
        <v>1315</v>
      </c>
      <c r="X711">
        <v>1343.4</v>
      </c>
      <c r="Y711">
        <v>1314.1</v>
      </c>
      <c r="Z711">
        <v>1349.9</v>
      </c>
      <c r="AA711">
        <v>1143.0999999999999</v>
      </c>
      <c r="AB711">
        <v>1383.95</v>
      </c>
      <c r="AC711" s="5">
        <f>(Table2[[#This Row],[Close Price]]/Table2[[#This Row],[Day Low]])-1</f>
        <v>2.1673003802280544E-3</v>
      </c>
      <c r="AD711" s="5">
        <f>(Table2[[#This Row],[Day High]]/Table2[[#This Row],[Close Price]])-1</f>
        <v>1.9387638957392817E-2</v>
      </c>
      <c r="AE711" s="5">
        <f>(Table2[[#This Row],[Close Price]]/Table2[[#This Row],[Current Week Low]])-1</f>
        <v>2.8536641047105515E-3</v>
      </c>
      <c r="AF711" s="5">
        <f>(Table2[[#This Row],[Current Week High]]/Table2[[#This Row],[Close Price]])-1</f>
        <v>2.4319915013089721E-2</v>
      </c>
      <c r="AG711" s="5">
        <f>(Table2[[#This Row],[Close Price]]/Table2[[#This Row],[Current Month Low]])-1</f>
        <v>0.15287376432508104</v>
      </c>
      <c r="AH711" s="5">
        <f>(Table2[[#This Row],[Current Month High]]/Table2[[#This Row],[Close Price]])-1</f>
        <v>5.0157453427931875E-2</v>
      </c>
      <c r="AI711">
        <v>44.018666767841502</v>
      </c>
      <c r="AJ711">
        <v>15.287376432508101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-0.12</v>
      </c>
      <c r="AM711" t="s">
        <v>10117</v>
      </c>
      <c r="AN711">
        <v>3.3</v>
      </c>
      <c r="AO711" t="s">
        <v>10116</v>
      </c>
      <c r="AP711">
        <v>-7.2444261100337998E-2</v>
      </c>
      <c r="AQ711">
        <f>(Table2[[#This Row],[Sharpe Ratio]]-AVERAGE(Table2[Sharpe Ratio]))/_xlfn.STDEV.P(Table2[Sharpe Ratio])</f>
        <v>-1.4533445821628976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690</v>
      </c>
      <c r="AT711">
        <f>_xlfn.RANK.AVG(Table2[[#This Row],[6M Return vs Nifty Z-Score]],Table2[6M Return vs Nifty Z-Score])</f>
        <v>685</v>
      </c>
      <c r="AU711">
        <f>_xlfn.RANK.AVG(Table2[[#This Row],[Sharpe Ratio Z-Score]],Table2[Sharpe Ratio Z-Score])</f>
        <v>669</v>
      </c>
      <c r="AV711">
        <f>(Table2[[#This Row],[Rank 1Y]]+Table2[[#This Row],[Rank 6M]]+Table2[[#This Row],[Rank Sharpe]])/3</f>
        <v>681.33333333333337</v>
      </c>
    </row>
    <row r="712" spans="1:48" x14ac:dyDescent="0.3">
      <c r="A712" t="s">
        <v>818</v>
      </c>
      <c r="B712" t="s">
        <v>819</v>
      </c>
      <c r="C712" t="s">
        <v>10082</v>
      </c>
      <c r="D712" t="s">
        <v>567</v>
      </c>
      <c r="E712">
        <v>18574.8000808</v>
      </c>
      <c r="F712">
        <v>1441.05</v>
      </c>
      <c r="G712">
        <v>-41.116559234462798</v>
      </c>
      <c r="H712">
        <f>(Table2[[#This Row],[1Y Return vs Nifty]]-AVERAGE(Table2[1Y Return vs Nifty]))/_xlfn.STDEV.P(Table2[1Y Return vs Nifty])</f>
        <v>-1.0165467819983005</v>
      </c>
      <c r="I712">
        <v>2.3932631814642802</v>
      </c>
      <c r="J712">
        <f>(Table2[[#This Row],[1M Return vs Nifty]]-AVERAGE(Table2[1M Return vs Nifty]))/_xlfn.STDEV.P(Table2[1M Return vs Nifty])</f>
        <v>3.1032138113912016E-2</v>
      </c>
      <c r="K712">
        <v>-23.150706051805798</v>
      </c>
      <c r="L712">
        <f>(Table2[[#This Row],[6M Return vs Nifty]]-AVERAGE(Table2[6M Return vs Nifty]))/_xlfn.STDEV.P(Table2[6M Return vs Nifty])</f>
        <v>-1.0649383900129212</v>
      </c>
      <c r="M712">
        <v>-2.4155651318414799</v>
      </c>
      <c r="N712">
        <f>(Table2[[#This Row],[1W Return vs Nifty]]-AVERAGE(Table2[1W Return vs Nifty]))/_xlfn.STDEV.P(Table2[1W Return vs Nifty])</f>
        <v>-0.26336874652816328</v>
      </c>
      <c r="O712">
        <v>1435.37</v>
      </c>
      <c r="P712">
        <v>1408.9983346530701</v>
      </c>
      <c r="Q712">
        <v>1473.5412783929801</v>
      </c>
      <c r="R712">
        <v>49.768415272598098</v>
      </c>
      <c r="S712" s="5">
        <f>(Table2[[#This Row],[Close Price]]-Table2[[#This Row],[20D EMA]])/Table2[[#This Row],[20D EMA]]</f>
        <v>3.9571678382577758E-3</v>
      </c>
      <c r="T712" s="5">
        <f>(Table2[[#This Row],[Close Price]]-Table2[[#This Row],[50D EMA]])/Table2[[#This Row],[50D EMA]]</f>
        <v>2.2747837636601466E-2</v>
      </c>
      <c r="U712" s="5">
        <f>(Table2[[#This Row],[Close Price]]-Table2[[#This Row],[200D EMA]])/Table2[[#This Row],[200D EMA]]</f>
        <v>-2.2049791797088016E-2</v>
      </c>
      <c r="V712">
        <v>0.76049103914284899</v>
      </c>
      <c r="W712">
        <v>1435.2</v>
      </c>
      <c r="X712">
        <v>1451.95</v>
      </c>
      <c r="Y712">
        <v>1435.2</v>
      </c>
      <c r="Z712">
        <v>1476.3</v>
      </c>
      <c r="AA712">
        <v>1269</v>
      </c>
      <c r="AB712">
        <v>1505.1</v>
      </c>
      <c r="AC712" s="5">
        <f>(Table2[[#This Row],[Close Price]]/Table2[[#This Row],[Day Low]])-1</f>
        <v>4.0760869565217295E-3</v>
      </c>
      <c r="AD712" s="5">
        <f>(Table2[[#This Row],[Day High]]/Table2[[#This Row],[Close Price]])-1</f>
        <v>7.5639290794906611E-3</v>
      </c>
      <c r="AE712" s="5">
        <f>(Table2[[#This Row],[Close Price]]/Table2[[#This Row],[Current Week Low]])-1</f>
        <v>4.0760869565217295E-3</v>
      </c>
      <c r="AF712" s="5">
        <f>(Table2[[#This Row],[Current Week High]]/Table2[[#This Row],[Close Price]])-1</f>
        <v>2.4461330280004079E-2</v>
      </c>
      <c r="AG712" s="5">
        <f>(Table2[[#This Row],[Close Price]]/Table2[[#This Row],[Current Month Low]])-1</f>
        <v>0.13557919621749415</v>
      </c>
      <c r="AH712" s="5">
        <f>(Table2[[#This Row],[Current Month High]]/Table2[[#This Row],[Close Price]])-1</f>
        <v>4.4446757572603302E-2</v>
      </c>
      <c r="AI712">
        <v>22.927726310676199</v>
      </c>
      <c r="AJ712">
        <v>13.5579196217494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-0.03</v>
      </c>
      <c r="AM712" t="s">
        <v>10117</v>
      </c>
      <c r="AN712">
        <v>-2.81</v>
      </c>
      <c r="AO712" t="s">
        <v>10117</v>
      </c>
      <c r="AP712">
        <v>-9.8320821294763994E-2</v>
      </c>
      <c r="AQ712">
        <f>(Table2[[#This Row],[Sharpe Ratio]]-AVERAGE(Table2[Sharpe Ratio]))/_xlfn.STDEV.P(Table2[Sharpe Ratio])</f>
        <v>-1.7458637950954552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692</v>
      </c>
      <c r="AT712">
        <f>_xlfn.RANK.AVG(Table2[[#This Row],[6M Return vs Nifty Z-Score]],Table2[6M Return vs Nifty Z-Score])</f>
        <v>654</v>
      </c>
      <c r="AU712">
        <f>_xlfn.RANK.AVG(Table2[[#This Row],[Sharpe Ratio Z-Score]],Table2[Sharpe Ratio Z-Score])</f>
        <v>699</v>
      </c>
      <c r="AV712">
        <f>(Table2[[#This Row],[Rank 1Y]]+Table2[[#This Row],[Rank 6M]]+Table2[[#This Row],[Rank Sharpe]])/3</f>
        <v>681.66666666666663</v>
      </c>
    </row>
    <row r="713" spans="1:48" x14ac:dyDescent="0.3">
      <c r="A713" t="s">
        <v>104</v>
      </c>
      <c r="B713" t="s">
        <v>105</v>
      </c>
      <c r="C713" t="s">
        <v>10082</v>
      </c>
      <c r="D713" t="s">
        <v>106</v>
      </c>
      <c r="E713">
        <v>274550.08563202497</v>
      </c>
      <c r="F713">
        <v>2880.85</v>
      </c>
      <c r="G713">
        <v>-41.1619586440898</v>
      </c>
      <c r="H713">
        <f>(Table2[[#This Row],[1Y Return vs Nifty]]-AVERAGE(Table2[1Y Return vs Nifty]))/_xlfn.STDEV.P(Table2[1Y Return vs Nifty])</f>
        <v>-1.0170954017289937</v>
      </c>
      <c r="I713">
        <v>-5.3236945676999596</v>
      </c>
      <c r="J713">
        <f>(Table2[[#This Row],[1M Return vs Nifty]]-AVERAGE(Table2[1M Return vs Nifty]))/_xlfn.STDEV.P(Table2[1M Return vs Nifty])</f>
        <v>-0.68376372131421836</v>
      </c>
      <c r="K713">
        <v>-26.4155554750294</v>
      </c>
      <c r="L713">
        <f>(Table2[[#This Row],[6M Return vs Nifty]]-AVERAGE(Table2[6M Return vs Nifty]))/_xlfn.STDEV.P(Table2[6M Return vs Nifty])</f>
        <v>-1.164222216755546</v>
      </c>
      <c r="M713">
        <v>-2.7765715197182201</v>
      </c>
      <c r="N713">
        <f>(Table2[[#This Row],[1W Return vs Nifty]]-AVERAGE(Table2[1W Return vs Nifty]))/_xlfn.STDEV.P(Table2[1W Return vs Nifty])</f>
        <v>-0.34221349135970353</v>
      </c>
      <c r="O713">
        <v>2890.53</v>
      </c>
      <c r="P713">
        <v>2888.7927292999002</v>
      </c>
      <c r="Q713">
        <v>2988.5113714993699</v>
      </c>
      <c r="R713">
        <v>38.723144015458502</v>
      </c>
      <c r="S713" s="5">
        <f>(Table2[[#This Row],[Close Price]]-Table2[[#This Row],[20D EMA]])/Table2[[#This Row],[20D EMA]]</f>
        <v>-3.3488668168122422E-3</v>
      </c>
      <c r="T713" s="5">
        <f>(Table2[[#This Row],[Close Price]]-Table2[[#This Row],[50D EMA]])/Table2[[#This Row],[50D EMA]]</f>
        <v>-2.7494978159354534E-3</v>
      </c>
      <c r="U713" s="5">
        <f>(Table2[[#This Row],[Close Price]]-Table2[[#This Row],[200D EMA]])/Table2[[#This Row],[200D EMA]]</f>
        <v>-3.6025083433212805E-2</v>
      </c>
      <c r="V713">
        <v>0.85949590257422304</v>
      </c>
      <c r="W713">
        <v>2845</v>
      </c>
      <c r="X713">
        <v>2903</v>
      </c>
      <c r="Y713">
        <v>2844.05</v>
      </c>
      <c r="Z713">
        <v>2903</v>
      </c>
      <c r="AA713">
        <v>2775.75</v>
      </c>
      <c r="AB713">
        <v>3027.3</v>
      </c>
      <c r="AC713" s="5">
        <f>(Table2[[#This Row],[Close Price]]/Table2[[#This Row],[Day Low]])-1</f>
        <v>1.260105448154647E-2</v>
      </c>
      <c r="AD713" s="5">
        <f>(Table2[[#This Row],[Day High]]/Table2[[#This Row],[Close Price]])-1</f>
        <v>7.6887029869656676E-3</v>
      </c>
      <c r="AE713" s="5">
        <f>(Table2[[#This Row],[Close Price]]/Table2[[#This Row],[Current Week Low]])-1</f>
        <v>1.2939294316203886E-2</v>
      </c>
      <c r="AF713" s="5">
        <f>(Table2[[#This Row],[Current Week High]]/Table2[[#This Row],[Close Price]])-1</f>
        <v>7.6887029869656676E-3</v>
      </c>
      <c r="AG713" s="5">
        <f>(Table2[[#This Row],[Close Price]]/Table2[[#This Row],[Current Month Low]])-1</f>
        <v>3.7863640457533876E-2</v>
      </c>
      <c r="AH713" s="5">
        <f>(Table2[[#This Row],[Current Month High]]/Table2[[#This Row],[Close Price]])-1</f>
        <v>5.0835690855129734E-2</v>
      </c>
      <c r="AI713">
        <v>23.852335248277399</v>
      </c>
      <c r="AJ713">
        <v>7.8929628103816301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-7.0000000000000007E-2</v>
      </c>
      <c r="AM713" t="s">
        <v>10117</v>
      </c>
      <c r="AN713">
        <v>-1.93</v>
      </c>
      <c r="AO713" t="s">
        <v>10117</v>
      </c>
      <c r="AP713">
        <v>-8.1110254801334006E-2</v>
      </c>
      <c r="AQ713">
        <f>(Table2[[#This Row],[Sharpe Ratio]]-AVERAGE(Table2[Sharpe Ratio]))/_xlfn.STDEV.P(Table2[Sharpe Ratio])</f>
        <v>-1.5513085169999516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693</v>
      </c>
      <c r="AT713">
        <f>_xlfn.RANK.AVG(Table2[[#This Row],[6M Return vs Nifty Z-Score]],Table2[6M Return vs Nifty Z-Score])</f>
        <v>675</v>
      </c>
      <c r="AU713">
        <f>_xlfn.RANK.AVG(Table2[[#This Row],[Sharpe Ratio Z-Score]],Table2[Sharpe Ratio Z-Score])</f>
        <v>679</v>
      </c>
      <c r="AV713">
        <f>(Table2[[#This Row],[Rank 1Y]]+Table2[[#This Row],[Rank 6M]]+Table2[[#This Row],[Rank Sharpe]])/3</f>
        <v>682.33333333333337</v>
      </c>
    </row>
    <row r="714" spans="1:48" x14ac:dyDescent="0.3">
      <c r="A714" t="s">
        <v>810</v>
      </c>
      <c r="B714" t="s">
        <v>811</v>
      </c>
      <c r="C714" t="s">
        <v>10084</v>
      </c>
      <c r="D714" t="s">
        <v>162</v>
      </c>
      <c r="E714">
        <v>18843.017617549998</v>
      </c>
      <c r="F714">
        <v>6336.95</v>
      </c>
      <c r="G714">
        <v>-37.1731426823495</v>
      </c>
      <c r="H714">
        <f>(Table2[[#This Row],[1Y Return vs Nifty]]-AVERAGE(Table2[1Y Return vs Nifty]))/_xlfn.STDEV.P(Table2[1Y Return vs Nifty])</f>
        <v>-0.96889338419850757</v>
      </c>
      <c r="I714">
        <v>3.5572080700419502</v>
      </c>
      <c r="J714">
        <f>(Table2[[#This Row],[1M Return vs Nifty]]-AVERAGE(Table2[1M Return vs Nifty]))/_xlfn.STDEV.P(Table2[1M Return vs Nifty])</f>
        <v>0.1388444410966464</v>
      </c>
      <c r="K714">
        <v>-20.8428299017787</v>
      </c>
      <c r="L714">
        <f>(Table2[[#This Row],[6M Return vs Nifty]]-AVERAGE(Table2[6M Return vs Nifty]))/_xlfn.STDEV.P(Table2[6M Return vs Nifty])</f>
        <v>-0.99475604892458802</v>
      </c>
      <c r="M714">
        <v>0.13110163804681901</v>
      </c>
      <c r="N714">
        <f>(Table2[[#This Row],[1W Return vs Nifty]]-AVERAGE(Table2[1W Return vs Nifty]))/_xlfn.STDEV.P(Table2[1W Return vs Nifty])</f>
        <v>0.29282997567107583</v>
      </c>
      <c r="O714">
        <v>6195.99</v>
      </c>
      <c r="P714">
        <v>6085.3894656918601</v>
      </c>
      <c r="Q714">
        <v>6380.82315820852</v>
      </c>
      <c r="R714">
        <v>65.277714342150404</v>
      </c>
      <c r="S714" s="5">
        <f>(Table2[[#This Row],[Close Price]]-Table2[[#This Row],[20D EMA]])/Table2[[#This Row],[20D EMA]]</f>
        <v>2.2750198112004707E-2</v>
      </c>
      <c r="T714" s="5">
        <f>(Table2[[#This Row],[Close Price]]-Table2[[#This Row],[50D EMA]])/Table2[[#This Row],[50D EMA]]</f>
        <v>4.1338444437514617E-2</v>
      </c>
      <c r="U714" s="5">
        <f>(Table2[[#This Row],[Close Price]]-Table2[[#This Row],[200D EMA]])/Table2[[#This Row],[200D EMA]]</f>
        <v>-6.8757834405863728E-3</v>
      </c>
      <c r="V714">
        <v>0.77227560215083502</v>
      </c>
      <c r="W714">
        <v>6285.05</v>
      </c>
      <c r="X714">
        <v>6416.35</v>
      </c>
      <c r="Y714">
        <v>6285.05</v>
      </c>
      <c r="Z714">
        <v>6507.45</v>
      </c>
      <c r="AA714">
        <v>5174.8500000000004</v>
      </c>
      <c r="AB714">
        <v>6588.8</v>
      </c>
      <c r="AC714" s="5">
        <f>(Table2[[#This Row],[Close Price]]/Table2[[#This Row],[Day Low]])-1</f>
        <v>8.2576908696032625E-3</v>
      </c>
      <c r="AD714" s="5">
        <f>(Table2[[#This Row],[Day High]]/Table2[[#This Row],[Close Price]])-1</f>
        <v>1.2529686994532163E-2</v>
      </c>
      <c r="AE714" s="5">
        <f>(Table2[[#This Row],[Close Price]]/Table2[[#This Row],[Current Week Low]])-1</f>
        <v>8.2576908696032625E-3</v>
      </c>
      <c r="AF714" s="5">
        <f>(Table2[[#This Row],[Current Week High]]/Table2[[#This Row],[Close Price]])-1</f>
        <v>2.6905688067603517E-2</v>
      </c>
      <c r="AG714" s="5">
        <f>(Table2[[#This Row],[Close Price]]/Table2[[#This Row],[Current Month Low]])-1</f>
        <v>0.22456689565881116</v>
      </c>
      <c r="AH714" s="5">
        <f>(Table2[[#This Row],[Current Month High]]/Table2[[#This Row],[Close Price]])-1</f>
        <v>3.9743094075225471E-2</v>
      </c>
      <c r="AI714">
        <v>19.772130125691302</v>
      </c>
      <c r="AJ714">
        <v>22.456689565881099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-0.01</v>
      </c>
      <c r="AM714" t="s">
        <v>10117</v>
      </c>
      <c r="AN714">
        <v>6.07</v>
      </c>
      <c r="AO714" t="s">
        <v>10116</v>
      </c>
      <c r="AP714">
        <v>-0.14122186483340099</v>
      </c>
      <c r="AQ714">
        <f>(Table2[[#This Row],[Sharpe Ratio]]-AVERAGE(Table2[Sharpe Ratio]))/_xlfn.STDEV.P(Table2[Sharpe Ratio])</f>
        <v>-2.2308347261472061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681</v>
      </c>
      <c r="AT714">
        <f>_xlfn.RANK.AVG(Table2[[#This Row],[6M Return vs Nifty Z-Score]],Table2[6M Return vs Nifty Z-Score])</f>
        <v>645</v>
      </c>
      <c r="AU714">
        <f>_xlfn.RANK.AVG(Table2[[#This Row],[Sharpe Ratio Z-Score]],Table2[Sharpe Ratio Z-Score])</f>
        <v>723</v>
      </c>
      <c r="AV714">
        <f>(Table2[[#This Row],[Rank 1Y]]+Table2[[#This Row],[Rank 6M]]+Table2[[#This Row],[Rank Sharpe]])/3</f>
        <v>683</v>
      </c>
    </row>
    <row r="715" spans="1:48" x14ac:dyDescent="0.3">
      <c r="A715" t="s">
        <v>754</v>
      </c>
      <c r="B715" t="s">
        <v>755</v>
      </c>
      <c r="C715" t="s">
        <v>10079</v>
      </c>
      <c r="D715" t="s">
        <v>80</v>
      </c>
      <c r="E715">
        <v>20449.924027100002</v>
      </c>
      <c r="F715">
        <v>838</v>
      </c>
      <c r="G715">
        <v>-37.617166152574697</v>
      </c>
      <c r="H715">
        <f>(Table2[[#This Row],[1Y Return vs Nifty]]-AVERAGE(Table2[1Y Return vs Nifty]))/_xlfn.STDEV.P(Table2[1Y Return vs Nifty])</f>
        <v>-0.97425909354710449</v>
      </c>
      <c r="I715">
        <v>6.4125693902713996</v>
      </c>
      <c r="J715">
        <f>(Table2[[#This Row],[1M Return vs Nifty]]-AVERAGE(Table2[1M Return vs Nifty]))/_xlfn.STDEV.P(Table2[1M Return vs Nifty])</f>
        <v>0.40332696325277645</v>
      </c>
      <c r="K715">
        <v>-28.555370050741701</v>
      </c>
      <c r="L715">
        <f>(Table2[[#This Row],[6M Return vs Nifty]]-AVERAGE(Table2[6M Return vs Nifty]))/_xlfn.STDEV.P(Table2[6M Return vs Nifty])</f>
        <v>-1.2292938179403257</v>
      </c>
      <c r="M715">
        <v>-1.6317295671640499</v>
      </c>
      <c r="N715">
        <f>(Table2[[#This Row],[1W Return vs Nifty]]-AVERAGE(Table2[1W Return vs Nifty]))/_xlfn.STDEV.P(Table2[1W Return vs Nifty])</f>
        <v>-9.2176997123498167E-2</v>
      </c>
      <c r="O715">
        <v>835.08</v>
      </c>
      <c r="P715">
        <v>819.92652562701801</v>
      </c>
      <c r="Q715">
        <v>858.40622366047603</v>
      </c>
      <c r="R715">
        <v>61.686551806457501</v>
      </c>
      <c r="S715" s="5">
        <f>(Table2[[#This Row],[Close Price]]-Table2[[#This Row],[20D EMA]])/Table2[[#This Row],[20D EMA]]</f>
        <v>3.4966709776308364E-3</v>
      </c>
      <c r="T715" s="5">
        <f>(Table2[[#This Row],[Close Price]]-Table2[[#This Row],[50D EMA]])/Table2[[#This Row],[50D EMA]]</f>
        <v>2.2042797504521226E-2</v>
      </c>
      <c r="U715" s="5">
        <f>(Table2[[#This Row],[Close Price]]-Table2[[#This Row],[200D EMA]])/Table2[[#This Row],[200D EMA]]</f>
        <v>-2.3772222402417331E-2</v>
      </c>
      <c r="V715">
        <v>1.6559045728636299</v>
      </c>
      <c r="W715">
        <v>835</v>
      </c>
      <c r="X715">
        <v>893.85</v>
      </c>
      <c r="Y715">
        <v>831</v>
      </c>
      <c r="Z715">
        <v>893.85</v>
      </c>
      <c r="AA715">
        <v>700</v>
      </c>
      <c r="AB715">
        <v>893.85</v>
      </c>
      <c r="AC715" s="5">
        <f>(Table2[[#This Row],[Close Price]]/Table2[[#This Row],[Day Low]])-1</f>
        <v>3.59281437125758E-3</v>
      </c>
      <c r="AD715" s="5">
        <f>(Table2[[#This Row],[Day High]]/Table2[[#This Row],[Close Price]])-1</f>
        <v>6.6646778042959376E-2</v>
      </c>
      <c r="AE715" s="5">
        <f>(Table2[[#This Row],[Close Price]]/Table2[[#This Row],[Current Week Low]])-1</f>
        <v>8.4235860409145324E-3</v>
      </c>
      <c r="AF715" s="5">
        <f>(Table2[[#This Row],[Current Week High]]/Table2[[#This Row],[Close Price]])-1</f>
        <v>6.6646778042959376E-2</v>
      </c>
      <c r="AG715" s="5">
        <f>(Table2[[#This Row],[Close Price]]/Table2[[#This Row],[Current Month Low]])-1</f>
        <v>0.19714285714285706</v>
      </c>
      <c r="AH715" s="5">
        <f>(Table2[[#This Row],[Current Month High]]/Table2[[#This Row],[Close Price]])-1</f>
        <v>6.6646778042959376E-2</v>
      </c>
      <c r="AI715">
        <v>26.276849642004699</v>
      </c>
      <c r="AJ715">
        <v>19.714285714285701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-0.08</v>
      </c>
      <c r="AM715" t="s">
        <v>10117</v>
      </c>
      <c r="AN715">
        <v>-4.42</v>
      </c>
      <c r="AO715" t="s">
        <v>10117</v>
      </c>
      <c r="AP715">
        <v>-8.1781963566180005E-2</v>
      </c>
      <c r="AQ715">
        <f>(Table2[[#This Row],[Sharpe Ratio]]-AVERAGE(Table2[Sharpe Ratio]))/_xlfn.STDEV.P(Table2[Sharpe Ratio])</f>
        <v>-1.5589017874244722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682</v>
      </c>
      <c r="AT715">
        <f>_xlfn.RANK.AVG(Table2[[#This Row],[6M Return vs Nifty Z-Score]],Table2[6M Return vs Nifty Z-Score])</f>
        <v>688</v>
      </c>
      <c r="AU715">
        <f>_xlfn.RANK.AVG(Table2[[#This Row],[Sharpe Ratio Z-Score]],Table2[Sharpe Ratio Z-Score])</f>
        <v>680</v>
      </c>
      <c r="AV715">
        <f>(Table2[[#This Row],[Rank 1Y]]+Table2[[#This Row],[Rank 6M]]+Table2[[#This Row],[Rank Sharpe]])/3</f>
        <v>683.33333333333337</v>
      </c>
    </row>
    <row r="716" spans="1:48" x14ac:dyDescent="0.3">
      <c r="A716" t="s">
        <v>1984</v>
      </c>
      <c r="B716" t="s">
        <v>1985</v>
      </c>
      <c r="C716" t="s">
        <v>10075</v>
      </c>
      <c r="D716" t="s">
        <v>59</v>
      </c>
      <c r="E716">
        <v>3008.3662601750002</v>
      </c>
      <c r="F716">
        <v>322.05</v>
      </c>
      <c r="G716">
        <v>-29.140954241448402</v>
      </c>
      <c r="H716">
        <f>(Table2[[#This Row],[1Y Return vs Nifty]]-AVERAGE(Table2[1Y Return vs Nifty]))/_xlfn.STDEV.P(Table2[1Y Return vs Nifty])</f>
        <v>-0.8718300722407496</v>
      </c>
      <c r="I716">
        <v>-0.60071941273182805</v>
      </c>
      <c r="J716">
        <f>(Table2[[#This Row],[1M Return vs Nifty]]-AVERAGE(Table2[1M Return vs Nifty]))/_xlfn.STDEV.P(Table2[1M Return vs Nifty])</f>
        <v>-0.24629040674037922</v>
      </c>
      <c r="K716">
        <v>-32.410196730121598</v>
      </c>
      <c r="L716">
        <f>(Table2[[#This Row],[6M Return vs Nifty]]-AVERAGE(Table2[6M Return vs Nifty]))/_xlfn.STDEV.P(Table2[6M Return vs Nifty])</f>
        <v>-1.3465188089111237</v>
      </c>
      <c r="M716">
        <v>-2.2096525429774001</v>
      </c>
      <c r="N716">
        <f>(Table2[[#This Row],[1W Return vs Nifty]]-AVERAGE(Table2[1W Return vs Nifty]))/_xlfn.STDEV.P(Table2[1W Return vs Nifty])</f>
        <v>-0.21839689541473239</v>
      </c>
      <c r="O716">
        <v>322.64999999999998</v>
      </c>
      <c r="P716">
        <v>325.33179313035401</v>
      </c>
      <c r="Q716">
        <v>340.46260009721198</v>
      </c>
      <c r="R716">
        <v>61.076179722825401</v>
      </c>
      <c r="S716" s="5">
        <f>(Table2[[#This Row],[Close Price]]-Table2[[#This Row],[20D EMA]])/Table2[[#This Row],[20D EMA]]</f>
        <v>-1.8596001859599129E-3</v>
      </c>
      <c r="T716" s="5">
        <f>(Table2[[#This Row],[Close Price]]-Table2[[#This Row],[50D EMA]])/Table2[[#This Row],[50D EMA]]</f>
        <v>-1.0087526640960829E-2</v>
      </c>
      <c r="U716" s="5">
        <f>(Table2[[#This Row],[Close Price]]-Table2[[#This Row],[200D EMA]])/Table2[[#This Row],[200D EMA]]</f>
        <v>-5.4081124011725899E-2</v>
      </c>
      <c r="V716">
        <v>0.69937527503264896</v>
      </c>
      <c r="W716">
        <v>321.05</v>
      </c>
      <c r="X716">
        <v>328</v>
      </c>
      <c r="Y716">
        <v>321.05</v>
      </c>
      <c r="Z716">
        <v>331.5</v>
      </c>
      <c r="AA716">
        <v>286.60000000000002</v>
      </c>
      <c r="AB716">
        <v>333.75</v>
      </c>
      <c r="AC716" s="5">
        <f>(Table2[[#This Row],[Close Price]]/Table2[[#This Row],[Day Low]])-1</f>
        <v>3.1147796293411467E-3</v>
      </c>
      <c r="AD716" s="5">
        <f>(Table2[[#This Row],[Day High]]/Table2[[#This Row],[Close Price]])-1</f>
        <v>1.8475392019872583E-2</v>
      </c>
      <c r="AE716" s="5">
        <f>(Table2[[#This Row],[Close Price]]/Table2[[#This Row],[Current Week Low]])-1</f>
        <v>3.1147796293411467E-3</v>
      </c>
      <c r="AF716" s="5">
        <f>(Table2[[#This Row],[Current Week High]]/Table2[[#This Row],[Close Price]])-1</f>
        <v>2.9343269678621331E-2</v>
      </c>
      <c r="AG716" s="5">
        <f>(Table2[[#This Row],[Close Price]]/Table2[[#This Row],[Current Month Low]])-1</f>
        <v>0.1236915561758547</v>
      </c>
      <c r="AH716" s="5">
        <f>(Table2[[#This Row],[Current Month High]]/Table2[[#This Row],[Close Price]])-1</f>
        <v>3.6329762459245352E-2</v>
      </c>
      <c r="AI716">
        <v>28.861977953733799</v>
      </c>
      <c r="AJ716">
        <v>12.369155617585401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</v>
      </c>
      <c r="AM716" t="s">
        <v>10117</v>
      </c>
      <c r="AN716">
        <v>-0.28999999999999998</v>
      </c>
      <c r="AO716" t="s">
        <v>10117</v>
      </c>
      <c r="AP716">
        <v>-0.109706907826904</v>
      </c>
      <c r="AQ716">
        <f>(Table2[[#This Row],[Sharpe Ratio]]-AVERAGE(Table2[Sharpe Ratio]))/_xlfn.STDEV.P(Table2[Sharpe Ratio])</f>
        <v>-1.8745767710759729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647</v>
      </c>
      <c r="AT716">
        <f>_xlfn.RANK.AVG(Table2[[#This Row],[6M Return vs Nifty Z-Score]],Table2[6M Return vs Nifty Z-Score])</f>
        <v>702</v>
      </c>
      <c r="AU716">
        <f>_xlfn.RANK.AVG(Table2[[#This Row],[Sharpe Ratio Z-Score]],Table2[Sharpe Ratio Z-Score])</f>
        <v>712</v>
      </c>
      <c r="AV716">
        <f>(Table2[[#This Row],[Rank 1Y]]+Table2[[#This Row],[Rank 6M]]+Table2[[#This Row],[Rank Sharpe]])/3</f>
        <v>687</v>
      </c>
    </row>
    <row r="717" spans="1:48" x14ac:dyDescent="0.3">
      <c r="A717" t="s">
        <v>2292</v>
      </c>
      <c r="B717" t="s">
        <v>2293</v>
      </c>
      <c r="C717" t="s">
        <v>10081</v>
      </c>
      <c r="D717" t="s">
        <v>528</v>
      </c>
      <c r="E717">
        <v>2138.4144458299902</v>
      </c>
      <c r="F717">
        <v>544.25</v>
      </c>
      <c r="G717">
        <v>-43.853572948064297</v>
      </c>
      <c r="H717">
        <f>(Table2[[#This Row],[1Y Return vs Nifty]]-AVERAGE(Table2[1Y Return vs Nifty]))/_xlfn.STDEV.P(Table2[1Y Return vs Nifty])</f>
        <v>-1.0496216554117734</v>
      </c>
      <c r="I717">
        <v>2.0452892370445501</v>
      </c>
      <c r="J717">
        <f>(Table2[[#This Row],[1M Return vs Nifty]]-AVERAGE(Table2[1M Return vs Nifty]))/_xlfn.STDEV.P(Table2[1M Return vs Nifty])</f>
        <v>-1.1995188090555007E-3</v>
      </c>
      <c r="K717">
        <v>-29.131998028677799</v>
      </c>
      <c r="L717">
        <f>(Table2[[#This Row],[6M Return vs Nifty]]-AVERAGE(Table2[6M Return vs Nifty]))/_xlfn.STDEV.P(Table2[6M Return vs Nifty])</f>
        <v>-1.2468290316163766</v>
      </c>
      <c r="M717">
        <v>-4.7542996233427299</v>
      </c>
      <c r="N717">
        <f>(Table2[[#This Row],[1W Return vs Nifty]]-AVERAGE(Table2[1W Return vs Nifty]))/_xlfn.STDEV.P(Table2[1W Return vs Nifty])</f>
        <v>-0.77415451210884734</v>
      </c>
      <c r="O717">
        <v>547.72</v>
      </c>
      <c r="P717">
        <v>544.97146959704901</v>
      </c>
      <c r="Q717">
        <v>603.54731111047204</v>
      </c>
      <c r="R717">
        <v>45.517314610744101</v>
      </c>
      <c r="S717" s="5">
        <f>(Table2[[#This Row],[Close Price]]-Table2[[#This Row],[20D EMA]])/Table2[[#This Row],[20D EMA]]</f>
        <v>-6.3353538304243536E-3</v>
      </c>
      <c r="T717" s="5">
        <f>(Table2[[#This Row],[Close Price]]-Table2[[#This Row],[50D EMA]])/Table2[[#This Row],[50D EMA]]</f>
        <v>-1.3238667293582575E-3</v>
      </c>
      <c r="U717" s="5">
        <f>(Table2[[#This Row],[Close Price]]-Table2[[#This Row],[200D EMA]])/Table2[[#This Row],[200D EMA]]</f>
        <v>-9.8247991530888257E-2</v>
      </c>
      <c r="V717">
        <v>0.651551119131203</v>
      </c>
      <c r="W717">
        <v>541.79999999999995</v>
      </c>
      <c r="X717">
        <v>555.75</v>
      </c>
      <c r="Y717">
        <v>534.54999999999995</v>
      </c>
      <c r="Z717">
        <v>567.85</v>
      </c>
      <c r="AA717">
        <v>461.05</v>
      </c>
      <c r="AB717">
        <v>582</v>
      </c>
      <c r="AC717" s="5">
        <f>(Table2[[#This Row],[Close Price]]/Table2[[#This Row],[Day Low]])-1</f>
        <v>4.5219638242894877E-3</v>
      </c>
      <c r="AD717" s="5">
        <f>(Table2[[#This Row],[Day High]]/Table2[[#This Row],[Close Price]])-1</f>
        <v>2.1129995406522717E-2</v>
      </c>
      <c r="AE717" s="5">
        <f>(Table2[[#This Row],[Close Price]]/Table2[[#This Row],[Current Week Low]])-1</f>
        <v>1.8146104199794344E-2</v>
      </c>
      <c r="AF717" s="5">
        <f>(Table2[[#This Row],[Current Week High]]/Table2[[#This Row],[Close Price]])-1</f>
        <v>4.3362425355994549E-2</v>
      </c>
      <c r="AG717" s="5">
        <f>(Table2[[#This Row],[Close Price]]/Table2[[#This Row],[Current Month Low]])-1</f>
        <v>0.18045765101398969</v>
      </c>
      <c r="AH717" s="5">
        <f>(Table2[[#This Row],[Current Month High]]/Table2[[#This Row],[Close Price]])-1</f>
        <v>6.9361506660541972E-2</v>
      </c>
      <c r="AI717">
        <v>45.466237942122099</v>
      </c>
      <c r="AJ717">
        <v>18.045765101398899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-7.0000000000000007E-2</v>
      </c>
      <c r="AM717" t="s">
        <v>10117</v>
      </c>
      <c r="AN717">
        <v>-2.02</v>
      </c>
      <c r="AO717" t="s">
        <v>10117</v>
      </c>
      <c r="AP717">
        <v>-7.5383984346028998E-2</v>
      </c>
      <c r="AQ717">
        <f>(Table2[[#This Row],[Sharpe Ratio]]-AVERAGE(Table2[Sharpe Ratio]))/_xlfn.STDEV.P(Table2[Sharpe Ratio])</f>
        <v>-1.4865764152816721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699</v>
      </c>
      <c r="AT717">
        <f>_xlfn.RANK.AVG(Table2[[#This Row],[6M Return vs Nifty Z-Score]],Table2[6M Return vs Nifty Z-Score])</f>
        <v>689</v>
      </c>
      <c r="AU717">
        <f>_xlfn.RANK.AVG(Table2[[#This Row],[Sharpe Ratio Z-Score]],Table2[Sharpe Ratio Z-Score])</f>
        <v>674</v>
      </c>
      <c r="AV717">
        <f>(Table2[[#This Row],[Rank 1Y]]+Table2[[#This Row],[Rank 6M]]+Table2[[#This Row],[Rank Sharpe]])/3</f>
        <v>687.33333333333337</v>
      </c>
    </row>
    <row r="718" spans="1:48" x14ac:dyDescent="0.3">
      <c r="A718" t="s">
        <v>1615</v>
      </c>
      <c r="B718" t="s">
        <v>1616</v>
      </c>
      <c r="C718" t="s">
        <v>10082</v>
      </c>
      <c r="D718" t="s">
        <v>477</v>
      </c>
      <c r="E718">
        <v>5199.4370549249998</v>
      </c>
      <c r="F718">
        <v>311.85000000000002</v>
      </c>
      <c r="G718">
        <v>-26.437141590999499</v>
      </c>
      <c r="H718">
        <f>(Table2[[#This Row],[1Y Return vs Nifty]]-AVERAGE(Table2[1Y Return vs Nifty]))/_xlfn.STDEV.P(Table2[1Y Return vs Nifty])</f>
        <v>-0.83915641017507059</v>
      </c>
      <c r="I718">
        <v>-20.307463037214202</v>
      </c>
      <c r="J718">
        <f>(Table2[[#This Row],[1M Return vs Nifty]]-AVERAGE(Table2[1M Return vs Nifty]))/_xlfn.STDEV.P(Table2[1M Return vs Nifty])</f>
        <v>-2.0716598338461938</v>
      </c>
      <c r="K718">
        <v>-33.4996332958072</v>
      </c>
      <c r="L718">
        <f>(Table2[[#This Row],[6M Return vs Nifty]]-AVERAGE(Table2[6M Return vs Nifty]))/_xlfn.STDEV.P(Table2[6M Return vs Nifty])</f>
        <v>-1.3796484933814761</v>
      </c>
      <c r="M718">
        <v>-5.6814907245727202</v>
      </c>
      <c r="N718">
        <f>(Table2[[#This Row],[1W Return vs Nifty]]-AVERAGE(Table2[1W Return vs Nifty]))/_xlfn.STDEV.P(Table2[1W Return vs Nifty])</f>
        <v>-0.97665548782984668</v>
      </c>
      <c r="O718">
        <v>328.27</v>
      </c>
      <c r="P718">
        <v>352.540166850128</v>
      </c>
      <c r="Q718">
        <v>385.29952263315698</v>
      </c>
      <c r="R718">
        <v>33.5491436700107</v>
      </c>
      <c r="S718" s="5">
        <f>(Table2[[#This Row],[Close Price]]-Table2[[#This Row],[20D EMA]])/Table2[[#This Row],[20D EMA]]</f>
        <v>-5.001980077375319E-2</v>
      </c>
      <c r="T718" s="5">
        <f>(Table2[[#This Row],[Close Price]]-Table2[[#This Row],[50D EMA]])/Table2[[#This Row],[50D EMA]]</f>
        <v>-0.11541994551624013</v>
      </c>
      <c r="U718" s="5">
        <f>(Table2[[#This Row],[Close Price]]-Table2[[#This Row],[200D EMA]])/Table2[[#This Row],[200D EMA]]</f>
        <v>-0.1906296746261171</v>
      </c>
      <c r="V718">
        <v>0.629083160777822</v>
      </c>
      <c r="W718">
        <v>307.5</v>
      </c>
      <c r="X718">
        <v>316.64999999999998</v>
      </c>
      <c r="Y718">
        <v>307.5</v>
      </c>
      <c r="Z718">
        <v>330</v>
      </c>
      <c r="AA718">
        <v>262.64999999999998</v>
      </c>
      <c r="AB718">
        <v>349.9</v>
      </c>
      <c r="AC718" s="5">
        <f>(Table2[[#This Row],[Close Price]]/Table2[[#This Row],[Day Low]])-1</f>
        <v>1.4146341463414647E-2</v>
      </c>
      <c r="AD718" s="5">
        <f>(Table2[[#This Row],[Day High]]/Table2[[#This Row],[Close Price]])-1</f>
        <v>1.539201539201529E-2</v>
      </c>
      <c r="AE718" s="5">
        <f>(Table2[[#This Row],[Close Price]]/Table2[[#This Row],[Current Week Low]])-1</f>
        <v>1.4146341463414647E-2</v>
      </c>
      <c r="AF718" s="5">
        <f>(Table2[[#This Row],[Current Week High]]/Table2[[#This Row],[Close Price]])-1</f>
        <v>5.8201058201058142E-2</v>
      </c>
      <c r="AG718" s="5">
        <f>(Table2[[#This Row],[Close Price]]/Table2[[#This Row],[Current Month Low]])-1</f>
        <v>0.18732153055396927</v>
      </c>
      <c r="AH718" s="5">
        <f>(Table2[[#This Row],[Current Month High]]/Table2[[#This Row],[Close Price]])-1</f>
        <v>0.12201378868045509</v>
      </c>
      <c r="AI718">
        <v>73.929773929773901</v>
      </c>
      <c r="AJ718">
        <v>18.7321530553969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-0.27</v>
      </c>
      <c r="AM718" t="s">
        <v>10117</v>
      </c>
      <c r="AN718">
        <v>-3.17</v>
      </c>
      <c r="AO718" t="s">
        <v>10117</v>
      </c>
      <c r="AP718">
        <v>-0.131367734091903</v>
      </c>
      <c r="AQ718">
        <f>(Table2[[#This Row],[Sharpe Ratio]]-AVERAGE(Table2[Sharpe Ratio]))/_xlfn.STDEV.P(Table2[Sharpe Ratio])</f>
        <v>-2.11943960457852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635</v>
      </c>
      <c r="AT718">
        <f>_xlfn.RANK.AVG(Table2[[#This Row],[6M Return vs Nifty Z-Score]],Table2[6M Return vs Nifty Z-Score])</f>
        <v>708</v>
      </c>
      <c r="AU718">
        <f>_xlfn.RANK.AVG(Table2[[#This Row],[Sharpe Ratio Z-Score]],Table2[Sharpe Ratio Z-Score])</f>
        <v>720</v>
      </c>
      <c r="AV718">
        <f>(Table2[[#This Row],[Rank 1Y]]+Table2[[#This Row],[Rank 6M]]+Table2[[#This Row],[Rank Sharpe]])/3</f>
        <v>687.66666666666663</v>
      </c>
    </row>
    <row r="719" spans="1:48" x14ac:dyDescent="0.3">
      <c r="A719" t="s">
        <v>410</v>
      </c>
      <c r="B719" t="s">
        <v>411</v>
      </c>
      <c r="C719" t="s">
        <v>10082</v>
      </c>
      <c r="D719" t="s">
        <v>106</v>
      </c>
      <c r="E719">
        <v>57800.168109419901</v>
      </c>
      <c r="F719">
        <v>501.8</v>
      </c>
      <c r="G719">
        <v>-39.035843160403701</v>
      </c>
      <c r="H719">
        <f>(Table2[[#This Row],[1Y Return vs Nifty]]-AVERAGE(Table2[1Y Return vs Nifty]))/_xlfn.STDEV.P(Table2[1Y Return vs Nifty])</f>
        <v>-0.99140280101753775</v>
      </c>
      <c r="I719">
        <v>-3.8099104458064601</v>
      </c>
      <c r="J719">
        <f>(Table2[[#This Row],[1M Return vs Nifty]]-AVERAGE(Table2[1M Return vs Nifty]))/_xlfn.STDEV.P(Table2[1M Return vs Nifty])</f>
        <v>-0.54354698596735063</v>
      </c>
      <c r="K719">
        <v>-25.191873532456199</v>
      </c>
      <c r="L719">
        <f>(Table2[[#This Row],[6M Return vs Nifty]]-AVERAGE(Table2[6M Return vs Nifty]))/_xlfn.STDEV.P(Table2[6M Return vs Nifty])</f>
        <v>-1.1270101404158785</v>
      </c>
      <c r="M719">
        <v>-2.47790011545302</v>
      </c>
      <c r="N719">
        <f>(Table2[[#This Row],[1W Return vs Nifty]]-AVERAGE(Table2[1W Return vs Nifty]))/_xlfn.STDEV.P(Table2[1W Return vs Nifty])</f>
        <v>-0.27698287093697621</v>
      </c>
      <c r="O719">
        <v>496.34</v>
      </c>
      <c r="P719">
        <v>504.15845379091297</v>
      </c>
      <c r="Q719">
        <v>537.55079995016399</v>
      </c>
      <c r="R719">
        <v>48.353955744285798</v>
      </c>
      <c r="S719" s="5">
        <f>(Table2[[#This Row],[Close Price]]-Table2[[#This Row],[20D EMA]])/Table2[[#This Row],[20D EMA]]</f>
        <v>1.1000523834468381E-2</v>
      </c>
      <c r="T719" s="5">
        <f>(Table2[[#This Row],[Close Price]]-Table2[[#This Row],[50D EMA]])/Table2[[#This Row],[50D EMA]]</f>
        <v>-4.6780010791826771E-3</v>
      </c>
      <c r="U719" s="5">
        <f>(Table2[[#This Row],[Close Price]]-Table2[[#This Row],[200D EMA]])/Table2[[#This Row],[200D EMA]]</f>
        <v>-6.6506830523698254E-2</v>
      </c>
      <c r="V719">
        <v>0.67013076800701399</v>
      </c>
      <c r="W719">
        <v>494.6</v>
      </c>
      <c r="X719">
        <v>504.35</v>
      </c>
      <c r="Y719">
        <v>494.45</v>
      </c>
      <c r="Z719">
        <v>504.95</v>
      </c>
      <c r="AA719">
        <v>439</v>
      </c>
      <c r="AB719">
        <v>515</v>
      </c>
      <c r="AC719" s="5">
        <f>(Table2[[#This Row],[Close Price]]/Table2[[#This Row],[Day Low]])-1</f>
        <v>1.4557217953902191E-2</v>
      </c>
      <c r="AD719" s="5">
        <f>(Table2[[#This Row],[Day High]]/Table2[[#This Row],[Close Price]])-1</f>
        <v>5.0817058589078812E-3</v>
      </c>
      <c r="AE719" s="5">
        <f>(Table2[[#This Row],[Close Price]]/Table2[[#This Row],[Current Week Low]])-1</f>
        <v>1.4865001516837006E-2</v>
      </c>
      <c r="AF719" s="5">
        <f>(Table2[[#This Row],[Current Week High]]/Table2[[#This Row],[Close Price]])-1</f>
        <v>6.277401355121448E-3</v>
      </c>
      <c r="AG719" s="5">
        <f>(Table2[[#This Row],[Close Price]]/Table2[[#This Row],[Current Month Low]])-1</f>
        <v>0.14305239179954454</v>
      </c>
      <c r="AH719" s="5">
        <f>(Table2[[#This Row],[Current Month High]]/Table2[[#This Row],[Close Price]])-1</f>
        <v>2.6305300916699803E-2</v>
      </c>
      <c r="AI719">
        <v>35.462335591869198</v>
      </c>
      <c r="AJ719">
        <v>14.3052391799544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10117</v>
      </c>
      <c r="AN719">
        <v>2</v>
      </c>
      <c r="AO719" t="s">
        <v>10116</v>
      </c>
      <c r="AP719">
        <v>-0.123614678892113</v>
      </c>
      <c r="AQ719">
        <f>(Table2[[#This Row],[Sharpe Ratio]]-AVERAGE(Table2[Sharpe Ratio]))/_xlfn.STDEV.P(Table2[Sharpe Ratio])</f>
        <v>-2.0317958997033343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689</v>
      </c>
      <c r="AT719">
        <f>_xlfn.RANK.AVG(Table2[[#This Row],[6M Return vs Nifty Z-Score]],Table2[6M Return vs Nifty Z-Score])</f>
        <v>666</v>
      </c>
      <c r="AU719">
        <f>_xlfn.RANK.AVG(Table2[[#This Row],[Sharpe Ratio Z-Score]],Table2[Sharpe Ratio Z-Score])</f>
        <v>716</v>
      </c>
      <c r="AV719">
        <f>(Table2[[#This Row],[Rank 1Y]]+Table2[[#This Row],[Rank 6M]]+Table2[[#This Row],[Rank Sharpe]])/3</f>
        <v>690.33333333333337</v>
      </c>
    </row>
    <row r="720" spans="1:48" x14ac:dyDescent="0.3">
      <c r="A720" t="s">
        <v>572</v>
      </c>
      <c r="B720" t="s">
        <v>573</v>
      </c>
      <c r="C720" t="s">
        <v>10070</v>
      </c>
      <c r="D720" t="s">
        <v>24</v>
      </c>
      <c r="E720">
        <v>33116.713764132997</v>
      </c>
      <c r="F720">
        <v>200.3</v>
      </c>
      <c r="G720">
        <v>-43.618350100251298</v>
      </c>
      <c r="H720">
        <f>(Table2[[#This Row],[1Y Return vs Nifty]]-AVERAGE(Table2[1Y Return vs Nifty]))/_xlfn.STDEV.P(Table2[1Y Return vs Nifty])</f>
        <v>-1.0467791537915918</v>
      </c>
      <c r="I720">
        <v>5.0224843365902601</v>
      </c>
      <c r="J720">
        <f>(Table2[[#This Row],[1M Return vs Nifty]]-AVERAGE(Table2[1M Return vs Nifty]))/_xlfn.STDEV.P(Table2[1M Return vs Nifty])</f>
        <v>0.2745680568389347</v>
      </c>
      <c r="K720">
        <v>-26.876021145825401</v>
      </c>
      <c r="L720">
        <f>(Table2[[#This Row],[6M Return vs Nifty]]-AVERAGE(Table2[6M Return vs Nifty]))/_xlfn.STDEV.P(Table2[6M Return vs Nifty])</f>
        <v>-1.1782249433606518</v>
      </c>
      <c r="M720">
        <v>0.63566758884542895</v>
      </c>
      <c r="N720">
        <f>(Table2[[#This Row],[1W Return vs Nifty]]-AVERAGE(Table2[1W Return vs Nifty]))/_xlfn.STDEV.P(Table2[1W Return vs Nifty])</f>
        <v>0.40302850671475077</v>
      </c>
      <c r="O720">
        <v>198.32</v>
      </c>
      <c r="P720">
        <v>193.89907767686299</v>
      </c>
      <c r="Q720">
        <v>207.782224578323</v>
      </c>
      <c r="R720">
        <v>62.395425260450303</v>
      </c>
      <c r="S720" s="5">
        <f>(Table2[[#This Row],[Close Price]]-Table2[[#This Row],[20D EMA]])/Table2[[#This Row],[20D EMA]]</f>
        <v>9.9838644614764945E-3</v>
      </c>
      <c r="T720" s="5">
        <f>(Table2[[#This Row],[Close Price]]-Table2[[#This Row],[50D EMA]])/Table2[[#This Row],[50D EMA]]</f>
        <v>3.3011618207923095E-2</v>
      </c>
      <c r="U720" s="5">
        <f>(Table2[[#This Row],[Close Price]]-Table2[[#This Row],[200D EMA]])/Table2[[#This Row],[200D EMA]]</f>
        <v>-3.6009935852345146E-2</v>
      </c>
      <c r="V720">
        <v>1.1593387713291099</v>
      </c>
      <c r="W720">
        <v>199.05</v>
      </c>
      <c r="X720">
        <v>205.95</v>
      </c>
      <c r="Y720">
        <v>198.8</v>
      </c>
      <c r="Z720">
        <v>209.29</v>
      </c>
      <c r="AA720">
        <v>169.15</v>
      </c>
      <c r="AB720">
        <v>210.85</v>
      </c>
      <c r="AC720" s="5">
        <f>(Table2[[#This Row],[Close Price]]/Table2[[#This Row],[Day Low]])-1</f>
        <v>6.2798291886461133E-3</v>
      </c>
      <c r="AD720" s="5">
        <f>(Table2[[#This Row],[Day High]]/Table2[[#This Row],[Close Price]])-1</f>
        <v>2.8207688467299041E-2</v>
      </c>
      <c r="AE720" s="5">
        <f>(Table2[[#This Row],[Close Price]]/Table2[[#This Row],[Current Week Low]])-1</f>
        <v>7.5452716297785827E-3</v>
      </c>
      <c r="AF720" s="5">
        <f>(Table2[[#This Row],[Current Week High]]/Table2[[#This Row],[Close Price]])-1</f>
        <v>4.4882675986020804E-2</v>
      </c>
      <c r="AG720" s="5">
        <f>(Table2[[#This Row],[Close Price]]/Table2[[#This Row],[Current Month Low]])-1</f>
        <v>0.18415607449009763</v>
      </c>
      <c r="AH720" s="5">
        <f>(Table2[[#This Row],[Current Month High]]/Table2[[#This Row],[Close Price]])-1</f>
        <v>5.2670993509735364E-2</v>
      </c>
      <c r="AI720">
        <v>31.352970544183702</v>
      </c>
      <c r="AJ720">
        <v>18.415607449009698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-7.0000000000000007E-2</v>
      </c>
      <c r="AM720" t="s">
        <v>10117</v>
      </c>
      <c r="AN720">
        <v>1</v>
      </c>
      <c r="AO720" t="s">
        <v>10116</v>
      </c>
      <c r="AP720">
        <v>-9.9048158556496999E-2</v>
      </c>
      <c r="AQ720">
        <f>(Table2[[#This Row],[Sharpe Ratio]]-AVERAGE(Table2[Sharpe Ratio]))/_xlfn.STDEV.P(Table2[Sharpe Ratio])</f>
        <v>-1.7540859127857533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698</v>
      </c>
      <c r="AT720">
        <f>_xlfn.RANK.AVG(Table2[[#This Row],[6M Return vs Nifty Z-Score]],Table2[6M Return vs Nifty Z-Score])</f>
        <v>679</v>
      </c>
      <c r="AU720">
        <f>_xlfn.RANK.AVG(Table2[[#This Row],[Sharpe Ratio Z-Score]],Table2[Sharpe Ratio Z-Score])</f>
        <v>703</v>
      </c>
      <c r="AV720">
        <f>(Table2[[#This Row],[Rank 1Y]]+Table2[[#This Row],[Rank 6M]]+Table2[[#This Row],[Rank Sharpe]])/3</f>
        <v>693.33333333333337</v>
      </c>
    </row>
    <row r="721" spans="1:48" x14ac:dyDescent="0.3">
      <c r="A721" t="s">
        <v>725</v>
      </c>
      <c r="B721" t="s">
        <v>726</v>
      </c>
      <c r="C721" t="s">
        <v>10082</v>
      </c>
      <c r="D721" t="s">
        <v>106</v>
      </c>
      <c r="E721">
        <v>21822.206762099999</v>
      </c>
      <c r="F721">
        <v>273.60000000000002</v>
      </c>
      <c r="G721">
        <v>-37.718764459543401</v>
      </c>
      <c r="H721">
        <f>(Table2[[#This Row],[1Y Return vs Nifty]]-AVERAGE(Table2[1Y Return vs Nifty]))/_xlfn.STDEV.P(Table2[1Y Return vs Nifty])</f>
        <v>-0.97548683717342011</v>
      </c>
      <c r="I721">
        <v>-6.2733793143978396</v>
      </c>
      <c r="J721">
        <f>(Table2[[#This Row],[1M Return vs Nifty]]-AVERAGE(Table2[1M Return vs Nifty]))/_xlfn.STDEV.P(Table2[1M Return vs Nifty])</f>
        <v>-0.77172982748801666</v>
      </c>
      <c r="K721">
        <v>-29.9810264422707</v>
      </c>
      <c r="L721">
        <f>(Table2[[#This Row],[6M Return vs Nifty]]-AVERAGE(Table2[6M Return vs Nifty]))/_xlfn.STDEV.P(Table2[6M Return vs Nifty])</f>
        <v>-1.2726479221646254</v>
      </c>
      <c r="M721">
        <v>-5.9585225857919699</v>
      </c>
      <c r="N721">
        <f>(Table2[[#This Row],[1W Return vs Nifty]]-AVERAGE(Table2[1W Return vs Nifty]))/_xlfn.STDEV.P(Table2[1W Return vs Nifty])</f>
        <v>-1.0371599751230083</v>
      </c>
      <c r="O721">
        <v>276.55</v>
      </c>
      <c r="P721">
        <v>278.23426204691299</v>
      </c>
      <c r="Q721">
        <v>294.60327510275698</v>
      </c>
      <c r="R721">
        <v>35.431195185306201</v>
      </c>
      <c r="S721" s="5">
        <f>(Table2[[#This Row],[Close Price]]-Table2[[#This Row],[20D EMA]])/Table2[[#This Row],[20D EMA]]</f>
        <v>-1.066714879768573E-2</v>
      </c>
      <c r="T721" s="5">
        <f>(Table2[[#This Row],[Close Price]]-Table2[[#This Row],[50D EMA]])/Table2[[#This Row],[50D EMA]]</f>
        <v>-1.6655971887932278E-2</v>
      </c>
      <c r="U721" s="5">
        <f>(Table2[[#This Row],[Close Price]]-Table2[[#This Row],[200D EMA]])/Table2[[#This Row],[200D EMA]]</f>
        <v>-7.129342026299966E-2</v>
      </c>
      <c r="V721">
        <v>1.3569045935872801</v>
      </c>
      <c r="W721">
        <v>269.95</v>
      </c>
      <c r="X721">
        <v>274.5</v>
      </c>
      <c r="Y721">
        <v>269.5</v>
      </c>
      <c r="Z721">
        <v>283.85000000000002</v>
      </c>
      <c r="AA721">
        <v>251.85</v>
      </c>
      <c r="AB721">
        <v>289.64999999999998</v>
      </c>
      <c r="AC721" s="5">
        <f>(Table2[[#This Row],[Close Price]]/Table2[[#This Row],[Day Low]])-1</f>
        <v>1.3521022411557837E-2</v>
      </c>
      <c r="AD721" s="5">
        <f>(Table2[[#This Row],[Day High]]/Table2[[#This Row],[Close Price]])-1</f>
        <v>3.2894736842103978E-3</v>
      </c>
      <c r="AE721" s="5">
        <f>(Table2[[#This Row],[Close Price]]/Table2[[#This Row],[Current Week Low]])-1</f>
        <v>1.5213358070500949E-2</v>
      </c>
      <c r="AF721" s="5">
        <f>(Table2[[#This Row],[Current Week High]]/Table2[[#This Row],[Close Price]])-1</f>
        <v>3.7463450292397615E-2</v>
      </c>
      <c r="AG721" s="5">
        <f>(Table2[[#This Row],[Close Price]]/Table2[[#This Row],[Current Month Low]])-1</f>
        <v>8.6360929124478902E-2</v>
      </c>
      <c r="AH721" s="5">
        <f>(Table2[[#This Row],[Current Month High]]/Table2[[#This Row],[Close Price]])-1</f>
        <v>5.8662280701754277E-2</v>
      </c>
      <c r="AI721">
        <v>30.592105263157801</v>
      </c>
      <c r="AJ721">
        <v>8.6360929124478893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10117</v>
      </c>
      <c r="AN721">
        <v>-3.9</v>
      </c>
      <c r="AO721" t="s">
        <v>10117</v>
      </c>
      <c r="AP721">
        <v>-0.12820237727252201</v>
      </c>
      <c r="AQ721">
        <f>(Table2[[#This Row],[Sharpe Ratio]]-AVERAGE(Table2[Sharpe Ratio]))/_xlfn.STDEV.P(Table2[Sharpe Ratio])</f>
        <v>-2.0836571173198197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683</v>
      </c>
      <c r="AT721">
        <f>_xlfn.RANK.AVG(Table2[[#This Row],[6M Return vs Nifty Z-Score]],Table2[6M Return vs Nifty Z-Score])</f>
        <v>692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698</v>
      </c>
    </row>
    <row r="722" spans="1:48" x14ac:dyDescent="0.3">
      <c r="A722" t="s">
        <v>1148</v>
      </c>
      <c r="B722" t="s">
        <v>1149</v>
      </c>
      <c r="C722" t="s">
        <v>10082</v>
      </c>
      <c r="D722" t="s">
        <v>1150</v>
      </c>
      <c r="E722">
        <v>10010.481619394999</v>
      </c>
      <c r="F722">
        <v>925.7</v>
      </c>
      <c r="G722">
        <v>-48.786632448603299</v>
      </c>
      <c r="H722">
        <f>(Table2[[#This Row],[1Y Return vs Nifty]]-AVERAGE(Table2[1Y Return vs Nifty]))/_xlfn.STDEV.P(Table2[1Y Return vs Nifty])</f>
        <v>-1.109234187753368</v>
      </c>
      <c r="I722">
        <v>-3.57360556934186</v>
      </c>
      <c r="J722">
        <f>(Table2[[#This Row],[1M Return vs Nifty]]-AVERAGE(Table2[1M Return vs Nifty]))/_xlfn.STDEV.P(Table2[1M Return vs Nifty])</f>
        <v>-0.52165885948669644</v>
      </c>
      <c r="K722">
        <v>-35.055876253625499</v>
      </c>
      <c r="L722">
        <f>(Table2[[#This Row],[6M Return vs Nifty]]-AVERAGE(Table2[6M Return vs Nifty]))/_xlfn.STDEV.P(Table2[6M Return vs Nifty])</f>
        <v>-1.4269737253184835</v>
      </c>
      <c r="M722">
        <v>-4.3644203226279101</v>
      </c>
      <c r="N722">
        <f>(Table2[[#This Row],[1W Return vs Nifty]]-AVERAGE(Table2[1W Return vs Nifty]))/_xlfn.STDEV.P(Table2[1W Return vs Nifty])</f>
        <v>-0.68900384715591867</v>
      </c>
      <c r="O722">
        <v>924.05</v>
      </c>
      <c r="P722">
        <v>931.75583712460605</v>
      </c>
      <c r="Q722">
        <v>1032.0516297300401</v>
      </c>
      <c r="R722">
        <v>45.591058297051603</v>
      </c>
      <c r="S722" s="5">
        <f>(Table2[[#This Row],[Close Price]]-Table2[[#This Row],[20D EMA]])/Table2[[#This Row],[20D EMA]]</f>
        <v>1.7856176613820583E-3</v>
      </c>
      <c r="T722" s="5">
        <f>(Table2[[#This Row],[Close Price]]-Table2[[#This Row],[50D EMA]])/Table2[[#This Row],[50D EMA]]</f>
        <v>-6.4993820090188913E-3</v>
      </c>
      <c r="U722" s="5">
        <f>(Table2[[#This Row],[Close Price]]-Table2[[#This Row],[200D EMA]])/Table2[[#This Row],[200D EMA]]</f>
        <v>-0.10304874937105526</v>
      </c>
      <c r="V722">
        <v>0.81109271160521101</v>
      </c>
      <c r="W722">
        <v>913.05</v>
      </c>
      <c r="X722">
        <v>939.9</v>
      </c>
      <c r="Y722">
        <v>913.05</v>
      </c>
      <c r="Z722">
        <v>953</v>
      </c>
      <c r="AA722">
        <v>854</v>
      </c>
      <c r="AB722">
        <v>975</v>
      </c>
      <c r="AC722" s="5">
        <f>(Table2[[#This Row],[Close Price]]/Table2[[#This Row],[Day Low]])-1</f>
        <v>1.3854662942883733E-2</v>
      </c>
      <c r="AD722" s="5">
        <f>(Table2[[#This Row],[Day High]]/Table2[[#This Row],[Close Price]])-1</f>
        <v>1.5339742897266806E-2</v>
      </c>
      <c r="AE722" s="5">
        <f>(Table2[[#This Row],[Close Price]]/Table2[[#This Row],[Current Week Low]])-1</f>
        <v>1.3854662942883733E-2</v>
      </c>
      <c r="AF722" s="5">
        <f>(Table2[[#This Row],[Current Week High]]/Table2[[#This Row],[Close Price]])-1</f>
        <v>2.9491195851787833E-2</v>
      </c>
      <c r="AG722" s="5">
        <f>(Table2[[#This Row],[Close Price]]/Table2[[#This Row],[Current Month Low]])-1</f>
        <v>8.395784543325524E-2</v>
      </c>
      <c r="AH722" s="5">
        <f>(Table2[[#This Row],[Current Month High]]/Table2[[#This Row],[Close Price]])-1</f>
        <v>5.3256994706708305E-2</v>
      </c>
      <c r="AI722">
        <v>47.990709733174803</v>
      </c>
      <c r="AJ722">
        <v>8.3957845433255205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</v>
      </c>
      <c r="AM722" t="s">
        <v>10117</v>
      </c>
      <c r="AN722">
        <v>-1.63</v>
      </c>
      <c r="AO722" t="s">
        <v>10117</v>
      </c>
      <c r="AP722">
        <v>-8.2371971862534005E-2</v>
      </c>
      <c r="AQ722">
        <f>(Table2[[#This Row],[Sharpe Ratio]]-AVERAGE(Table2[Sharpe Ratio]))/_xlfn.STDEV.P(Table2[Sharpe Ratio])</f>
        <v>-1.5655714823598259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712</v>
      </c>
      <c r="AU722">
        <f>_xlfn.RANK.AVG(Table2[[#This Row],[Sharpe Ratio Z-Score]],Table2[Sharpe Ratio Z-Score])</f>
        <v>682</v>
      </c>
      <c r="AV722">
        <f>(Table2[[#This Row],[Rank 1Y]]+Table2[[#This Row],[Rank 6M]]+Table2[[#This Row],[Rank Sharpe]])/3</f>
        <v>702.33333333333337</v>
      </c>
    </row>
    <row r="723" spans="1:48" x14ac:dyDescent="0.3">
      <c r="A723" t="s">
        <v>1106</v>
      </c>
      <c r="B723" t="s">
        <v>1107</v>
      </c>
      <c r="C723" t="s">
        <v>10084</v>
      </c>
      <c r="D723" t="s">
        <v>531</v>
      </c>
      <c r="E723">
        <v>10643.946931439999</v>
      </c>
      <c r="F723">
        <v>2130.1</v>
      </c>
      <c r="G723">
        <v>-46.974569548749997</v>
      </c>
      <c r="H723">
        <f>(Table2[[#This Row],[1Y Return vs Nifty]]-AVERAGE(Table2[1Y Return vs Nifty]))/_xlfn.STDEV.P(Table2[1Y Return vs Nifty])</f>
        <v>-1.0873366902245616</v>
      </c>
      <c r="I723">
        <v>0.82080874846587204</v>
      </c>
      <c r="J723">
        <f>(Table2[[#This Row],[1M Return vs Nifty]]-AVERAGE(Table2[1M Return vs Nifty]))/_xlfn.STDEV.P(Table2[1M Return vs Nifty])</f>
        <v>-0.11461903095830431</v>
      </c>
      <c r="K723">
        <v>-26.596702195681701</v>
      </c>
      <c r="L723">
        <f>(Table2[[#This Row],[6M Return vs Nifty]]-AVERAGE(Table2[6M Return vs Nifty]))/_xlfn.STDEV.P(Table2[6M Return vs Nifty])</f>
        <v>-1.1697308749804269</v>
      </c>
      <c r="M723">
        <v>1.5410259349494999</v>
      </c>
      <c r="N723">
        <f>(Table2[[#This Row],[1W Return vs Nifty]]-AVERAGE(Table2[1W Return vs Nifty]))/_xlfn.STDEV.P(Table2[1W Return vs Nifty])</f>
        <v>0.60076115127962548</v>
      </c>
      <c r="O723">
        <v>2039.37</v>
      </c>
      <c r="P723">
        <v>2027.48696203956</v>
      </c>
      <c r="Q723">
        <v>2177.4146724023999</v>
      </c>
      <c r="R723">
        <v>61.270959924711299</v>
      </c>
      <c r="S723" s="5">
        <f>(Table2[[#This Row],[Close Price]]-Table2[[#This Row],[20D EMA]])/Table2[[#This Row],[20D EMA]]</f>
        <v>4.4489229516958682E-2</v>
      </c>
      <c r="T723" s="5">
        <f>(Table2[[#This Row],[Close Price]]-Table2[[#This Row],[50D EMA]])/Table2[[#This Row],[50D EMA]]</f>
        <v>5.0610948371877976E-2</v>
      </c>
      <c r="U723" s="5">
        <f>(Table2[[#This Row],[Close Price]]-Table2[[#This Row],[200D EMA]])/Table2[[#This Row],[200D EMA]]</f>
        <v>-2.1729748128406081E-2</v>
      </c>
      <c r="V723">
        <v>1.2353919065362799</v>
      </c>
      <c r="W723">
        <v>2071</v>
      </c>
      <c r="X723">
        <v>2168.8000000000002</v>
      </c>
      <c r="Y723">
        <v>2058.0500000000002</v>
      </c>
      <c r="Z723">
        <v>2168.8000000000002</v>
      </c>
      <c r="AA723">
        <v>1815</v>
      </c>
      <c r="AB723">
        <v>2168.8000000000002</v>
      </c>
      <c r="AC723" s="5">
        <f>(Table2[[#This Row],[Close Price]]/Table2[[#This Row],[Day Low]])-1</f>
        <v>2.8536938676967605E-2</v>
      </c>
      <c r="AD723" s="5">
        <f>(Table2[[#This Row],[Day High]]/Table2[[#This Row],[Close Price]])-1</f>
        <v>1.8168161119196391E-2</v>
      </c>
      <c r="AE723" s="5">
        <f>(Table2[[#This Row],[Close Price]]/Table2[[#This Row],[Current Week Low]])-1</f>
        <v>3.5008867617404738E-2</v>
      </c>
      <c r="AF723" s="5">
        <f>(Table2[[#This Row],[Current Week High]]/Table2[[#This Row],[Close Price]])-1</f>
        <v>1.8168161119196391E-2</v>
      </c>
      <c r="AG723" s="5">
        <f>(Table2[[#This Row],[Close Price]]/Table2[[#This Row],[Current Month Low]])-1</f>
        <v>0.17360881542699724</v>
      </c>
      <c r="AH723" s="5">
        <f>(Table2[[#This Row],[Current Month High]]/Table2[[#This Row],[Close Price]])-1</f>
        <v>1.8168161119196391E-2</v>
      </c>
      <c r="AI723">
        <v>29.148866250410698</v>
      </c>
      <c r="AJ723">
        <v>17.8152654867256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10117</v>
      </c>
      <c r="AN723">
        <v>6.58</v>
      </c>
      <c r="AO723" t="s">
        <v>10116</v>
      </c>
      <c r="AP723">
        <v>-0.14102787625334301</v>
      </c>
      <c r="AQ723">
        <f>(Table2[[#This Row],[Sharpe Ratio]]-AVERAGE(Table2[Sharpe Ratio]))/_xlfn.STDEV.P(Table2[Sharpe Ratio])</f>
        <v>-2.2286417999495161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710</v>
      </c>
      <c r="AT723">
        <f>_xlfn.RANK.AVG(Table2[[#This Row],[6M Return vs Nifty Z-Score]],Table2[6M Return vs Nifty Z-Score])</f>
        <v>676</v>
      </c>
      <c r="AU723">
        <f>_xlfn.RANK.AVG(Table2[[#This Row],[Sharpe Ratio Z-Score]],Table2[Sharpe Ratio Z-Score])</f>
        <v>722</v>
      </c>
      <c r="AV723">
        <f>(Table2[[#This Row],[Rank 1Y]]+Table2[[#This Row],[Rank 6M]]+Table2[[#This Row],[Rank Sharpe]])/3</f>
        <v>702.66666666666663</v>
      </c>
    </row>
    <row r="724" spans="1:48" x14ac:dyDescent="0.3">
      <c r="A724" t="s">
        <v>2465</v>
      </c>
      <c r="B724" t="s">
        <v>2466</v>
      </c>
      <c r="C724" t="s">
        <v>10084</v>
      </c>
      <c r="D724" t="s">
        <v>531</v>
      </c>
      <c r="E724">
        <v>1790.2030628299999</v>
      </c>
      <c r="F724">
        <v>104.23</v>
      </c>
      <c r="G724">
        <v>-65.495372794599504</v>
      </c>
      <c r="H724">
        <f>(Table2[[#This Row],[1Y Return vs Nifty]]-AVERAGE(Table2[1Y Return vs Nifty]))/_xlfn.STDEV.P(Table2[1Y Return vs Nifty])</f>
        <v>-1.3111474880397673</v>
      </c>
      <c r="I724">
        <v>3.13055596684254</v>
      </c>
      <c r="J724">
        <f>(Table2[[#This Row],[1M Return vs Nifty]]-AVERAGE(Table2[1M Return vs Nifty]))/_xlfn.STDEV.P(Table2[1M Return vs Nifty])</f>
        <v>9.9325090765063934E-2</v>
      </c>
      <c r="K724">
        <v>-33.164934170878503</v>
      </c>
      <c r="L724">
        <f>(Table2[[#This Row],[6M Return vs Nifty]]-AVERAGE(Table2[6M Return vs Nifty]))/_xlfn.STDEV.P(Table2[6M Return vs Nifty])</f>
        <v>-1.369470318028593</v>
      </c>
      <c r="M724">
        <v>-2.0354919061136099</v>
      </c>
      <c r="N724">
        <f>(Table2[[#This Row],[1W Return vs Nifty]]-AVERAGE(Table2[1W Return vs Nifty]))/_xlfn.STDEV.P(Table2[1W Return vs Nifty])</f>
        <v>-0.18035975414976249</v>
      </c>
      <c r="O724">
        <v>104.36</v>
      </c>
      <c r="P724">
        <v>103.79860167619</v>
      </c>
      <c r="Q724">
        <v>120.149005657476</v>
      </c>
      <c r="R724">
        <v>54.978725321896</v>
      </c>
      <c r="S724" s="5">
        <f>(Table2[[#This Row],[Close Price]]-Table2[[#This Row],[20D EMA]])/Table2[[#This Row],[20D EMA]]</f>
        <v>-1.2456880030662653E-3</v>
      </c>
      <c r="T724" s="5">
        <f>(Table2[[#This Row],[Close Price]]-Table2[[#This Row],[50D EMA]])/Table2[[#This Row],[50D EMA]]</f>
        <v>4.156109204204797E-3</v>
      </c>
      <c r="U724" s="5">
        <f>(Table2[[#This Row],[Close Price]]-Table2[[#This Row],[200D EMA]])/Table2[[#This Row],[200D EMA]]</f>
        <v>-0.13249386102169103</v>
      </c>
      <c r="V724">
        <v>0.91516156170655405</v>
      </c>
      <c r="W724">
        <v>104.01</v>
      </c>
      <c r="X724">
        <v>107.69</v>
      </c>
      <c r="Y724">
        <v>104.01</v>
      </c>
      <c r="Z724">
        <v>109.99</v>
      </c>
      <c r="AA724">
        <v>79.95</v>
      </c>
      <c r="AB724">
        <v>113.5</v>
      </c>
      <c r="AC724" s="5">
        <f>(Table2[[#This Row],[Close Price]]/Table2[[#This Row],[Day Low]])-1</f>
        <v>2.1151812325737041E-3</v>
      </c>
      <c r="AD724" s="5">
        <f>(Table2[[#This Row],[Day High]]/Table2[[#This Row],[Close Price]])-1</f>
        <v>3.3195816943298428E-2</v>
      </c>
      <c r="AE724" s="5">
        <f>(Table2[[#This Row],[Close Price]]/Table2[[#This Row],[Current Week Low]])-1</f>
        <v>2.1151812325737041E-3</v>
      </c>
      <c r="AF724" s="5">
        <f>(Table2[[#This Row],[Current Week High]]/Table2[[#This Row],[Close Price]])-1</f>
        <v>5.526240046052E-2</v>
      </c>
      <c r="AG724" s="5">
        <f>(Table2[[#This Row],[Close Price]]/Table2[[#This Row],[Current Month Low]])-1</f>
        <v>0.30368980612883045</v>
      </c>
      <c r="AH724" s="5">
        <f>(Table2[[#This Row],[Current Month High]]/Table2[[#This Row],[Close Price]])-1</f>
        <v>8.8937925741149337E-2</v>
      </c>
      <c r="AI724">
        <v>78.787297323227406</v>
      </c>
      <c r="AJ724">
        <v>30.368980612883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-0.12</v>
      </c>
      <c r="AM724" t="s">
        <v>10117</v>
      </c>
      <c r="AN724">
        <v>1.1399999999999999</v>
      </c>
      <c r="AO724" t="s">
        <v>10116</v>
      </c>
      <c r="AP724">
        <v>-8.5807658028254005E-2</v>
      </c>
      <c r="AQ724">
        <f>(Table2[[#This Row],[Sharpe Ratio]]-AVERAGE(Table2[Sharpe Ratio]))/_xlfn.STDEV.P(Table2[Sharpe Ratio])</f>
        <v>-1.604409883040925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720</v>
      </c>
      <c r="AT724">
        <f>_xlfn.RANK.AVG(Table2[[#This Row],[6M Return vs Nifty Z-Score]],Table2[6M Return vs Nifty Z-Score])</f>
        <v>706</v>
      </c>
      <c r="AU724">
        <f>_xlfn.RANK.AVG(Table2[[#This Row],[Sharpe Ratio Z-Score]],Table2[Sharpe Ratio Z-Score])</f>
        <v>685</v>
      </c>
      <c r="AV724">
        <f>(Table2[[#This Row],[Rank 1Y]]+Table2[[#This Row],[Rank 6M]]+Table2[[#This Row],[Rank Sharpe]])/3</f>
        <v>703.66666666666663</v>
      </c>
    </row>
    <row r="725" spans="1:48" x14ac:dyDescent="0.3">
      <c r="A725" t="s">
        <v>1280</v>
      </c>
      <c r="B725" t="s">
        <v>1281</v>
      </c>
      <c r="C725" t="s">
        <v>10082</v>
      </c>
      <c r="D725" t="s">
        <v>92</v>
      </c>
      <c r="E725">
        <v>8441.48222781</v>
      </c>
      <c r="F725">
        <v>280.64999999999998</v>
      </c>
      <c r="G725">
        <v>-76.225846441918094</v>
      </c>
      <c r="H725">
        <f>(Table2[[#This Row],[1Y Return vs Nifty]]-AVERAGE(Table2[1Y Return vs Nifty]))/_xlfn.STDEV.P(Table2[1Y Return vs Nifty])</f>
        <v>-1.4408176668145249</v>
      </c>
      <c r="I725">
        <v>-10.818654938461099</v>
      </c>
      <c r="J725">
        <f>(Table2[[#This Row],[1M Return vs Nifty]]-AVERAGE(Table2[1M Return vs Nifty]))/_xlfn.STDEV.P(Table2[1M Return vs Nifty])</f>
        <v>-1.1927434317664509</v>
      </c>
      <c r="K725">
        <v>-33.250208292968097</v>
      </c>
      <c r="L725">
        <f>(Table2[[#This Row],[6M Return vs Nifty]]-AVERAGE(Table2[6M Return vs Nifty]))/_xlfn.STDEV.P(Table2[6M Return vs Nifty])</f>
        <v>-1.3720634977026538</v>
      </c>
      <c r="M725">
        <v>-2.5480589122134099</v>
      </c>
      <c r="N725">
        <f>(Table2[[#This Row],[1W Return vs Nifty]]-AVERAGE(Table2[1W Return vs Nifty]))/_xlfn.STDEV.P(Table2[1W Return vs Nifty])</f>
        <v>-0.29230573672003135</v>
      </c>
      <c r="O725">
        <v>287.64999999999998</v>
      </c>
      <c r="P725">
        <v>294.529947762012</v>
      </c>
      <c r="Q725">
        <v>363.63484267047602</v>
      </c>
      <c r="R725">
        <v>45.325958903758398</v>
      </c>
      <c r="S725" s="5">
        <f>(Table2[[#This Row],[Close Price]]-Table2[[#This Row],[20D EMA]])/Table2[[#This Row],[20D EMA]]</f>
        <v>-2.4335129497653402E-2</v>
      </c>
      <c r="T725" s="5">
        <f>(Table2[[#This Row],[Close Price]]-Table2[[#This Row],[50D EMA]])/Table2[[#This Row],[50D EMA]]</f>
        <v>-4.7125760444664148E-2</v>
      </c>
      <c r="U725" s="5">
        <f>(Table2[[#This Row],[Close Price]]-Table2[[#This Row],[200D EMA]])/Table2[[#This Row],[200D EMA]]</f>
        <v>-0.22820927186473292</v>
      </c>
      <c r="V725">
        <v>0.62368109430596397</v>
      </c>
      <c r="W725">
        <v>280.05</v>
      </c>
      <c r="X725">
        <v>287.7</v>
      </c>
      <c r="Y725">
        <v>280.05</v>
      </c>
      <c r="Z725">
        <v>289.35000000000002</v>
      </c>
      <c r="AA725">
        <v>262.39999999999998</v>
      </c>
      <c r="AB725">
        <v>303.95</v>
      </c>
      <c r="AC725" s="5">
        <f>(Table2[[#This Row],[Close Price]]/Table2[[#This Row],[Day Low]])-1</f>
        <v>2.1424745581144489E-3</v>
      </c>
      <c r="AD725" s="5">
        <f>(Table2[[#This Row],[Day High]]/Table2[[#This Row],[Close Price]])-1</f>
        <v>2.512025654730099E-2</v>
      </c>
      <c r="AE725" s="5">
        <f>(Table2[[#This Row],[Close Price]]/Table2[[#This Row],[Current Week Low]])-1</f>
        <v>2.1424745581144489E-3</v>
      </c>
      <c r="AF725" s="5">
        <f>(Table2[[#This Row],[Current Week High]]/Table2[[#This Row],[Close Price]])-1</f>
        <v>3.0999465526456715E-2</v>
      </c>
      <c r="AG725" s="5">
        <f>(Table2[[#This Row],[Close Price]]/Table2[[#This Row],[Current Month Low]])-1</f>
        <v>6.9550304878048808E-2</v>
      </c>
      <c r="AH725" s="5">
        <f>(Table2[[#This Row],[Current Month High]]/Table2[[#This Row],[Close Price]])-1</f>
        <v>8.3021557099590249E-2</v>
      </c>
      <c r="AI725">
        <v>100.96205237840699</v>
      </c>
      <c r="AJ725">
        <v>7.5287356321839001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-0.17</v>
      </c>
      <c r="AM725" t="s">
        <v>10117</v>
      </c>
      <c r="AN725">
        <v>-0.53</v>
      </c>
      <c r="AO725" t="s">
        <v>10117</v>
      </c>
      <c r="AP725">
        <v>-9.8010460290367002E-2</v>
      </c>
      <c r="AQ725">
        <f>(Table2[[#This Row],[Sharpe Ratio]]-AVERAGE(Table2[Sharpe Ratio]))/_xlfn.STDEV.P(Table2[Sharpe Ratio])</f>
        <v>-1.7423553474482778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724</v>
      </c>
      <c r="AT725">
        <f>_xlfn.RANK.AVG(Table2[[#This Row],[6M Return vs Nifty Z-Score]],Table2[6M Return vs Nifty Z-Score])</f>
        <v>707</v>
      </c>
      <c r="AU725">
        <f>_xlfn.RANK.AVG(Table2[[#This Row],[Sharpe Ratio Z-Score]],Table2[Sharpe Ratio Z-Score])</f>
        <v>698</v>
      </c>
      <c r="AV725">
        <f>(Table2[[#This Row],[Rank 1Y]]+Table2[[#This Row],[Rank 6M]]+Table2[[#This Row],[Rank Sharpe]])/3</f>
        <v>709.66666666666663</v>
      </c>
    </row>
    <row r="726" spans="1:48" x14ac:dyDescent="0.3">
      <c r="A726" t="s">
        <v>657</v>
      </c>
      <c r="B726" t="s">
        <v>658</v>
      </c>
      <c r="C726" t="s">
        <v>10070</v>
      </c>
      <c r="D726" t="s">
        <v>659</v>
      </c>
      <c r="E726">
        <v>26034.36101076</v>
      </c>
      <c r="F726">
        <v>404.3</v>
      </c>
      <c r="G726">
        <v>-80.352794024448599</v>
      </c>
      <c r="H726">
        <f>(Table2[[#This Row],[1Y Return vs Nifty]]-AVERAGE(Table2[1Y Return vs Nifty]))/_xlfn.STDEV.P(Table2[1Y Return vs Nifty])</f>
        <v>-1.4906889072098182</v>
      </c>
      <c r="I726">
        <v>13.3063359925287</v>
      </c>
      <c r="J726">
        <f>(Table2[[#This Row],[1M Return vs Nifty]]-AVERAGE(Table2[1M Return vs Nifty]))/_xlfn.STDEV.P(Table2[1M Return vs Nifty])</f>
        <v>1.0418733935077718</v>
      </c>
      <c r="K726">
        <v>-47.3513501291159</v>
      </c>
      <c r="L726">
        <f>(Table2[[#This Row],[6M Return vs Nifty]]-AVERAGE(Table2[6M Return vs Nifty]))/_xlfn.STDEV.P(Table2[6M Return vs Nifty])</f>
        <v>-1.8008781661448359</v>
      </c>
      <c r="M726">
        <v>-3.23284754788369</v>
      </c>
      <c r="N726">
        <f>(Table2[[#This Row],[1W Return vs Nifty]]-AVERAGE(Table2[1W Return vs Nifty]))/_xlfn.STDEV.P(Table2[1W Return vs Nifty])</f>
        <v>-0.44186537626135858</v>
      </c>
      <c r="O726">
        <v>395.67</v>
      </c>
      <c r="P726">
        <v>390.70100288586599</v>
      </c>
      <c r="Q726">
        <v>529.36138601740799</v>
      </c>
      <c r="R726">
        <v>58.526217771620601</v>
      </c>
      <c r="S726" s="5">
        <f>(Table2[[#This Row],[Close Price]]-Table2[[#This Row],[20D EMA]])/Table2[[#This Row],[20D EMA]]</f>
        <v>2.1811105213940897E-2</v>
      </c>
      <c r="T726" s="5">
        <f>(Table2[[#This Row],[Close Price]]-Table2[[#This Row],[50D EMA]])/Table2[[#This Row],[50D EMA]]</f>
        <v>3.4806660371196042E-2</v>
      </c>
      <c r="U726" s="5">
        <f>(Table2[[#This Row],[Close Price]]-Table2[[#This Row],[200D EMA]])/Table2[[#This Row],[200D EMA]]</f>
        <v>-0.23624954392365777</v>
      </c>
      <c r="V726">
        <v>1.2828947181328101</v>
      </c>
      <c r="W726">
        <v>400.1</v>
      </c>
      <c r="X726">
        <v>411</v>
      </c>
      <c r="Y726">
        <v>400.1</v>
      </c>
      <c r="Z726">
        <v>424.4</v>
      </c>
      <c r="AA726">
        <v>339.55</v>
      </c>
      <c r="AB726">
        <v>442</v>
      </c>
      <c r="AC726" s="5">
        <f>(Table2[[#This Row],[Close Price]]/Table2[[#This Row],[Day Low]])-1</f>
        <v>1.0497375656085994E-2</v>
      </c>
      <c r="AD726" s="5">
        <f>(Table2[[#This Row],[Day High]]/Table2[[#This Row],[Close Price]])-1</f>
        <v>1.6571852584714275E-2</v>
      </c>
      <c r="AE726" s="5">
        <f>(Table2[[#This Row],[Close Price]]/Table2[[#This Row],[Current Week Low]])-1</f>
        <v>1.0497375656085994E-2</v>
      </c>
      <c r="AF726" s="5">
        <f>(Table2[[#This Row],[Current Week High]]/Table2[[#This Row],[Close Price]])-1</f>
        <v>4.9715557754142825E-2</v>
      </c>
      <c r="AG726" s="5">
        <f>(Table2[[#This Row],[Close Price]]/Table2[[#This Row],[Current Month Low]])-1</f>
        <v>0.19069356501251655</v>
      </c>
      <c r="AH726" s="5">
        <f>(Table2[[#This Row],[Current Month High]]/Table2[[#This Row],[Close Price]])-1</f>
        <v>9.3247588424437255E-2</v>
      </c>
      <c r="AI726">
        <v>146.92060351224299</v>
      </c>
      <c r="AJ726">
        <v>30.419354838709602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-0.06</v>
      </c>
      <c r="AM726" t="s">
        <v>10117</v>
      </c>
      <c r="AN726">
        <v>3.92</v>
      </c>
      <c r="AO726" t="s">
        <v>10116</v>
      </c>
      <c r="AP726">
        <v>-0.10338429728224301</v>
      </c>
      <c r="AQ726">
        <f>(Table2[[#This Row],[Sharpe Ratio]]-AVERAGE(Table2[Sharpe Ratio]))/_xlfn.STDEV.P(Table2[Sharpe Ratio])</f>
        <v>-1.8031033972462585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707</v>
      </c>
      <c r="AV726">
        <f>(Table2[[#This Row],[Rank 1Y]]+Table2[[#This Row],[Rank 6M]]+Table2[[#This Row],[Rank Sharpe]])/3</f>
        <v>718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3035-A9E7-4EFF-A9D1-93E020B23F2E}">
  <dimension ref="A1:Q4955"/>
  <sheetViews>
    <sheetView topLeftCell="F942" workbookViewId="0">
      <selection sqref="A1:Q1159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9.5546875" bestFit="1" customWidth="1"/>
    <col min="4" max="4" width="12.6640625" customWidth="1"/>
    <col min="5" max="5" width="11.88671875" customWidth="1"/>
    <col min="6" max="6" width="17.6640625" customWidth="1"/>
    <col min="7" max="9" width="18.5546875" customWidth="1"/>
    <col min="10" max="11" width="12" bestFit="1" customWidth="1"/>
    <col min="12" max="12" width="22.88671875" customWidth="1"/>
    <col min="13" max="13" width="16.5546875" customWidth="1"/>
    <col min="14" max="14" width="22.6640625" customWidth="1"/>
    <col min="15" max="15" width="22.33203125" customWidth="1"/>
    <col min="16" max="16" width="13.5546875" customWidth="1"/>
  </cols>
  <sheetData>
    <row r="1" spans="1:17" x14ac:dyDescent="0.3">
      <c r="A1" t="s">
        <v>0</v>
      </c>
      <c r="B1" t="s">
        <v>1</v>
      </c>
      <c r="C1" t="s">
        <v>10067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2048721.58032678</v>
      </c>
      <c r="F2">
        <v>3061.1</v>
      </c>
      <c r="G2">
        <v>7.2848921826386004</v>
      </c>
      <c r="H2">
        <v>-2.6624538580579298</v>
      </c>
      <c r="I2">
        <v>7.2974228224803399</v>
      </c>
      <c r="J2">
        <v>2.0269870779989199</v>
      </c>
      <c r="K2">
        <v>2911.5281963705102</v>
      </c>
      <c r="L2">
        <v>2737.67712330328</v>
      </c>
      <c r="M2">
        <v>67.102767278598805</v>
      </c>
      <c r="N2">
        <v>1.1531545543354</v>
      </c>
      <c r="O2">
        <v>0.45408513279541202</v>
      </c>
      <c r="P2">
        <v>37.868756474350299</v>
      </c>
      <c r="Q2">
        <v>2.6502602042889001E-2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1395080.2756280301</v>
      </c>
      <c r="F3">
        <v>3934.15</v>
      </c>
      <c r="G3">
        <v>-4.7339305842472497</v>
      </c>
      <c r="H3">
        <v>-5.07694697977003</v>
      </c>
      <c r="I3">
        <v>-7.80966695931453</v>
      </c>
      <c r="J3">
        <v>-0.43074394067434801</v>
      </c>
      <c r="K3">
        <v>3856.0755843070401</v>
      </c>
      <c r="L3">
        <v>3770.7855830393701</v>
      </c>
      <c r="M3">
        <v>59.770599375004799</v>
      </c>
      <c r="N3">
        <v>0.97196720234634004</v>
      </c>
      <c r="O3">
        <v>8.1491554719570907</v>
      </c>
      <c r="P3">
        <v>23.625993778085</v>
      </c>
      <c r="Q3">
        <v>-4.7571898822457999E-2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1294522.0096853001</v>
      </c>
      <c r="F4">
        <v>1696.15</v>
      </c>
      <c r="G4">
        <v>-25.514056411233501</v>
      </c>
      <c r="H4">
        <v>6.8380467067268498</v>
      </c>
      <c r="I4">
        <v>-11.4554583924554</v>
      </c>
      <c r="J4">
        <v>-7.8864427498281695E-2</v>
      </c>
      <c r="K4">
        <v>1558.8849366803499</v>
      </c>
      <c r="L4">
        <v>1537.04797520805</v>
      </c>
      <c r="M4">
        <v>79.519748275370205</v>
      </c>
      <c r="N4">
        <v>1.17996734361003</v>
      </c>
      <c r="O4">
        <v>3.61701500456916</v>
      </c>
      <c r="P4">
        <v>24.3922115067287</v>
      </c>
      <c r="Q4">
        <v>-7.1236282293494005E-2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872492.30444844998</v>
      </c>
      <c r="F5">
        <v>1475.8</v>
      </c>
      <c r="G5">
        <v>42.854429091203201</v>
      </c>
      <c r="H5">
        <v>-0.43516274553520201</v>
      </c>
      <c r="I5">
        <v>33.480570374448902</v>
      </c>
      <c r="J5">
        <v>1.9416634369962</v>
      </c>
      <c r="K5">
        <v>1353.43383021096</v>
      </c>
      <c r="L5">
        <v>1160.86177778303</v>
      </c>
      <c r="M5">
        <v>69.035859351902502</v>
      </c>
      <c r="N5">
        <v>1.5298679469016201</v>
      </c>
      <c r="O5">
        <v>0.89443013958532203</v>
      </c>
      <c r="P5">
        <v>74.228203766011404</v>
      </c>
      <c r="Q5">
        <v>0.17764857918389201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856999.02234240004</v>
      </c>
      <c r="F6">
        <v>1219.9000000000001</v>
      </c>
      <c r="G6">
        <v>2.5392598297370599</v>
      </c>
      <c r="H6">
        <v>2.7384269208843302</v>
      </c>
      <c r="I6">
        <v>10.680453676580401</v>
      </c>
      <c r="J6">
        <v>4.0390857729130101</v>
      </c>
      <c r="K6">
        <v>1127.0393789028701</v>
      </c>
      <c r="L6">
        <v>1049.4309730517</v>
      </c>
      <c r="M6">
        <v>82.945764495739397</v>
      </c>
      <c r="N6">
        <v>1.4309240891299899</v>
      </c>
      <c r="O6">
        <v>1.2378063775719099</v>
      </c>
      <c r="P6">
        <v>35.695216907675203</v>
      </c>
      <c r="Q6">
        <v>9.2248668255065003E-2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754442.06984069</v>
      </c>
      <c r="F7">
        <v>844</v>
      </c>
      <c r="G7">
        <v>21.312252771527898</v>
      </c>
      <c r="H7">
        <v>-3.2507803820438199</v>
      </c>
      <c r="I7">
        <v>19.100773241654299</v>
      </c>
      <c r="J7">
        <v>-2.8066546760798401</v>
      </c>
      <c r="K7">
        <v>815.76941476614502</v>
      </c>
      <c r="L7">
        <v>718.69673386263605</v>
      </c>
      <c r="M7">
        <v>56.072149606729603</v>
      </c>
      <c r="N7">
        <v>0.82934016132015298</v>
      </c>
      <c r="O7">
        <v>8.0568720379146903</v>
      </c>
      <c r="P7">
        <v>55.375552282768702</v>
      </c>
      <c r="Q7">
        <v>8.5117459028480003E-2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637969.8220707</v>
      </c>
      <c r="F8">
        <v>1573.35</v>
      </c>
      <c r="G8">
        <v>-4.7783657619122204</v>
      </c>
      <c r="H8">
        <v>0.206841993726918</v>
      </c>
      <c r="I8">
        <v>-10.6368591546936</v>
      </c>
      <c r="J8">
        <v>-0.396850645210368</v>
      </c>
      <c r="K8">
        <v>1489.0260482523099</v>
      </c>
      <c r="L8">
        <v>1496.9168827617</v>
      </c>
      <c r="M8">
        <v>71.915174028785799</v>
      </c>
      <c r="N8">
        <v>0.87399148171433005</v>
      </c>
      <c r="O8">
        <v>10.1471382718403</v>
      </c>
      <c r="P8">
        <v>23.477476063412301</v>
      </c>
      <c r="Q8">
        <v>-7.9284059018118996E-2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633385.26977814001</v>
      </c>
      <c r="F9">
        <v>991.75</v>
      </c>
      <c r="G9">
        <v>33.0115450484696</v>
      </c>
      <c r="H9">
        <v>-7.8942146614523097</v>
      </c>
      <c r="I9">
        <v>9.7032972140970699</v>
      </c>
      <c r="J9">
        <v>-5.0851895510281402</v>
      </c>
      <c r="K9">
        <v>993.34585719070901</v>
      </c>
      <c r="L9">
        <v>884.21120324647904</v>
      </c>
      <c r="M9">
        <v>43.813852243688501</v>
      </c>
      <c r="N9">
        <v>0.97006262180318403</v>
      </c>
      <c r="O9">
        <v>18.477438870683098</v>
      </c>
      <c r="P9">
        <v>66.024943500460296</v>
      </c>
      <c r="Q9">
        <v>-1.9209878443794001E-2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574616.03903472004</v>
      </c>
      <c r="F10">
        <v>2462.15</v>
      </c>
      <c r="G10">
        <v>-34.914001293008198</v>
      </c>
      <c r="H10">
        <v>-1.6267032348610999</v>
      </c>
      <c r="I10">
        <v>-16.6389515067901</v>
      </c>
      <c r="J10">
        <v>-2.6720858370861</v>
      </c>
      <c r="K10">
        <v>2408.8080782796901</v>
      </c>
      <c r="L10">
        <v>2431.7085721326098</v>
      </c>
      <c r="M10">
        <v>44.5235076294069</v>
      </c>
      <c r="N10">
        <v>0.89432736747912001</v>
      </c>
      <c r="O10">
        <v>12.4890847430091</v>
      </c>
      <c r="P10">
        <v>13.356046131534701</v>
      </c>
      <c r="Q10">
        <v>-8.5877182506888E-2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529289.76676304499</v>
      </c>
      <c r="F11">
        <v>425.6</v>
      </c>
      <c r="G11">
        <v>-32.159051934793297</v>
      </c>
      <c r="H11">
        <v>-7.9685290330651304</v>
      </c>
      <c r="I11">
        <v>-17.926956068033199</v>
      </c>
      <c r="J11">
        <v>-1.70668722664432</v>
      </c>
      <c r="K11">
        <v>429.04319975526698</v>
      </c>
      <c r="L11">
        <v>429.55213237095302</v>
      </c>
      <c r="M11">
        <v>42.583656876255098</v>
      </c>
      <c r="N11">
        <v>0.96577702470165705</v>
      </c>
      <c r="O11">
        <v>17.410714285714199</v>
      </c>
      <c r="P11">
        <v>6.5731814198071801</v>
      </c>
      <c r="Q11">
        <v>9.2185064617611001E-2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495350.89763068</v>
      </c>
      <c r="F12">
        <v>3564.4</v>
      </c>
      <c r="G12">
        <v>21.481842402368802</v>
      </c>
      <c r="H12">
        <v>-6.0001652207251999</v>
      </c>
      <c r="I12">
        <v>-10.4600642438772</v>
      </c>
      <c r="J12">
        <v>-1.9705973452255101</v>
      </c>
      <c r="K12">
        <v>3568.6912861662499</v>
      </c>
      <c r="L12">
        <v>3322.3679655983901</v>
      </c>
      <c r="M12">
        <v>52.301162191703902</v>
      </c>
      <c r="N12">
        <v>0.89601032251429702</v>
      </c>
      <c r="O12">
        <v>9.9736281001009992</v>
      </c>
      <c r="P12">
        <v>50.298328097657603</v>
      </c>
      <c r="Q12">
        <v>0.13791211349798799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442382.48011762003</v>
      </c>
      <c r="F13">
        <v>7166.75</v>
      </c>
      <c r="G13">
        <v>-25.676649859945801</v>
      </c>
      <c r="H13">
        <v>-0.305712635554794</v>
      </c>
      <c r="I13">
        <v>-11.948885984715201</v>
      </c>
      <c r="J13">
        <v>-2.8477523764722399</v>
      </c>
      <c r="K13">
        <v>6990.0417284263003</v>
      </c>
      <c r="L13">
        <v>7007.5826921594498</v>
      </c>
      <c r="M13">
        <v>54.456051533069299</v>
      </c>
      <c r="N13">
        <v>0.81494033986223502</v>
      </c>
      <c r="O13">
        <v>14.3056476087487</v>
      </c>
      <c r="P13">
        <v>15.820647079737499</v>
      </c>
      <c r="Q13">
        <v>-2.926095574593E-2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24</v>
      </c>
      <c r="E14">
        <v>397194.32735678001</v>
      </c>
      <c r="F14">
        <v>1288.95</v>
      </c>
      <c r="G14">
        <v>4.6596947421397203</v>
      </c>
      <c r="H14">
        <v>4.2910679000142098</v>
      </c>
      <c r="I14">
        <v>5.4690377255561096</v>
      </c>
      <c r="J14">
        <v>2.2532598007077298</v>
      </c>
      <c r="K14">
        <v>1169.0577833853699</v>
      </c>
      <c r="L14">
        <v>1082.17208517939</v>
      </c>
      <c r="M14">
        <v>76.773757292138598</v>
      </c>
      <c r="N14">
        <v>1.1379752190218599</v>
      </c>
      <c r="O14">
        <v>1.6331122231273401</v>
      </c>
      <c r="P14">
        <v>39.022811842743899</v>
      </c>
      <c r="Q14">
        <v>4.6752441334401998E-2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21</v>
      </c>
      <c r="E15">
        <v>390952.59093929001</v>
      </c>
      <c r="F15">
        <v>1454.9</v>
      </c>
      <c r="G15">
        <v>-3.4275866153702399</v>
      </c>
      <c r="H15">
        <v>2.1866417355617598</v>
      </c>
      <c r="I15">
        <v>-12.200726959675</v>
      </c>
      <c r="J15">
        <v>-2.0469138674236498</v>
      </c>
      <c r="K15">
        <v>1421.75736626599</v>
      </c>
      <c r="L15">
        <v>1403.65210647402</v>
      </c>
      <c r="M15">
        <v>64.215135206898296</v>
      </c>
      <c r="N15">
        <v>0.90088493889135002</v>
      </c>
      <c r="O15">
        <v>16.6643755584576</v>
      </c>
      <c r="P15">
        <v>33.839289821075397</v>
      </c>
      <c r="Q15">
        <v>1.1856646549016E-2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383516.11982954998</v>
      </c>
      <c r="F16">
        <v>12178.75</v>
      </c>
      <c r="G16">
        <v>0.94780782893868198</v>
      </c>
      <c r="H16">
        <v>-11.0464944285304</v>
      </c>
      <c r="I16">
        <v>7.3367696710407602</v>
      </c>
      <c r="J16">
        <v>-1.9658473714548299</v>
      </c>
      <c r="K16">
        <v>12429.5245805467</v>
      </c>
      <c r="L16">
        <v>11387.994242552801</v>
      </c>
      <c r="M16">
        <v>35.364966381751302</v>
      </c>
      <c r="N16">
        <v>1.23618187382341</v>
      </c>
      <c r="O16">
        <v>7.3505080570665999</v>
      </c>
      <c r="P16">
        <v>31.603118600843899</v>
      </c>
      <c r="Q16">
        <v>2.8520398133737E-2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364974.83896154998</v>
      </c>
      <c r="F17">
        <v>1516.25</v>
      </c>
      <c r="G17">
        <v>23.5745514165142</v>
      </c>
      <c r="H17">
        <v>-2.36313791997918</v>
      </c>
      <c r="I17">
        <v>10.027032063162199</v>
      </c>
      <c r="J17">
        <v>0.30484056512859498</v>
      </c>
      <c r="K17">
        <v>1505.1092037685</v>
      </c>
      <c r="L17">
        <v>1388.93109634184</v>
      </c>
      <c r="M17">
        <v>61.623170871721797</v>
      </c>
      <c r="N17">
        <v>0.94075151640930599</v>
      </c>
      <c r="O17">
        <v>8.0857378400659403</v>
      </c>
      <c r="P17">
        <v>53.777890466531403</v>
      </c>
      <c r="Q17">
        <v>0.10113746866647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361437.35541304998</v>
      </c>
      <c r="F18">
        <v>3175.15</v>
      </c>
      <c r="G18">
        <v>11.2116772071324</v>
      </c>
      <c r="H18">
        <v>-9.2658835565188902</v>
      </c>
      <c r="I18">
        <v>0.63364869710604299</v>
      </c>
      <c r="J18">
        <v>-4.7028733640247999</v>
      </c>
      <c r="K18">
        <v>3169.48608884646</v>
      </c>
      <c r="L18">
        <v>2950.4666765075499</v>
      </c>
      <c r="M18">
        <v>42.570611893547998</v>
      </c>
      <c r="N18">
        <v>1.0443983596833399</v>
      </c>
      <c r="O18">
        <v>17.912539565059902</v>
      </c>
      <c r="P18">
        <v>48.232959850606903</v>
      </c>
      <c r="Q18">
        <v>7.5760518310170999E-2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24</v>
      </c>
      <c r="E19">
        <v>357463.46264987002</v>
      </c>
      <c r="F19">
        <v>1830.55</v>
      </c>
      <c r="G19">
        <v>-28.545076360766899</v>
      </c>
      <c r="H19">
        <v>0.47202548543383999</v>
      </c>
      <c r="I19">
        <v>-14.8099641923845</v>
      </c>
      <c r="J19">
        <v>-0.70478815681625395</v>
      </c>
      <c r="K19">
        <v>1728.6969731919901</v>
      </c>
      <c r="L19">
        <v>1757.6834631363399</v>
      </c>
      <c r="M19">
        <v>74.842096675253302</v>
      </c>
      <c r="N19">
        <v>0.92920423833575305</v>
      </c>
      <c r="O19">
        <v>8.5875829668678794</v>
      </c>
      <c r="P19">
        <v>18.570456974447001</v>
      </c>
      <c r="Q19">
        <v>-7.7796051556109996E-2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353976.79722166999</v>
      </c>
      <c r="F20">
        <v>377.15</v>
      </c>
      <c r="G20">
        <v>74.936310140625295</v>
      </c>
      <c r="H20">
        <v>-8.7834525392712202</v>
      </c>
      <c r="I20">
        <v>12.195813109850301</v>
      </c>
      <c r="J20">
        <v>-1.4475461515802199</v>
      </c>
      <c r="K20">
        <v>359.03562336063402</v>
      </c>
      <c r="L20">
        <v>312.39412570772799</v>
      </c>
      <c r="M20">
        <v>53.236495039955798</v>
      </c>
      <c r="N20">
        <v>0.90619542630559302</v>
      </c>
      <c r="O20">
        <v>4.2556012196738697</v>
      </c>
      <c r="P20">
        <v>104.14073071718499</v>
      </c>
      <c r="Q20">
        <v>0.163851835536901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70</v>
      </c>
      <c r="E21">
        <v>353477.68237499997</v>
      </c>
      <c r="F21">
        <v>5281.5</v>
      </c>
      <c r="G21">
        <v>160.74182979700501</v>
      </c>
      <c r="H21">
        <v>-3.4292917112159902</v>
      </c>
      <c r="I21">
        <v>77.038526227144104</v>
      </c>
      <c r="J21">
        <v>-1.4294613632429201</v>
      </c>
      <c r="K21">
        <v>4612.4555362012798</v>
      </c>
      <c r="L21">
        <v>3377.9116302279499</v>
      </c>
      <c r="M21">
        <v>57.9720839100573</v>
      </c>
      <c r="N21">
        <v>1.3420837729686199</v>
      </c>
      <c r="O21">
        <v>5.7048187068067904</v>
      </c>
      <c r="P21">
        <v>198.76117207828901</v>
      </c>
      <c r="Q21">
        <v>0.284497230293834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56</v>
      </c>
      <c r="E22">
        <v>348896.43785103998</v>
      </c>
      <c r="F22">
        <v>972.1</v>
      </c>
      <c r="G22">
        <v>41.8433435634294</v>
      </c>
      <c r="H22">
        <v>-5.9762805504022003</v>
      </c>
      <c r="I22">
        <v>20.1696058510929</v>
      </c>
      <c r="J22">
        <v>-4.9530670086238704</v>
      </c>
      <c r="K22">
        <v>965.21452348960599</v>
      </c>
      <c r="L22">
        <v>851.36273712846105</v>
      </c>
      <c r="M22">
        <v>38.265585998400901</v>
      </c>
      <c r="N22">
        <v>0.88906386187904196</v>
      </c>
      <c r="O22">
        <v>9.6183520213969498</v>
      </c>
      <c r="P22">
        <v>71.008883806843102</v>
      </c>
      <c r="Q22">
        <v>0.121850659139114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56</v>
      </c>
      <c r="E23">
        <v>341600.70636900002</v>
      </c>
      <c r="F23">
        <v>2888.95</v>
      </c>
      <c r="G23">
        <v>78.222413872194295</v>
      </c>
      <c r="H23">
        <v>5.7897988437550598</v>
      </c>
      <c r="I23">
        <v>60.115711653221403</v>
      </c>
      <c r="J23">
        <v>-5.2716466166504201</v>
      </c>
      <c r="K23">
        <v>2540.6986872040102</v>
      </c>
      <c r="L23">
        <v>2000.6711502074299</v>
      </c>
      <c r="M23">
        <v>53.151570447098102</v>
      </c>
      <c r="N23">
        <v>1.1607553651726299</v>
      </c>
      <c r="O23">
        <v>4.3112549542221297</v>
      </c>
      <c r="P23">
        <v>107.808229031793</v>
      </c>
      <c r="Q23">
        <v>0.189764322673907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336836.97574065003</v>
      </c>
      <c r="F24">
        <v>267.5</v>
      </c>
      <c r="G24">
        <v>41.686667694005997</v>
      </c>
      <c r="H24">
        <v>-10.0033334050914</v>
      </c>
      <c r="I24">
        <v>19.102967384639001</v>
      </c>
      <c r="J24">
        <v>-3.0610670927966201</v>
      </c>
      <c r="K24">
        <v>269.78924387149601</v>
      </c>
      <c r="L24">
        <v>240.44310767186099</v>
      </c>
      <c r="M24">
        <v>46.174807532811101</v>
      </c>
      <c r="N24">
        <v>0.72902459427945998</v>
      </c>
      <c r="O24">
        <v>9.5140186915887792</v>
      </c>
      <c r="P24">
        <v>70.817369093231093</v>
      </c>
      <c r="Q24">
        <v>8.8119617314328005E-2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321126.88468103</v>
      </c>
      <c r="F25">
        <v>11716.7</v>
      </c>
      <c r="G25">
        <v>7.9727322119449804</v>
      </c>
      <c r="H25">
        <v>3.8862062252201901</v>
      </c>
      <c r="I25">
        <v>1.2351824582769799</v>
      </c>
      <c r="J25">
        <v>-0.744564726371993</v>
      </c>
      <c r="K25">
        <v>10300.540422869901</v>
      </c>
      <c r="L25">
        <v>9527.0684379821105</v>
      </c>
      <c r="M25">
        <v>66.148481157484895</v>
      </c>
      <c r="N25">
        <v>1.6769889917638501</v>
      </c>
      <c r="O25">
        <v>1.3506362713050499</v>
      </c>
      <c r="P25">
        <v>46.6851952701983</v>
      </c>
      <c r="Q25">
        <v>4.0719628820327002E-2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317065.19434709998</v>
      </c>
      <c r="F26">
        <v>1485.5</v>
      </c>
      <c r="G26">
        <v>78.469816648572404</v>
      </c>
      <c r="H26">
        <v>-3.6914198213634299</v>
      </c>
      <c r="I26">
        <v>33.976029162779</v>
      </c>
      <c r="J26">
        <v>-1.2191604617985801</v>
      </c>
      <c r="K26">
        <v>1384.77368797348</v>
      </c>
      <c r="L26">
        <v>1180.7054442588801</v>
      </c>
      <c r="M26">
        <v>59.869298966641303</v>
      </c>
      <c r="N26">
        <v>1.0772646266666599</v>
      </c>
      <c r="O26">
        <v>9.1484348704140093</v>
      </c>
      <c r="P26">
        <v>109.81638418079</v>
      </c>
      <c r="Q26">
        <v>7.0136168458753007E-2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312416.9459468</v>
      </c>
      <c r="F27">
        <v>4900.1000000000004</v>
      </c>
      <c r="G27">
        <v>-1.2291128527065001</v>
      </c>
      <c r="H27">
        <v>-1.5641700511629499</v>
      </c>
      <c r="I27">
        <v>10.6318713828728</v>
      </c>
      <c r="J27">
        <v>-4.8399034263411904</v>
      </c>
      <c r="K27">
        <v>4645.5388581216303</v>
      </c>
      <c r="L27">
        <v>4220.6213519310504</v>
      </c>
      <c r="M27">
        <v>52.364150262015599</v>
      </c>
      <c r="N27">
        <v>1.38006878775019</v>
      </c>
      <c r="O27">
        <v>6.5080304483581903</v>
      </c>
      <c r="P27">
        <v>40.353741496598602</v>
      </c>
      <c r="Q27">
        <v>1.5972580085660999E-2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303850.72676672903</v>
      </c>
      <c r="F28">
        <v>331.55</v>
      </c>
      <c r="G28">
        <v>49.367514652381701</v>
      </c>
      <c r="H28">
        <v>-2.8033260360695902</v>
      </c>
      <c r="I28">
        <v>30.622080423364501</v>
      </c>
      <c r="J28">
        <v>-2.27041305331527</v>
      </c>
      <c r="K28">
        <v>310.32901324097901</v>
      </c>
      <c r="L28">
        <v>264.56042188484298</v>
      </c>
      <c r="M28">
        <v>55.204470561825801</v>
      </c>
      <c r="N28">
        <v>0.81155283626821895</v>
      </c>
      <c r="O28">
        <v>5.1726738048559699</v>
      </c>
      <c r="P28">
        <v>86.762427827066603</v>
      </c>
      <c r="Q28">
        <v>0.11114525290569099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299183.68764900003</v>
      </c>
      <c r="F29">
        <v>3380.6</v>
      </c>
      <c r="G29">
        <v>-14.434935026388301</v>
      </c>
      <c r="H29">
        <v>-6.3546591785075197</v>
      </c>
      <c r="I29">
        <v>-19.401884103328001</v>
      </c>
      <c r="J29">
        <v>-4.9420433117273896</v>
      </c>
      <c r="K29">
        <v>3440.0882344442898</v>
      </c>
      <c r="L29">
        <v>3404.66896056931</v>
      </c>
      <c r="M29">
        <v>41.938669543286103</v>
      </c>
      <c r="N29">
        <v>1.22738413181066</v>
      </c>
      <c r="O29">
        <v>14.978110394604499</v>
      </c>
      <c r="P29">
        <v>17.2821731513122</v>
      </c>
      <c r="Q29">
        <v>7.5411624068928998E-2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288877.89032812498</v>
      </c>
      <c r="F30">
        <v>467.05</v>
      </c>
      <c r="G30">
        <v>79.661470822121501</v>
      </c>
      <c r="H30">
        <v>-11.108616075549101</v>
      </c>
      <c r="I30">
        <v>16.7132208967246</v>
      </c>
      <c r="J30">
        <v>-4.6842215169199903</v>
      </c>
      <c r="K30">
        <v>468.92911327573898</v>
      </c>
      <c r="L30">
        <v>402.176073099647</v>
      </c>
      <c r="M30">
        <v>38.731867526030001</v>
      </c>
      <c r="N30">
        <v>0.68871201167067098</v>
      </c>
      <c r="O30">
        <v>12.9215287442457</v>
      </c>
      <c r="P30">
        <v>108.597588209021</v>
      </c>
      <c r="Q30">
        <v>0.13293116518970599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281054.88257154002</v>
      </c>
      <c r="F31">
        <v>1808.45</v>
      </c>
      <c r="G31">
        <v>60.690539001739197</v>
      </c>
      <c r="H31">
        <v>-13.7847788637047</v>
      </c>
      <c r="I31">
        <v>1.9147865394371799</v>
      </c>
      <c r="J31">
        <v>-3.7269692690857101</v>
      </c>
      <c r="K31">
        <v>1823.79363038213</v>
      </c>
      <c r="L31">
        <v>1625.71818073895</v>
      </c>
      <c r="M31">
        <v>40.794094573118798</v>
      </c>
      <c r="N31">
        <v>0.46864970946161699</v>
      </c>
      <c r="O31">
        <v>20.218972047886201</v>
      </c>
      <c r="P31">
        <v>121.74606094046899</v>
      </c>
      <c r="Q31">
        <v>5.5029465269281999E-2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67</v>
      </c>
      <c r="E32">
        <v>277661.03436259</v>
      </c>
      <c r="F32">
        <v>715.7</v>
      </c>
      <c r="G32">
        <v>154.995593304056</v>
      </c>
      <c r="H32">
        <v>-3.6544149114654099</v>
      </c>
      <c r="I32">
        <v>25.953500556625201</v>
      </c>
      <c r="J32">
        <v>-5.3433555420330201</v>
      </c>
      <c r="K32">
        <v>686.44668915216096</v>
      </c>
      <c r="L32">
        <v>546.15086439418997</v>
      </c>
      <c r="M32">
        <v>40.003915844182899</v>
      </c>
      <c r="N32">
        <v>0.91828453060204396</v>
      </c>
      <c r="O32">
        <v>25.171161101019901</v>
      </c>
      <c r="P32">
        <v>203.45558617765499</v>
      </c>
      <c r="Q32">
        <v>0.163980986431639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274645.73499999999</v>
      </c>
      <c r="F33">
        <v>673.25</v>
      </c>
      <c r="G33">
        <v>92.778906591122905</v>
      </c>
      <c r="H33">
        <v>-16.963898584074901</v>
      </c>
      <c r="I33">
        <v>104.784157912173</v>
      </c>
      <c r="J33">
        <v>0.17511961748025701</v>
      </c>
      <c r="K33">
        <v>591.70812949754497</v>
      </c>
      <c r="L33">
        <v>427.722163807806</v>
      </c>
      <c r="M33">
        <v>44.144706354269601</v>
      </c>
      <c r="N33">
        <v>0.2372787797141</v>
      </c>
      <c r="O33">
        <v>19.970293353137698</v>
      </c>
      <c r="P33">
        <v>136.560084328882</v>
      </c>
      <c r="Q33">
        <v>5.462775792881E-2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274550.08563202497</v>
      </c>
      <c r="F34">
        <v>2880.85</v>
      </c>
      <c r="G34">
        <v>-41.1619586440898</v>
      </c>
      <c r="H34">
        <v>-5.3236945676999596</v>
      </c>
      <c r="I34">
        <v>-26.4155554750294</v>
      </c>
      <c r="J34">
        <v>-2.7765715197182201</v>
      </c>
      <c r="K34">
        <v>2888.7927292999002</v>
      </c>
      <c r="L34">
        <v>2988.5113714993699</v>
      </c>
      <c r="M34">
        <v>38.723144015458502</v>
      </c>
      <c r="N34">
        <v>0.85949590257422304</v>
      </c>
      <c r="O34">
        <v>23.852335248277399</v>
      </c>
      <c r="P34">
        <v>7.8929628103816301</v>
      </c>
      <c r="Q34">
        <v>-8.1110254801334006E-2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270548.11892605003</v>
      </c>
      <c r="F35">
        <v>7832.2</v>
      </c>
      <c r="G35">
        <v>83.548951659370999</v>
      </c>
      <c r="H35">
        <v>-0.69091576326391602</v>
      </c>
      <c r="I35">
        <v>85.8695228374838</v>
      </c>
      <c r="J35">
        <v>-1.2561473301803801</v>
      </c>
      <c r="K35">
        <v>6760.68300133299</v>
      </c>
      <c r="L35">
        <v>5192.0403683800596</v>
      </c>
      <c r="M35">
        <v>62.930647372558603</v>
      </c>
      <c r="N35">
        <v>1.14569217684208</v>
      </c>
      <c r="O35">
        <v>1.30359286024361</v>
      </c>
      <c r="P35">
        <v>141.28773875539099</v>
      </c>
      <c r="Q35">
        <v>0.187110264272531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112</v>
      </c>
      <c r="E36">
        <v>264513.04751854</v>
      </c>
      <c r="F36">
        <v>9417.4500000000007</v>
      </c>
      <c r="G36">
        <v>76.148968202000503</v>
      </c>
      <c r="H36">
        <v>0.636203797809472</v>
      </c>
      <c r="I36">
        <v>29.321114523626399</v>
      </c>
      <c r="J36">
        <v>-4.6284738184883096</v>
      </c>
      <c r="K36">
        <v>9239.5692362518803</v>
      </c>
      <c r="L36">
        <v>7687.9825667043397</v>
      </c>
      <c r="M36">
        <v>38.7888064745229</v>
      </c>
      <c r="N36">
        <v>0.74904221049198505</v>
      </c>
      <c r="O36">
        <v>6.5978582312621503</v>
      </c>
      <c r="P36">
        <v>107.38713939660801</v>
      </c>
      <c r="Q36">
        <v>0.100266012982314</v>
      </c>
    </row>
    <row r="37" spans="1:17" x14ac:dyDescent="0.3">
      <c r="A37" t="s">
        <v>113</v>
      </c>
      <c r="B37" t="s">
        <v>114</v>
      </c>
      <c r="C37" t="str">
        <f>IFERROR(VLOOKUP(Table1[[#This Row],[Ticker]],[1]!Table1[[Symbol]:[Industry]],2,FALSE),"-")</f>
        <v>-</v>
      </c>
      <c r="D37" t="s">
        <v>21</v>
      </c>
      <c r="E37">
        <v>258702.78129896001</v>
      </c>
      <c r="F37">
        <v>510.8</v>
      </c>
      <c r="G37">
        <v>1.65220035725517</v>
      </c>
      <c r="H37">
        <v>2.8380473205228598</v>
      </c>
      <c r="I37">
        <v>-2.5740648818462</v>
      </c>
      <c r="J37">
        <v>-2.3883112823843402</v>
      </c>
      <c r="K37">
        <v>473.37990964353099</v>
      </c>
      <c r="L37">
        <v>457.61062513051201</v>
      </c>
      <c r="M37">
        <v>68.207105735639601</v>
      </c>
      <c r="N37">
        <v>1.3031193877334699</v>
      </c>
      <c r="O37">
        <v>6.8715740015661702</v>
      </c>
      <c r="P37">
        <v>36.195173976803098</v>
      </c>
      <c r="Q37">
        <v>-9.4620102934047004E-2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255037.86872145001</v>
      </c>
      <c r="F38">
        <v>1603.1</v>
      </c>
      <c r="G38">
        <v>-22.515201660731702</v>
      </c>
      <c r="H38">
        <v>-5.1451921687186699</v>
      </c>
      <c r="I38">
        <v>-15.0100478254721</v>
      </c>
      <c r="J38">
        <v>-1.6938394260101901</v>
      </c>
      <c r="K38">
        <v>1588.2351652432999</v>
      </c>
      <c r="L38">
        <v>1588.5710524610699</v>
      </c>
      <c r="M38">
        <v>60.843023631168897</v>
      </c>
      <c r="N38">
        <v>1.0788117808545501</v>
      </c>
      <c r="O38">
        <v>8.6020834632898708</v>
      </c>
      <c r="P38">
        <v>12.969944681300801</v>
      </c>
      <c r="Q38">
        <v>1.684847427638E-3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244341.528273</v>
      </c>
      <c r="F39">
        <v>2533.75</v>
      </c>
      <c r="G39">
        <v>-15.8496657786282</v>
      </c>
      <c r="H39">
        <v>-2.4180549146166399</v>
      </c>
      <c r="I39">
        <v>-12.524578090614</v>
      </c>
      <c r="J39">
        <v>-1.2607306894829899</v>
      </c>
      <c r="K39">
        <v>2505.5984212875501</v>
      </c>
      <c r="L39">
        <v>2444.8050683879601</v>
      </c>
      <c r="M39">
        <v>55.545536399346602</v>
      </c>
      <c r="N39">
        <v>0.68883331302829898</v>
      </c>
      <c r="O39">
        <v>9.2964972866304905</v>
      </c>
      <c r="P39">
        <v>18.123543123543101</v>
      </c>
      <c r="Q39">
        <v>-3.2673007227609998E-3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231969.582917541</v>
      </c>
      <c r="F40">
        <v>163.58000000000001</v>
      </c>
      <c r="G40">
        <v>55.2997700297256</v>
      </c>
      <c r="H40">
        <v>-8.0204769083282592</v>
      </c>
      <c r="I40">
        <v>18.1744255731465</v>
      </c>
      <c r="J40">
        <v>-3.86072650757075</v>
      </c>
      <c r="K40">
        <v>165.74109937764501</v>
      </c>
      <c r="L40">
        <v>144.86009101320599</v>
      </c>
      <c r="M40">
        <v>42.040239083722</v>
      </c>
      <c r="N40">
        <v>0.69111879662596198</v>
      </c>
      <c r="O40">
        <v>20.308106125443199</v>
      </c>
      <c r="P40">
        <v>91.321637426900594</v>
      </c>
      <c r="Q40">
        <v>9.5791646719316004E-2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228751.12902399999</v>
      </c>
      <c r="F41">
        <v>173.17</v>
      </c>
      <c r="G41">
        <v>401.79385147762702</v>
      </c>
      <c r="H41">
        <v>-11.6685127076586</v>
      </c>
      <c r="I41">
        <v>68.043942703209495</v>
      </c>
      <c r="J41">
        <v>-0.90539878719366895</v>
      </c>
      <c r="K41">
        <v>166.81716589803</v>
      </c>
      <c r="L41">
        <v>128.13464950065301</v>
      </c>
      <c r="M41">
        <v>50.566740271728101</v>
      </c>
      <c r="N41">
        <v>0.62012176795185403</v>
      </c>
      <c r="O41">
        <v>15.4934457469538</v>
      </c>
      <c r="P41">
        <v>439.470404984423</v>
      </c>
      <c r="Q41">
        <v>0.167351054164526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226335.7491975</v>
      </c>
      <c r="F42">
        <v>353.6</v>
      </c>
      <c r="G42">
        <v>14.2870724142747</v>
      </c>
      <c r="H42">
        <v>-7.7916204355136696</v>
      </c>
      <c r="I42">
        <v>40.075426099739403</v>
      </c>
      <c r="J42">
        <v>-2.6537533069164598</v>
      </c>
      <c r="K42">
        <v>353.42439043332502</v>
      </c>
      <c r="L42">
        <v>288.179067082882</v>
      </c>
      <c r="M42">
        <v>48.337377330191103</v>
      </c>
      <c r="N42">
        <v>0.87073159857549698</v>
      </c>
      <c r="O42">
        <v>11.623303167420699</v>
      </c>
      <c r="P42">
        <v>74.358974358974294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224300.56336786499</v>
      </c>
      <c r="F43">
        <v>304.5</v>
      </c>
      <c r="G43">
        <v>129.401040088256</v>
      </c>
      <c r="H43">
        <v>-3.2601011422386601</v>
      </c>
      <c r="I43">
        <v>57.943227308273201</v>
      </c>
      <c r="J43">
        <v>-2.0098409820949801</v>
      </c>
      <c r="K43">
        <v>271.57044251619499</v>
      </c>
      <c r="L43">
        <v>207.39576104984101</v>
      </c>
      <c r="M43">
        <v>57.226549347836396</v>
      </c>
      <c r="N43">
        <v>0.95692094631983604</v>
      </c>
      <c r="O43">
        <v>6.0755336617405602</v>
      </c>
      <c r="P43">
        <v>158.26972010178099</v>
      </c>
      <c r="Q43">
        <v>0.22221412883386199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223963.29316247901</v>
      </c>
      <c r="F44">
        <v>943.15</v>
      </c>
      <c r="G44">
        <v>-4.0862106871090802</v>
      </c>
      <c r="H44">
        <v>-4.2748123395597304</v>
      </c>
      <c r="I44">
        <v>-3.3578679089626799</v>
      </c>
      <c r="J44">
        <v>-1.86268613562276</v>
      </c>
      <c r="K44">
        <v>895.04826371343597</v>
      </c>
      <c r="L44">
        <v>837.84480193353704</v>
      </c>
      <c r="M44">
        <v>50.2650932980128</v>
      </c>
      <c r="N44">
        <v>0.92489208765458797</v>
      </c>
      <c r="O44">
        <v>0.25976779939564898</v>
      </c>
      <c r="P44">
        <v>30.449515905947401</v>
      </c>
      <c r="Q44">
        <v>-1.9850270527400002E-3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132</v>
      </c>
      <c r="E45">
        <v>215415.82027149599</v>
      </c>
      <c r="F45">
        <v>174.16</v>
      </c>
      <c r="G45">
        <v>29.477065040974399</v>
      </c>
      <c r="H45">
        <v>-7.19219617254796</v>
      </c>
      <c r="I45">
        <v>15.9030904988324</v>
      </c>
      <c r="J45">
        <v>-6.9517580788656996</v>
      </c>
      <c r="K45">
        <v>170.522474780773</v>
      </c>
      <c r="L45">
        <v>148.840499230533</v>
      </c>
      <c r="M45">
        <v>35.863314752780298</v>
      </c>
      <c r="N45">
        <v>0.77650638297999797</v>
      </c>
      <c r="O45">
        <v>5.9944878272852398</v>
      </c>
      <c r="P45">
        <v>58.111665910122497</v>
      </c>
      <c r="Q45">
        <v>2.4554995430144E-2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208891.54359181499</v>
      </c>
      <c r="F46">
        <v>1639.45</v>
      </c>
      <c r="G46">
        <v>73.316556962398494</v>
      </c>
      <c r="H46">
        <v>2.9098409740401299</v>
      </c>
      <c r="I46">
        <v>21.4933154332344</v>
      </c>
      <c r="J46">
        <v>-3.2701485648331698</v>
      </c>
      <c r="K46">
        <v>1504.9119329760899</v>
      </c>
      <c r="L46">
        <v>1279.7540122313601</v>
      </c>
      <c r="M46">
        <v>63.584853580700297</v>
      </c>
      <c r="N46">
        <v>0.982154061197131</v>
      </c>
      <c r="O46">
        <v>1.9854219402848501</v>
      </c>
      <c r="P46">
        <v>109.90333525382501</v>
      </c>
      <c r="Q46">
        <v>0.23974677088924001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204386.48756442001</v>
      </c>
      <c r="F47">
        <v>816.75</v>
      </c>
      <c r="G47">
        <v>41.024300801175599</v>
      </c>
      <c r="H47">
        <v>-7.0638322545470897</v>
      </c>
      <c r="I47">
        <v>2.33096083497438</v>
      </c>
      <c r="J47">
        <v>-6.3205456622946201</v>
      </c>
      <c r="K47">
        <v>848.17262229575397</v>
      </c>
      <c r="L47">
        <v>756.75315611085898</v>
      </c>
      <c r="M47">
        <v>38.404091184336103</v>
      </c>
      <c r="N47">
        <v>0.89690148223501598</v>
      </c>
      <c r="O47">
        <v>18.469543924089301</v>
      </c>
      <c r="P47">
        <v>76.384839650145693</v>
      </c>
      <c r="Q47">
        <v>0.13674315070738299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190677.63018797999</v>
      </c>
      <c r="F48">
        <v>5329</v>
      </c>
      <c r="G48">
        <v>179.98226374025799</v>
      </c>
      <c r="H48">
        <v>7.9837845450250997</v>
      </c>
      <c r="I48">
        <v>65.963401594955599</v>
      </c>
      <c r="J48">
        <v>-2.2326537142101999</v>
      </c>
      <c r="K48">
        <v>4726.3145022071203</v>
      </c>
      <c r="L48">
        <v>3618.7059877966399</v>
      </c>
      <c r="M48">
        <v>70.092036923937499</v>
      </c>
      <c r="N48">
        <v>0.94243976400599705</v>
      </c>
      <c r="O48">
        <v>2.4394820791893301</v>
      </c>
      <c r="P48">
        <v>221.51799450963799</v>
      </c>
      <c r="Q48">
        <v>0.24724685653213799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177809.138836875</v>
      </c>
      <c r="F49">
        <v>8643.0499999999993</v>
      </c>
      <c r="G49">
        <v>73.480572598412394</v>
      </c>
      <c r="H49">
        <v>-5.0466859466095197</v>
      </c>
      <c r="I49">
        <v>71.553676151379705</v>
      </c>
      <c r="J49">
        <v>-4.3223521693183997</v>
      </c>
      <c r="K49">
        <v>7790.1798158276797</v>
      </c>
      <c r="L49">
        <v>5987.5360667544201</v>
      </c>
      <c r="M49">
        <v>49.320851925245599</v>
      </c>
      <c r="N49">
        <v>1.03666314926805</v>
      </c>
      <c r="O49">
        <v>5.8648278096273998</v>
      </c>
      <c r="P49">
        <v>124.494805194805</v>
      </c>
      <c r="Q49">
        <v>0.18434566103443401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80</v>
      </c>
      <c r="E50">
        <v>175644.54895117501</v>
      </c>
      <c r="F50">
        <v>2637.6</v>
      </c>
      <c r="G50">
        <v>25.012434315147502</v>
      </c>
      <c r="H50">
        <v>-0.37514307519575402</v>
      </c>
      <c r="I50">
        <v>13.591934264852</v>
      </c>
      <c r="J50">
        <v>2.2707846441618198</v>
      </c>
      <c r="K50">
        <v>2401.3770270473901</v>
      </c>
      <c r="L50">
        <v>2175.5474272681499</v>
      </c>
      <c r="M50">
        <v>72.001150099210903</v>
      </c>
      <c r="N50">
        <v>1.6140335989657799</v>
      </c>
      <c r="O50">
        <v>0.64642098877767395</v>
      </c>
      <c r="P50">
        <v>54.551631515186202</v>
      </c>
      <c r="Q50">
        <v>5.2816821423187998E-2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171360.081454725</v>
      </c>
      <c r="F51">
        <v>200.15</v>
      </c>
      <c r="G51">
        <v>131.250219783381</v>
      </c>
      <c r="H51">
        <v>2.0034123749102202</v>
      </c>
      <c r="I51">
        <v>46.500717979576798</v>
      </c>
      <c r="J51">
        <v>-3.7402246460683601</v>
      </c>
      <c r="K51">
        <v>185.977061087414</v>
      </c>
      <c r="L51">
        <v>151.24586902902101</v>
      </c>
      <c r="M51">
        <v>60.198358663440999</v>
      </c>
      <c r="N51">
        <v>1.1760986361066199</v>
      </c>
      <c r="O51">
        <v>3.5223582313264901</v>
      </c>
      <c r="P51">
        <v>174.17808219177999</v>
      </c>
      <c r="Q51">
        <v>3.9607270610288001E-2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164038.42604781999</v>
      </c>
      <c r="F52">
        <v>443.3</v>
      </c>
      <c r="G52">
        <v>30.369008033844601</v>
      </c>
      <c r="H52">
        <v>-9.5074261837555092</v>
      </c>
      <c r="I52">
        <v>64.598229410181403</v>
      </c>
      <c r="J52">
        <v>-3.78169379971051</v>
      </c>
      <c r="K52">
        <v>419.18464843765997</v>
      </c>
      <c r="L52">
        <v>331.66067431498601</v>
      </c>
      <c r="M52">
        <v>41.164049776670403</v>
      </c>
      <c r="N52">
        <v>1.50604717898125</v>
      </c>
      <c r="O52">
        <v>14.313106248590101</v>
      </c>
      <c r="P52">
        <v>113.125</v>
      </c>
      <c r="Q52">
        <v>4.2052499848838E-2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157</v>
      </c>
      <c r="E53">
        <v>163111.15677450999</v>
      </c>
      <c r="F53">
        <v>4221.6499999999996</v>
      </c>
      <c r="G53">
        <v>39.102112528915299</v>
      </c>
      <c r="H53">
        <v>-4.8989108871276299</v>
      </c>
      <c r="I53">
        <v>33.170975962155197</v>
      </c>
      <c r="J53">
        <v>-2.0083873950726798</v>
      </c>
      <c r="K53">
        <v>4092.83190103079</v>
      </c>
      <c r="L53">
        <v>3366.5695219362701</v>
      </c>
      <c r="M53">
        <v>43.982865267721301</v>
      </c>
      <c r="N53">
        <v>1.2319806016151</v>
      </c>
      <c r="O53">
        <v>9.1942723816517304</v>
      </c>
      <c r="P53">
        <v>80.926564810251307</v>
      </c>
      <c r="Q53">
        <v>0.101457593307425</v>
      </c>
    </row>
    <row r="54" spans="1:17" x14ac:dyDescent="0.3">
      <c r="A54" t="s">
        <v>158</v>
      </c>
      <c r="B54" t="s">
        <v>159</v>
      </c>
      <c r="C54" t="str">
        <f>IFERROR(VLOOKUP(Table1[[#This Row],[Ticker]],[1]!Table1[[Symbol]:[Industry]],2,FALSE),"-")</f>
        <v>-</v>
      </c>
      <c r="D54" t="s">
        <v>80</v>
      </c>
      <c r="E54">
        <v>161839.52812198899</v>
      </c>
      <c r="F54">
        <v>660.65</v>
      </c>
      <c r="G54">
        <v>24.498118337994001</v>
      </c>
      <c r="H54">
        <v>-1.4744780104381401</v>
      </c>
      <c r="I54">
        <v>16.7496147952047</v>
      </c>
      <c r="J54">
        <v>-2.9385194837870001</v>
      </c>
      <c r="K54">
        <v>631.36497530627605</v>
      </c>
      <c r="L54">
        <v>561.04062651572497</v>
      </c>
      <c r="M54">
        <v>54.083693567037301</v>
      </c>
      <c r="N54">
        <v>1.3200575189891599</v>
      </c>
      <c r="O54">
        <v>4.2912283357299597</v>
      </c>
      <c r="P54">
        <v>63.506991708946799</v>
      </c>
      <c r="Q54">
        <v>6.1689157410407001E-2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162</v>
      </c>
      <c r="E55">
        <v>161430.06146930001</v>
      </c>
      <c r="F55">
        <v>3143.95</v>
      </c>
      <c r="G55">
        <v>-7.8417215973614898</v>
      </c>
      <c r="H55">
        <v>1.09211214849585</v>
      </c>
      <c r="I55">
        <v>5.4457347211317799</v>
      </c>
      <c r="J55">
        <v>-0.30512229991973</v>
      </c>
      <c r="K55">
        <v>3033.0943504052502</v>
      </c>
      <c r="L55">
        <v>2804.7543962732998</v>
      </c>
      <c r="M55">
        <v>64.573025292410705</v>
      </c>
      <c r="N55">
        <v>0.913022490905672</v>
      </c>
      <c r="O55">
        <v>2.7688099365448</v>
      </c>
      <c r="P55">
        <v>37.1376851104664</v>
      </c>
      <c r="Q55">
        <v>7.0779416796620002E-3</v>
      </c>
    </row>
    <row r="56" spans="1:17" x14ac:dyDescent="0.3">
      <c r="A56" t="s">
        <v>163</v>
      </c>
      <c r="B56" t="s">
        <v>164</v>
      </c>
      <c r="C56" t="str">
        <f>IFERROR(VLOOKUP(Table1[[#This Row],[Ticker]],[1]!Table1[[Symbol]:[Industry]],2,FALSE),"-")</f>
        <v>-</v>
      </c>
      <c r="D56" t="s">
        <v>124</v>
      </c>
      <c r="E56">
        <v>158421.38498880001</v>
      </c>
      <c r="F56">
        <v>479.75</v>
      </c>
      <c r="G56">
        <v>160.70665229998701</v>
      </c>
      <c r="H56">
        <v>-8.5213600023203409</v>
      </c>
      <c r="I56">
        <v>13.6394709137842</v>
      </c>
      <c r="J56">
        <v>-4.8303496229765797</v>
      </c>
      <c r="K56">
        <v>465.19066679953801</v>
      </c>
      <c r="L56">
        <v>380.81948669011598</v>
      </c>
      <c r="M56">
        <v>44.306841947993902</v>
      </c>
      <c r="N56">
        <v>0.72639726448623698</v>
      </c>
      <c r="O56">
        <v>16.519020323084899</v>
      </c>
      <c r="P56">
        <v>198.53764779091401</v>
      </c>
      <c r="Q56">
        <v>0.191711538546599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21</v>
      </c>
      <c r="E57">
        <v>153338.58429974999</v>
      </c>
      <c r="F57">
        <v>5377.05</v>
      </c>
      <c r="G57">
        <v>-23.633177096117802</v>
      </c>
      <c r="H57">
        <v>1.9870420859261599</v>
      </c>
      <c r="I57">
        <v>-25.511922446159701</v>
      </c>
      <c r="J57">
        <v>1.13494447399759</v>
      </c>
      <c r="K57">
        <v>4944.2329311248104</v>
      </c>
      <c r="L57">
        <v>5111.8569624367201</v>
      </c>
      <c r="M57">
        <v>74.394134775736106</v>
      </c>
      <c r="N57">
        <v>1.1998176457293099</v>
      </c>
      <c r="O57">
        <v>19.805469541849099</v>
      </c>
      <c r="P57">
        <v>19.131282471668602</v>
      </c>
      <c r="Q57">
        <v>-4.820882801074E-3</v>
      </c>
    </row>
    <row r="58" spans="1:17" x14ac:dyDescent="0.3">
      <c r="A58" t="s">
        <v>71</v>
      </c>
      <c r="B58" t="s">
        <v>167</v>
      </c>
      <c r="C58" t="str">
        <f>IFERROR(VLOOKUP(Table1[[#This Row],[Ticker]],[1]!Table1[[Symbol]:[Industry]],2,FALSE),"-")</f>
        <v>-</v>
      </c>
      <c r="D58" t="s">
        <v>56</v>
      </c>
      <c r="E58">
        <v>151860.11489632499</v>
      </c>
      <c r="F58">
        <v>652.9</v>
      </c>
      <c r="G58">
        <v>85.937206983465899</v>
      </c>
      <c r="H58">
        <v>-6.4199226412276698</v>
      </c>
      <c r="I58">
        <v>20.983322166871101</v>
      </c>
      <c r="J58">
        <v>-4.2667132995957999</v>
      </c>
      <c r="K58">
        <v>646.80749871354601</v>
      </c>
      <c r="L58">
        <v>561.58178905035504</v>
      </c>
      <c r="M58">
        <v>39.2687657472623</v>
      </c>
      <c r="N58">
        <v>0.99941180904005</v>
      </c>
      <c r="O58">
        <v>9.1438198805330106</v>
      </c>
      <c r="P58">
        <v>116.192052980132</v>
      </c>
      <c r="Q58">
        <v>0.108572439416318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150926.31737586</v>
      </c>
      <c r="F59">
        <v>685.25</v>
      </c>
      <c r="G59">
        <v>36.255498900749302</v>
      </c>
      <c r="H59">
        <v>-6.2161011606785399</v>
      </c>
      <c r="I59">
        <v>2.1165606953654699</v>
      </c>
      <c r="J59">
        <v>-0.41469246102242502</v>
      </c>
      <c r="K59">
        <v>654.95634968077798</v>
      </c>
      <c r="L59">
        <v>573.76898973896004</v>
      </c>
      <c r="M59">
        <v>46.402763832872502</v>
      </c>
      <c r="N59">
        <v>0.77466566596364606</v>
      </c>
      <c r="O59">
        <v>4.3779642466253099</v>
      </c>
      <c r="P59">
        <v>65.519323671497503</v>
      </c>
      <c r="Q59">
        <v>5.0960798229845998E-2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37</v>
      </c>
      <c r="E60">
        <v>145318.78589195001</v>
      </c>
      <c r="F60">
        <v>1463.45</v>
      </c>
      <c r="G60">
        <v>-14.0147987916682</v>
      </c>
      <c r="H60">
        <v>-4.0082634196832503</v>
      </c>
      <c r="I60">
        <v>-8.0737122390073193</v>
      </c>
      <c r="J60">
        <v>-3.58662403016486</v>
      </c>
      <c r="K60">
        <v>1444.2919512651699</v>
      </c>
      <c r="L60">
        <v>1412.06805890072</v>
      </c>
      <c r="M60">
        <v>51.7533162492035</v>
      </c>
      <c r="N60">
        <v>0.93917533690609001</v>
      </c>
      <c r="O60">
        <v>7.2397417062420999</v>
      </c>
      <c r="P60">
        <v>16.921663404306301</v>
      </c>
      <c r="Q60">
        <v>1.9899434146959999E-3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32</v>
      </c>
      <c r="E61">
        <v>145289.42041900501</v>
      </c>
      <c r="F61">
        <v>279.85000000000002</v>
      </c>
      <c r="G61">
        <v>18.7786762672477</v>
      </c>
      <c r="H61">
        <v>-0.73584568166028597</v>
      </c>
      <c r="I61">
        <v>9.5893149886283595</v>
      </c>
      <c r="J61">
        <v>-3.7231291468841499</v>
      </c>
      <c r="K61">
        <v>271.36906875744103</v>
      </c>
      <c r="L61">
        <v>243.643827947722</v>
      </c>
      <c r="M61">
        <v>53.8276854253088</v>
      </c>
      <c r="N61">
        <v>0.800322496794173</v>
      </c>
      <c r="O61">
        <v>7.0930855815615397</v>
      </c>
      <c r="P61">
        <v>50.9846236849204</v>
      </c>
      <c r="Q61">
        <v>0.147461812091151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144652.36502882501</v>
      </c>
      <c r="F62">
        <v>1362</v>
      </c>
      <c r="G62">
        <v>3.51807703531099</v>
      </c>
      <c r="H62">
        <v>2.4657027834933301</v>
      </c>
      <c r="I62">
        <v>12.395372127601499</v>
      </c>
      <c r="J62">
        <v>-0.36929523092897298</v>
      </c>
      <c r="K62">
        <v>1326.9911573208799</v>
      </c>
      <c r="L62">
        <v>1191.3334924840301</v>
      </c>
      <c r="M62">
        <v>62.775415095668698</v>
      </c>
      <c r="N62">
        <v>1.2026877660277699</v>
      </c>
      <c r="O62">
        <v>7.7165932452275898</v>
      </c>
      <c r="P62">
        <v>41.904563450718904</v>
      </c>
      <c r="Q62">
        <v>2.5793569179206E-2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140</v>
      </c>
      <c r="E63">
        <v>142739.78152504499</v>
      </c>
      <c r="F63">
        <v>1538.5</v>
      </c>
      <c r="G63">
        <v>103.26268283552299</v>
      </c>
      <c r="H63">
        <v>2.2291161959997701</v>
      </c>
      <c r="I63">
        <v>47.892056324303098</v>
      </c>
      <c r="J63">
        <v>-9.8299035850275391</v>
      </c>
      <c r="K63">
        <v>1355.6823750052399</v>
      </c>
      <c r="L63">
        <v>1092.57771661537</v>
      </c>
      <c r="M63">
        <v>40.035329989231499</v>
      </c>
      <c r="N63">
        <v>1.20441522398487</v>
      </c>
      <c r="O63">
        <v>7.2440688982775496</v>
      </c>
      <c r="P63">
        <v>139.996880118555</v>
      </c>
      <c r="Q63">
        <v>0.133286089876722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140331.924820549</v>
      </c>
      <c r="F64">
        <v>217.95</v>
      </c>
      <c r="G64">
        <v>81.186511441680807</v>
      </c>
      <c r="H64">
        <v>-1.6182867529796101</v>
      </c>
      <c r="I64">
        <v>32.494114132520302</v>
      </c>
      <c r="J64">
        <v>-3.94700585134213</v>
      </c>
      <c r="K64">
        <v>205.280533904072</v>
      </c>
      <c r="L64">
        <v>172.491473225574</v>
      </c>
      <c r="M64">
        <v>49.8112943052109</v>
      </c>
      <c r="N64">
        <v>0.75826083743616302</v>
      </c>
      <c r="O64">
        <v>6.9970176646019597</v>
      </c>
      <c r="P64">
        <v>110.274963820549</v>
      </c>
      <c r="Q64">
        <v>7.5959213118515001E-2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138179.66702110501</v>
      </c>
      <c r="F65">
        <v>1432.25</v>
      </c>
      <c r="G65">
        <v>0.135712925333944</v>
      </c>
      <c r="H65">
        <v>1.68749414265959</v>
      </c>
      <c r="I65">
        <v>0.84573513470498396</v>
      </c>
      <c r="J65">
        <v>0.19102032065984201</v>
      </c>
      <c r="K65">
        <v>1324.3787988351801</v>
      </c>
      <c r="L65">
        <v>1262.8833771030299</v>
      </c>
      <c r="M65">
        <v>67.847807039594102</v>
      </c>
      <c r="N65">
        <v>0.98572236803090396</v>
      </c>
      <c r="O65">
        <v>0.80642345959154305</v>
      </c>
      <c r="P65">
        <v>32.333918506883499</v>
      </c>
      <c r="Q65">
        <v>4.2064209656540001E-3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138102.57522134</v>
      </c>
      <c r="F66">
        <v>439.45</v>
      </c>
      <c r="G66">
        <v>72.655281359173898</v>
      </c>
      <c r="H66">
        <v>-8.6872662648188204</v>
      </c>
      <c r="I66">
        <v>24.242135521181801</v>
      </c>
      <c r="J66">
        <v>-4.4750717731020302</v>
      </c>
      <c r="K66">
        <v>431.94093112391403</v>
      </c>
      <c r="L66">
        <v>366.10943671978998</v>
      </c>
      <c r="M66">
        <v>40.081207147193503</v>
      </c>
      <c r="N66">
        <v>0.67720720545153501</v>
      </c>
      <c r="O66">
        <v>5.63204005006257</v>
      </c>
      <c r="P66">
        <v>102.74509803921499</v>
      </c>
      <c r="Q66">
        <v>0.15487553675951099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32</v>
      </c>
      <c r="E67">
        <v>136932.98947928799</v>
      </c>
      <c r="F67">
        <v>119.2</v>
      </c>
      <c r="G67">
        <v>106.636931953573</v>
      </c>
      <c r="H67">
        <v>-6.9665186756866397</v>
      </c>
      <c r="I67">
        <v>18.8118095420052</v>
      </c>
      <c r="J67">
        <v>-5.1348254276376197</v>
      </c>
      <c r="K67">
        <v>126.095539832752</v>
      </c>
      <c r="L67">
        <v>107.440412103114</v>
      </c>
      <c r="M67">
        <v>40.784636697663501</v>
      </c>
      <c r="N67">
        <v>0.83940419229984997</v>
      </c>
      <c r="O67">
        <v>19.8825503355704</v>
      </c>
      <c r="P67">
        <v>136.97813121272301</v>
      </c>
      <c r="Q67">
        <v>0.12088807104853699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124</v>
      </c>
      <c r="E68">
        <v>135769.02944000001</v>
      </c>
      <c r="F68">
        <v>524.85</v>
      </c>
      <c r="G68">
        <v>198.21577485407801</v>
      </c>
      <c r="H68">
        <v>-12.613106055889199</v>
      </c>
      <c r="I68">
        <v>16.820587826630799</v>
      </c>
      <c r="J68">
        <v>-2.0067396020599002</v>
      </c>
      <c r="K68">
        <v>509.68799751940901</v>
      </c>
      <c r="L68">
        <v>419.72579779325599</v>
      </c>
      <c r="M68">
        <v>48.161007671083802</v>
      </c>
      <c r="N68">
        <v>0.64885273470709903</v>
      </c>
      <c r="O68">
        <v>15.804515575878799</v>
      </c>
      <c r="P68">
        <v>235.15325670498001</v>
      </c>
      <c r="Q68">
        <v>0.18187423534115699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131293.16396624999</v>
      </c>
      <c r="F69">
        <v>198.55</v>
      </c>
      <c r="G69">
        <v>105.672897262891</v>
      </c>
      <c r="H69">
        <v>32.416078567986801</v>
      </c>
      <c r="I69">
        <v>94.929045279084704</v>
      </c>
      <c r="J69">
        <v>3.50218419593218</v>
      </c>
      <c r="K69">
        <v>152.89155837588601</v>
      </c>
      <c r="L69">
        <v>121.247597449118</v>
      </c>
      <c r="M69">
        <v>92.6226958350275</v>
      </c>
      <c r="N69">
        <v>1.51695685465793</v>
      </c>
      <c r="O69">
        <v>0.83102493074791395</v>
      </c>
      <c r="P69">
        <v>135.10953226761399</v>
      </c>
      <c r="Q69">
        <v>1.6343123140559999E-2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119</v>
      </c>
      <c r="E70">
        <v>130591.56404231999</v>
      </c>
      <c r="F70">
        <v>5430.3</v>
      </c>
      <c r="G70">
        <v>-18.169092332856099</v>
      </c>
      <c r="H70">
        <v>-1.4310255131938701</v>
      </c>
      <c r="I70">
        <v>-6.9431378560273602</v>
      </c>
      <c r="J70">
        <v>-0.89388679852914898</v>
      </c>
      <c r="K70">
        <v>5214.9714911945603</v>
      </c>
      <c r="L70">
        <v>4952.7642852599001</v>
      </c>
      <c r="M70">
        <v>60.078657066887097</v>
      </c>
      <c r="N70">
        <v>0.641669034711986</v>
      </c>
      <c r="O70">
        <v>5.4269561534353503</v>
      </c>
      <c r="P70">
        <v>24.9005221151413</v>
      </c>
      <c r="Q70">
        <v>1.4196620254064001E-2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129872.76379455</v>
      </c>
      <c r="F71">
        <v>4713.8</v>
      </c>
      <c r="G71">
        <v>5.5402353448154198</v>
      </c>
      <c r="H71">
        <v>-7.2100355362234696</v>
      </c>
      <c r="I71">
        <v>3.3769363478516601</v>
      </c>
      <c r="J71">
        <v>-4.8194687062234998</v>
      </c>
      <c r="K71">
        <v>4631.7010433349396</v>
      </c>
      <c r="L71">
        <v>4102.3960027309504</v>
      </c>
      <c r="M71">
        <v>39.881336087983001</v>
      </c>
      <c r="N71">
        <v>0.86828617805273001</v>
      </c>
      <c r="O71">
        <v>5.5623912766769896</v>
      </c>
      <c r="P71">
        <v>49.170886075949298</v>
      </c>
      <c r="Q71">
        <v>5.1974817901185001E-2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18</v>
      </c>
      <c r="E72">
        <v>129461.00376192</v>
      </c>
      <c r="F72">
        <v>304.85000000000002</v>
      </c>
      <c r="G72">
        <v>41.418600436866399</v>
      </c>
      <c r="H72">
        <v>-13.9706064107017</v>
      </c>
      <c r="I72">
        <v>23.052724929248502</v>
      </c>
      <c r="J72">
        <v>-5.76031035480906</v>
      </c>
      <c r="K72">
        <v>305.67200003860501</v>
      </c>
      <c r="L72">
        <v>266.35107745345101</v>
      </c>
      <c r="M72">
        <v>38.825216319109302</v>
      </c>
      <c r="N72">
        <v>0.83041956608302003</v>
      </c>
      <c r="O72">
        <v>12.8341807446284</v>
      </c>
      <c r="P72">
        <v>83.949313621964095</v>
      </c>
      <c r="Q72">
        <v>3.4029606156310002E-3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126703.438435035</v>
      </c>
      <c r="F73">
        <v>593.25</v>
      </c>
      <c r="G73">
        <v>-38.861647059322699</v>
      </c>
      <c r="H73">
        <v>-0.94202733664568605</v>
      </c>
      <c r="I73">
        <v>-18.8875023459475</v>
      </c>
      <c r="J73">
        <v>-3.0843393023560299</v>
      </c>
      <c r="K73">
        <v>580.39793959204803</v>
      </c>
      <c r="L73">
        <v>599.27884470656295</v>
      </c>
      <c r="M73">
        <v>58.533187095036801</v>
      </c>
      <c r="N73">
        <v>1.18165416041157</v>
      </c>
      <c r="O73">
        <v>19.7808680994521</v>
      </c>
      <c r="P73">
        <v>16.005084082909601</v>
      </c>
      <c r="Q73">
        <v>-9.8996445635753993E-2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67</v>
      </c>
      <c r="E74">
        <v>124246.8059735</v>
      </c>
      <c r="F74">
        <v>735.55</v>
      </c>
      <c r="G74">
        <v>143.79296628157101</v>
      </c>
      <c r="H74">
        <v>12.295729617667</v>
      </c>
      <c r="I74">
        <v>67.995591610266402</v>
      </c>
      <c r="J74">
        <v>-0.34162718062891601</v>
      </c>
      <c r="K74">
        <v>632.26546537749198</v>
      </c>
      <c r="L74">
        <v>512.35084319639304</v>
      </c>
      <c r="M74">
        <v>61.184813108408001</v>
      </c>
      <c r="N74">
        <v>0.79175310475729199</v>
      </c>
      <c r="O74">
        <v>1.9645163483107799</v>
      </c>
      <c r="P74">
        <v>173.84586746090801</v>
      </c>
      <c r="Q74">
        <v>0.135179928216313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27</v>
      </c>
      <c r="E75">
        <v>122317.748557143</v>
      </c>
      <c r="F75">
        <v>18.52</v>
      </c>
      <c r="G75">
        <v>119.155319367535</v>
      </c>
      <c r="H75">
        <v>13.314692413274001</v>
      </c>
      <c r="I75">
        <v>26.659482274873699</v>
      </c>
      <c r="J75">
        <v>5.1719581270526502</v>
      </c>
      <c r="K75">
        <v>15.199788216313999</v>
      </c>
      <c r="L75">
        <v>13.399187115296</v>
      </c>
      <c r="M75">
        <v>75.476110257501006</v>
      </c>
      <c r="N75">
        <v>0.987677066351479</v>
      </c>
      <c r="O75">
        <v>0.971922246220291</v>
      </c>
      <c r="P75">
        <v>159.02097902097799</v>
      </c>
      <c r="Q75">
        <v>6.4245207693055001E-2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121315.68185900799</v>
      </c>
      <c r="F76">
        <v>63.99</v>
      </c>
      <c r="G76">
        <v>138.292672104888</v>
      </c>
      <c r="H76">
        <v>-9.6972775948679502</v>
      </c>
      <c r="I76">
        <v>36.747224919344298</v>
      </c>
      <c r="J76">
        <v>-5.5873704004284201</v>
      </c>
      <c r="K76">
        <v>65.318807172317804</v>
      </c>
      <c r="L76">
        <v>54.548563593115603</v>
      </c>
      <c r="M76">
        <v>35.752085020557899</v>
      </c>
      <c r="N76">
        <v>0.55526975999478501</v>
      </c>
      <c r="O76">
        <v>30.8798249726519</v>
      </c>
      <c r="P76">
        <v>168.865546218487</v>
      </c>
      <c r="Q76">
        <v>7.4919656807041005E-2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120664.7610103</v>
      </c>
      <c r="F77">
        <v>4522.3500000000004</v>
      </c>
      <c r="G77">
        <v>-1.57172367472512</v>
      </c>
      <c r="H77">
        <v>2.7826827807363199</v>
      </c>
      <c r="I77">
        <v>5.3921968190975704</v>
      </c>
      <c r="J77">
        <v>6.0353462658152703E-2</v>
      </c>
      <c r="K77">
        <v>4222.4016074916899</v>
      </c>
      <c r="L77">
        <v>3848.97994016236</v>
      </c>
      <c r="M77">
        <v>62.1916546260994</v>
      </c>
      <c r="N77">
        <v>0.70236717397482096</v>
      </c>
      <c r="O77">
        <v>2.3350691565225898</v>
      </c>
      <c r="P77">
        <v>37.236366946863697</v>
      </c>
      <c r="Q77">
        <v>-4.5232618788602998E-2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120261.8851981</v>
      </c>
      <c r="F78">
        <v>1852.85</v>
      </c>
      <c r="G78">
        <v>16.311728626938901</v>
      </c>
      <c r="H78">
        <v>-3.33577426675234</v>
      </c>
      <c r="I78">
        <v>25.048189984037901</v>
      </c>
      <c r="J78">
        <v>3.9426505971652901</v>
      </c>
      <c r="K78">
        <v>1765.1671526172699</v>
      </c>
      <c r="L78">
        <v>1532.04260828937</v>
      </c>
      <c r="M78">
        <v>72.852323022248001</v>
      </c>
      <c r="N78">
        <v>1.3986871971511401</v>
      </c>
      <c r="O78">
        <v>7.1538440780419297</v>
      </c>
      <c r="P78">
        <v>50.289978505089799</v>
      </c>
      <c r="Q78">
        <v>6.7040364540688999E-2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49</v>
      </c>
      <c r="E79">
        <v>120168.43820205001</v>
      </c>
      <c r="F79">
        <v>1438.1</v>
      </c>
      <c r="G79">
        <v>3.6933943625837999</v>
      </c>
      <c r="H79">
        <v>8.1157686497094392</v>
      </c>
      <c r="I79">
        <v>3.71854416194466</v>
      </c>
      <c r="J79">
        <v>-3.25537756600158</v>
      </c>
      <c r="K79">
        <v>1307.51868415424</v>
      </c>
      <c r="L79">
        <v>1186.00220326044</v>
      </c>
      <c r="M79">
        <v>62.358005722597802</v>
      </c>
      <c r="N79">
        <v>1.0465554604177201</v>
      </c>
      <c r="O79">
        <v>2.6493289757318599</v>
      </c>
      <c r="P79">
        <v>44.206568062170902</v>
      </c>
      <c r="Q79">
        <v>0.122923553555154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59</v>
      </c>
      <c r="E80">
        <v>119439.987232089</v>
      </c>
      <c r="F80">
        <v>1480.9</v>
      </c>
      <c r="G80">
        <v>18.954708352755699</v>
      </c>
      <c r="H80">
        <v>-5.1861465342141102</v>
      </c>
      <c r="I80">
        <v>8.4158173076442893</v>
      </c>
      <c r="J80">
        <v>-6.6587827523596097</v>
      </c>
      <c r="K80">
        <v>1473.63669492958</v>
      </c>
      <c r="L80">
        <v>1353.4804137087699</v>
      </c>
      <c r="M80">
        <v>32.719175174339703</v>
      </c>
      <c r="N80">
        <v>0.91982991019285099</v>
      </c>
      <c r="O80">
        <v>6.8269295698561496</v>
      </c>
      <c r="P80">
        <v>48.610135474159499</v>
      </c>
      <c r="Q80">
        <v>1.2476556753689E-2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116644.39465395</v>
      </c>
      <c r="F81">
        <v>1502.75</v>
      </c>
      <c r="G81">
        <v>-13.5829457641182</v>
      </c>
      <c r="H81">
        <v>-1.2062736683783599</v>
      </c>
      <c r="I81">
        <v>-16.963883077038702</v>
      </c>
      <c r="J81">
        <v>-4.4430763549041403</v>
      </c>
      <c r="K81">
        <v>1484.0703359680299</v>
      </c>
      <c r="L81">
        <v>1461.85201823068</v>
      </c>
      <c r="M81">
        <v>50.389742851784099</v>
      </c>
      <c r="N81">
        <v>1.1907606104925199</v>
      </c>
      <c r="O81">
        <v>12.7599401097987</v>
      </c>
      <c r="P81">
        <v>15.8322734805565</v>
      </c>
      <c r="Q81">
        <v>2.0086878111953001E-2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112</v>
      </c>
      <c r="E82">
        <v>112916.32981995</v>
      </c>
      <c r="F82">
        <v>2344.15</v>
      </c>
      <c r="G82">
        <v>54.460139691616803</v>
      </c>
      <c r="H82">
        <v>0.66919346840930605</v>
      </c>
      <c r="I82">
        <v>5.3801870585528802</v>
      </c>
      <c r="J82">
        <v>-4.4964392351477898</v>
      </c>
      <c r="K82">
        <v>2255.8478141414498</v>
      </c>
      <c r="L82">
        <v>1960.3139877911599</v>
      </c>
      <c r="M82">
        <v>43.591277954924898</v>
      </c>
      <c r="N82">
        <v>1.0094731597633899</v>
      </c>
      <c r="O82">
        <v>7.4589936650811497</v>
      </c>
      <c r="P82">
        <v>81.858029480217198</v>
      </c>
      <c r="Q82">
        <v>0.195666900741536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49</v>
      </c>
      <c r="E83">
        <v>112361.859189239</v>
      </c>
      <c r="F83">
        <v>2951.05</v>
      </c>
      <c r="G83">
        <v>46.2071878147053</v>
      </c>
      <c r="H83">
        <v>19.647821588194098</v>
      </c>
      <c r="I83">
        <v>32.924995997457998</v>
      </c>
      <c r="J83">
        <v>4.4746099921451901</v>
      </c>
      <c r="K83">
        <v>2562.1586407506302</v>
      </c>
      <c r="L83">
        <v>2253.5573067312298</v>
      </c>
      <c r="M83">
        <v>84.576957445788096</v>
      </c>
      <c r="N83">
        <v>1.1984666464648299</v>
      </c>
      <c r="O83">
        <v>3.6732688365157902</v>
      </c>
      <c r="P83">
        <v>77.774096385542094</v>
      </c>
      <c r="Q83">
        <v>8.3364002264162004E-2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227</v>
      </c>
      <c r="E84">
        <v>112118.16956833001</v>
      </c>
      <c r="F84">
        <v>1012.2</v>
      </c>
      <c r="G84">
        <v>3.1324878448594</v>
      </c>
      <c r="H84">
        <v>-15.5506768670267</v>
      </c>
      <c r="I84">
        <v>-15.427864098931799</v>
      </c>
      <c r="J84">
        <v>-2.7962043908624299</v>
      </c>
      <c r="K84">
        <v>1038.27485285794</v>
      </c>
      <c r="L84">
        <v>1056.90434683393</v>
      </c>
      <c r="M84">
        <v>41.130837419897397</v>
      </c>
      <c r="N84">
        <v>0.67290371917840797</v>
      </c>
      <c r="O84">
        <v>23.493380754791499</v>
      </c>
      <c r="P84">
        <v>47.551020408163197</v>
      </c>
      <c r="Q84">
        <v>1.5825178770535998E-2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110860.59600000001</v>
      </c>
      <c r="F85">
        <v>4104.1499999999996</v>
      </c>
      <c r="G85">
        <v>90.203184249626105</v>
      </c>
      <c r="H85">
        <v>2.8470014231560499</v>
      </c>
      <c r="I85">
        <v>95.868428721235702</v>
      </c>
      <c r="J85">
        <v>3.4962891964782798</v>
      </c>
      <c r="K85">
        <v>3562.7565760409102</v>
      </c>
      <c r="L85">
        <v>2745.8395537362999</v>
      </c>
      <c r="M85">
        <v>69.748727943679199</v>
      </c>
      <c r="N85">
        <v>1.42138803343113</v>
      </c>
      <c r="O85">
        <v>1.6507681249467101</v>
      </c>
      <c r="P85">
        <v>148.23988386862601</v>
      </c>
      <c r="Q85">
        <v>0.231277668760064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112</v>
      </c>
      <c r="E86">
        <v>109022.434283</v>
      </c>
      <c r="F86">
        <v>5485.2</v>
      </c>
      <c r="G86">
        <v>65.084402967502896</v>
      </c>
      <c r="H86">
        <v>1.93309082755645</v>
      </c>
      <c r="I86">
        <v>23.924824793514802</v>
      </c>
      <c r="J86">
        <v>-4.8654123450217996</v>
      </c>
      <c r="K86">
        <v>5188.8868403576698</v>
      </c>
      <c r="L86">
        <v>4354.3484757395099</v>
      </c>
      <c r="M86">
        <v>41.108704077177997</v>
      </c>
      <c r="N86">
        <v>0.76515557820976099</v>
      </c>
      <c r="O86">
        <v>7.4628090133450096</v>
      </c>
      <c r="P86">
        <v>96.250447227191401</v>
      </c>
      <c r="Q86">
        <v>5.9730333758694999E-2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214</v>
      </c>
      <c r="E87">
        <v>107916.9554394</v>
      </c>
      <c r="F87">
        <v>6989.25</v>
      </c>
      <c r="G87">
        <v>73.345694704456406</v>
      </c>
      <c r="H87">
        <v>1.8337185177589901</v>
      </c>
      <c r="I87">
        <v>17.5223424503925</v>
      </c>
      <c r="J87">
        <v>0.54882497065625402</v>
      </c>
      <c r="K87">
        <v>6472.4455755307099</v>
      </c>
      <c r="L87">
        <v>5382.4478969878301</v>
      </c>
      <c r="M87">
        <v>63.315366100419297</v>
      </c>
      <c r="N87">
        <v>0.92857739489021496</v>
      </c>
      <c r="O87">
        <v>4.8960904245806098</v>
      </c>
      <c r="P87">
        <v>101.88474870017301</v>
      </c>
      <c r="Q87">
        <v>0.156006175644993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32</v>
      </c>
      <c r="E88">
        <v>107659.55980494</v>
      </c>
      <c r="F88">
        <v>118.11</v>
      </c>
      <c r="G88">
        <v>71.698425824778298</v>
      </c>
      <c r="H88">
        <v>-4.3496653829808301</v>
      </c>
      <c r="I88">
        <v>25.507667589784401</v>
      </c>
      <c r="J88">
        <v>-4.3710452706482998</v>
      </c>
      <c r="K88">
        <v>117.67195532011399</v>
      </c>
      <c r="L88">
        <v>101.592532306661</v>
      </c>
      <c r="M88">
        <v>46.270007289169399</v>
      </c>
      <c r="N88">
        <v>1.1321693389163101</v>
      </c>
      <c r="O88">
        <v>9.1355516044365501</v>
      </c>
      <c r="P88">
        <v>100.764915859255</v>
      </c>
      <c r="Q88">
        <v>0.163830205808981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59</v>
      </c>
      <c r="E89">
        <v>107244.4186542</v>
      </c>
      <c r="F89">
        <v>1057</v>
      </c>
      <c r="G89">
        <v>58.975096249727102</v>
      </c>
      <c r="H89">
        <v>-6.1503486481362399</v>
      </c>
      <c r="I89">
        <v>42.453024783153801</v>
      </c>
      <c r="J89">
        <v>-3.07065799718406</v>
      </c>
      <c r="K89">
        <v>1027.3876419150299</v>
      </c>
      <c r="L89">
        <v>849.353968203401</v>
      </c>
      <c r="M89">
        <v>45.255861247272797</v>
      </c>
      <c r="N89">
        <v>0.78600176971588498</v>
      </c>
      <c r="O89">
        <v>10.927152317880701</v>
      </c>
      <c r="P89">
        <v>88.4135472370766</v>
      </c>
      <c r="Q89">
        <v>3.5006675888324998E-2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32</v>
      </c>
      <c r="E90">
        <v>107229.257961529</v>
      </c>
      <c r="F90">
        <v>138.38999999999999</v>
      </c>
      <c r="G90">
        <v>71.611624075366294</v>
      </c>
      <c r="H90">
        <v>-15.6619404256538</v>
      </c>
      <c r="I90">
        <v>5.2095900831264599</v>
      </c>
      <c r="J90">
        <v>-6.9340721732099304</v>
      </c>
      <c r="K90">
        <v>146.553115847648</v>
      </c>
      <c r="L90">
        <v>129.91965733546601</v>
      </c>
      <c r="M90">
        <v>34.0480598576086</v>
      </c>
      <c r="N90">
        <v>0.70713108633125299</v>
      </c>
      <c r="O90">
        <v>24.647734662909102</v>
      </c>
      <c r="P90">
        <v>102.029197080291</v>
      </c>
      <c r="Q90">
        <v>0.136029165993791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177</v>
      </c>
      <c r="E91">
        <v>106657.69890858</v>
      </c>
      <c r="F91">
        <v>599.29999999999995</v>
      </c>
      <c r="G91">
        <v>-22.7482207656574</v>
      </c>
      <c r="H91">
        <v>2.3279619051211302</v>
      </c>
      <c r="I91">
        <v>1.1192696063882399</v>
      </c>
      <c r="J91">
        <v>-1.22211814365245</v>
      </c>
      <c r="K91">
        <v>569.57115053546897</v>
      </c>
      <c r="L91">
        <v>549.11964220967502</v>
      </c>
      <c r="M91">
        <v>55.974772775163501</v>
      </c>
      <c r="N91">
        <v>0.76046019367429196</v>
      </c>
      <c r="O91">
        <v>5.6899716335724904</v>
      </c>
      <c r="P91">
        <v>22.506132461160998</v>
      </c>
      <c r="Q91">
        <v>-8.6331889017652999E-2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132</v>
      </c>
      <c r="E92">
        <v>104964.20132570001</v>
      </c>
      <c r="F92">
        <v>1047.3499999999999</v>
      </c>
      <c r="G92">
        <v>52.194492263259797</v>
      </c>
      <c r="H92">
        <v>-7.8011860326041802</v>
      </c>
      <c r="I92">
        <v>31.713394994080101</v>
      </c>
      <c r="J92">
        <v>-2.52029390318756</v>
      </c>
      <c r="K92">
        <v>994.72621265046996</v>
      </c>
      <c r="L92">
        <v>831.069201771233</v>
      </c>
      <c r="M92">
        <v>50.292082338273701</v>
      </c>
      <c r="N92">
        <v>0.98163852026754395</v>
      </c>
      <c r="O92">
        <v>4.7405356375614698</v>
      </c>
      <c r="P92">
        <v>83.103146853146797</v>
      </c>
      <c r="Q92">
        <v>0.10728524285391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146</v>
      </c>
      <c r="E93">
        <v>104672.64072342</v>
      </c>
      <c r="F93">
        <v>697.75</v>
      </c>
      <c r="G93">
        <v>59.135996213682702</v>
      </c>
      <c r="H93">
        <v>0.484296259408522</v>
      </c>
      <c r="I93">
        <v>41.261597538011699</v>
      </c>
      <c r="J93">
        <v>-0.52276862258938706</v>
      </c>
      <c r="K93">
        <v>625.04030909307505</v>
      </c>
      <c r="L93">
        <v>508.25009634095198</v>
      </c>
      <c r="M93">
        <v>57.271152012220902</v>
      </c>
      <c r="N93">
        <v>0.82278507727830996</v>
      </c>
      <c r="O93">
        <v>5.3385883195987001</v>
      </c>
      <c r="P93">
        <v>94.251113585746097</v>
      </c>
      <c r="Q93">
        <v>0.23997545591435801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103563.61615104</v>
      </c>
      <c r="F94">
        <v>1085.5999999999999</v>
      </c>
      <c r="G94">
        <v>-0.68833941651174102</v>
      </c>
      <c r="H94">
        <v>-6.1074750358943302</v>
      </c>
      <c r="I94">
        <v>-5.3040073878021303</v>
      </c>
      <c r="J94">
        <v>-3.9614474876249601</v>
      </c>
      <c r="K94">
        <v>1108.3060221609801</v>
      </c>
      <c r="L94">
        <v>1049.06613055151</v>
      </c>
      <c r="M94">
        <v>38.528009055253698</v>
      </c>
      <c r="N94">
        <v>0.61799298094210597</v>
      </c>
      <c r="O94">
        <v>16.893883566691201</v>
      </c>
      <c r="P94">
        <v>32.068126520681197</v>
      </c>
      <c r="Q94">
        <v>1.0827390208999999E-3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146</v>
      </c>
      <c r="E95">
        <v>102982.023724125</v>
      </c>
      <c r="F95">
        <v>296.95</v>
      </c>
      <c r="G95">
        <v>224.26703641950101</v>
      </c>
      <c r="H95">
        <v>-8.3408393371518699</v>
      </c>
      <c r="I95">
        <v>52.168491960323799</v>
      </c>
      <c r="J95">
        <v>-2.0261382441549598</v>
      </c>
      <c r="K95">
        <v>283.74317042149102</v>
      </c>
      <c r="L95">
        <v>221.13293005861999</v>
      </c>
      <c r="M95">
        <v>52.178051226415199</v>
      </c>
      <c r="N95">
        <v>0.71770927720945099</v>
      </c>
      <c r="O95">
        <v>8.6041421114665795</v>
      </c>
      <c r="P95">
        <v>253.09155766944099</v>
      </c>
      <c r="Q95">
        <v>0.15346958832473701</v>
      </c>
    </row>
    <row r="96" spans="1:17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59</v>
      </c>
      <c r="E96">
        <v>101090.55806955</v>
      </c>
      <c r="F96">
        <v>6235.9</v>
      </c>
      <c r="G96">
        <v>-3.69531737235604</v>
      </c>
      <c r="H96">
        <v>-0.99094667798525204</v>
      </c>
      <c r="I96">
        <v>-1.9115271672907901</v>
      </c>
      <c r="J96">
        <v>0.50849013422341904</v>
      </c>
      <c r="K96">
        <v>6016.7389394251804</v>
      </c>
      <c r="L96">
        <v>5827.8728949227898</v>
      </c>
      <c r="M96">
        <v>60.6849424847561</v>
      </c>
      <c r="N96">
        <v>1.32844704025745</v>
      </c>
      <c r="O96">
        <v>4.3297679565098699</v>
      </c>
      <c r="P96">
        <v>24.609589656998399</v>
      </c>
      <c r="Q96">
        <v>-5.3958519224625003E-2</v>
      </c>
    </row>
    <row r="97" spans="1:17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193</v>
      </c>
      <c r="E97">
        <v>100719.0109816</v>
      </c>
      <c r="F97">
        <v>34749.65</v>
      </c>
      <c r="G97">
        <v>59.323684234777403</v>
      </c>
      <c r="H97">
        <v>2.6613636302699399</v>
      </c>
      <c r="I97">
        <v>46.856624533371402</v>
      </c>
      <c r="J97">
        <v>0.89581149047353203</v>
      </c>
      <c r="K97">
        <v>31159.4460208481</v>
      </c>
      <c r="L97">
        <v>26545.1103218387</v>
      </c>
      <c r="M97">
        <v>75.729831698607995</v>
      </c>
      <c r="N97">
        <v>1.0150016891685401</v>
      </c>
      <c r="O97">
        <v>5.5492645249664196</v>
      </c>
      <c r="P97">
        <v>93.794876513776202</v>
      </c>
      <c r="Q97">
        <v>0.107246656219322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98</v>
      </c>
      <c r="E98">
        <v>100148.99700585</v>
      </c>
      <c r="F98">
        <v>98.58</v>
      </c>
      <c r="G98">
        <v>86.993227864267695</v>
      </c>
      <c r="H98">
        <v>-9.0759471042138298</v>
      </c>
      <c r="I98">
        <v>42.515716857787197</v>
      </c>
      <c r="J98">
        <v>-2.7233493995334501</v>
      </c>
      <c r="K98">
        <v>98.419456410341695</v>
      </c>
      <c r="L98">
        <v>80.9379116516279</v>
      </c>
      <c r="M98">
        <v>41.514792218344098</v>
      </c>
      <c r="N98">
        <v>0.44563696109891299</v>
      </c>
      <c r="O98">
        <v>19.699736254818401</v>
      </c>
      <c r="P98">
        <v>119.799331103678</v>
      </c>
      <c r="Q98">
        <v>0.155910199460296</v>
      </c>
    </row>
    <row r="99" spans="1:17" x14ac:dyDescent="0.3">
      <c r="A99" t="s">
        <v>258</v>
      </c>
      <c r="B99" t="s">
        <v>259</v>
      </c>
      <c r="C99" t="str">
        <f>IFERROR(VLOOKUP(Table1[[#This Row],[Ticker]],[1]!Table1[[Symbol]:[Industry]],2,FALSE),"-")</f>
        <v>-</v>
      </c>
      <c r="D99" t="s">
        <v>80</v>
      </c>
      <c r="E99">
        <v>99218.088117719904</v>
      </c>
      <c r="F99">
        <v>27832.45</v>
      </c>
      <c r="G99">
        <v>-11.897107234846199</v>
      </c>
      <c r="H99">
        <v>3.3459893373750602</v>
      </c>
      <c r="I99">
        <v>-13.8719665134889</v>
      </c>
      <c r="J99">
        <v>-1.57720487185805</v>
      </c>
      <c r="K99">
        <v>26306.176968027601</v>
      </c>
      <c r="L99">
        <v>25983.294145184602</v>
      </c>
      <c r="M99">
        <v>64.497079441358395</v>
      </c>
      <c r="N99">
        <v>0.85778120686148196</v>
      </c>
      <c r="O99">
        <v>10.4385348756577</v>
      </c>
      <c r="P99">
        <v>20.8740119864501</v>
      </c>
      <c r="Q99">
        <v>-5.5314849515131999E-2</v>
      </c>
    </row>
    <row r="100" spans="1:17" x14ac:dyDescent="0.3">
      <c r="A100" t="s">
        <v>260</v>
      </c>
      <c r="B100" t="s">
        <v>261</v>
      </c>
      <c r="C100" t="str">
        <f>IFERROR(VLOOKUP(Table1[[#This Row],[Ticker]],[1]!Table1[[Symbol]:[Industry]],2,FALSE),"-")</f>
        <v>-</v>
      </c>
      <c r="D100" t="s">
        <v>182</v>
      </c>
      <c r="E100">
        <v>98284.528067294901</v>
      </c>
      <c r="F100">
        <v>902.8</v>
      </c>
      <c r="G100">
        <v>12.9546438674058</v>
      </c>
      <c r="H100">
        <v>-15.595808804465999</v>
      </c>
      <c r="I100">
        <v>-20.6743598186982</v>
      </c>
      <c r="J100">
        <v>-6.2385826409608001</v>
      </c>
      <c r="K100">
        <v>940.33349255721805</v>
      </c>
      <c r="L100">
        <v>968.54899108559403</v>
      </c>
      <c r="M100">
        <v>31.379612230853699</v>
      </c>
      <c r="N100">
        <v>0.49936664658176599</v>
      </c>
      <c r="O100">
        <v>39.499335400974701</v>
      </c>
      <c r="P100">
        <v>72.950191570881202</v>
      </c>
      <c r="Q100">
        <v>1.9337243962966998E-2</v>
      </c>
    </row>
    <row r="101" spans="1:17" x14ac:dyDescent="0.3">
      <c r="A101" t="s">
        <v>262</v>
      </c>
      <c r="B101" t="s">
        <v>263</v>
      </c>
      <c r="C101" t="str">
        <f>IFERROR(VLOOKUP(Table1[[#This Row],[Ticker]],[1]!Table1[[Symbol]:[Industry]],2,FALSE),"-")</f>
        <v>-</v>
      </c>
      <c r="D101" t="s">
        <v>264</v>
      </c>
      <c r="E101">
        <v>95932.245597870002</v>
      </c>
      <c r="F101">
        <v>365.15</v>
      </c>
      <c r="G101">
        <v>96.722447147021299</v>
      </c>
      <c r="H101">
        <v>-2.4480917613378899</v>
      </c>
      <c r="I101">
        <v>84.807704637327703</v>
      </c>
      <c r="J101">
        <v>3.9560046129879001</v>
      </c>
      <c r="K101">
        <v>332.98076437763399</v>
      </c>
      <c r="L101">
        <v>266.34548387753802</v>
      </c>
      <c r="M101">
        <v>67.1679985335455</v>
      </c>
      <c r="N101">
        <v>3.4226705154687802</v>
      </c>
      <c r="O101">
        <v>1.30083527317541</v>
      </c>
      <c r="P101">
        <v>132.06228153797201</v>
      </c>
      <c r="Q101">
        <v>2.7486539230145001E-2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267</v>
      </c>
      <c r="E102">
        <v>94639.549163599993</v>
      </c>
      <c r="F102">
        <v>8449.9</v>
      </c>
      <c r="G102">
        <v>-6.3740212357558601</v>
      </c>
      <c r="H102">
        <v>1.5734652357429999</v>
      </c>
      <c r="I102">
        <v>-4.3632112537419498</v>
      </c>
      <c r="J102">
        <v>0.73639952019549504</v>
      </c>
      <c r="K102">
        <v>8263.5804876855309</v>
      </c>
      <c r="L102">
        <v>7923.32705681885</v>
      </c>
      <c r="M102">
        <v>59.507820300072297</v>
      </c>
      <c r="N102">
        <v>1.9537809180925501</v>
      </c>
      <c r="O102">
        <v>10.6397708848625</v>
      </c>
      <c r="P102">
        <v>27.489853498091399</v>
      </c>
      <c r="Q102">
        <v>9.2408307779105997E-2</v>
      </c>
    </row>
    <row r="103" spans="1:17" x14ac:dyDescent="0.3">
      <c r="A103" t="s">
        <v>268</v>
      </c>
      <c r="B103" t="s">
        <v>269</v>
      </c>
      <c r="C103" t="str">
        <f>IFERROR(VLOOKUP(Table1[[#This Row],[Ticker]],[1]!Table1[[Symbol]:[Industry]],2,FALSE),"-")</f>
        <v>-</v>
      </c>
      <c r="D103" t="s">
        <v>59</v>
      </c>
      <c r="E103">
        <v>94444.892259200002</v>
      </c>
      <c r="F103">
        <v>2771.7</v>
      </c>
      <c r="G103">
        <v>20.730540889049198</v>
      </c>
      <c r="H103">
        <v>-2.5000764160363</v>
      </c>
      <c r="I103">
        <v>11.402746794260599</v>
      </c>
      <c r="J103">
        <v>-5.7936394511347498</v>
      </c>
      <c r="K103">
        <v>2727.6777240308302</v>
      </c>
      <c r="L103">
        <v>2427.1049167077499</v>
      </c>
      <c r="M103">
        <v>38.860877295325203</v>
      </c>
      <c r="N103">
        <v>0.86669804529514005</v>
      </c>
      <c r="O103">
        <v>7.5152433524551698</v>
      </c>
      <c r="P103">
        <v>56.412065122315902</v>
      </c>
      <c r="Q103">
        <v>5.9166974328433E-2</v>
      </c>
    </row>
    <row r="104" spans="1:17" hidden="1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92868.156911040001</v>
      </c>
      <c r="F104">
        <v>1287.8</v>
      </c>
      <c r="G104">
        <v>12.5296783418946</v>
      </c>
      <c r="H104">
        <v>1.7417334848113899</v>
      </c>
      <c r="I104">
        <v>7.8527935706076697</v>
      </c>
      <c r="J104">
        <v>-1.8849617735667299</v>
      </c>
      <c r="K104">
        <v>1219.8545371517901</v>
      </c>
      <c r="L104">
        <v>1116.7506556400799</v>
      </c>
      <c r="M104">
        <v>54.044400550170998</v>
      </c>
      <c r="N104">
        <v>1.0277542955536101</v>
      </c>
      <c r="O104">
        <v>3.6535176269607099</v>
      </c>
      <c r="P104">
        <v>43.5274449707439</v>
      </c>
      <c r="Q104">
        <v>6.4840669729311004E-2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92515.977593864998</v>
      </c>
      <c r="F105">
        <v>624.4</v>
      </c>
      <c r="G105">
        <v>35.016928023512698</v>
      </c>
      <c r="H105">
        <v>8.7783803646669405</v>
      </c>
      <c r="I105">
        <v>31.896671632785299</v>
      </c>
      <c r="J105">
        <v>2.9823438626388001</v>
      </c>
      <c r="K105">
        <v>590.21186378276502</v>
      </c>
      <c r="L105">
        <v>515.55580079944502</v>
      </c>
      <c r="M105">
        <v>72.626774667757104</v>
      </c>
      <c r="N105">
        <v>1.3373978830081901</v>
      </c>
      <c r="O105">
        <v>6.1739269698910899</v>
      </c>
      <c r="P105">
        <v>68.030139935414397</v>
      </c>
      <c r="Q105">
        <v>0.20669253165034901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90954.569998324994</v>
      </c>
      <c r="F106">
        <v>83.22</v>
      </c>
      <c r="G106">
        <v>27.483180064053101</v>
      </c>
      <c r="H106">
        <v>-8.17495629866972</v>
      </c>
      <c r="I106">
        <v>15.150819916604</v>
      </c>
      <c r="J106">
        <v>-4.6731632182601501</v>
      </c>
      <c r="K106">
        <v>85.4997128291742</v>
      </c>
      <c r="L106">
        <v>77.573747658339997</v>
      </c>
      <c r="M106">
        <v>40.946689639552901</v>
      </c>
      <c r="N106">
        <v>0.59468856261583602</v>
      </c>
      <c r="O106">
        <v>18.6012977649603</v>
      </c>
      <c r="P106">
        <v>55.8426966292134</v>
      </c>
      <c r="Q106">
        <v>7.1163968869148997E-2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89664.785698399995</v>
      </c>
      <c r="F107">
        <v>9832.65</v>
      </c>
      <c r="G107">
        <v>134.762037299822</v>
      </c>
      <c r="H107">
        <v>-6.2547076574049596</v>
      </c>
      <c r="I107">
        <v>34.5210712652745</v>
      </c>
      <c r="J107">
        <v>-2.1979119461552998</v>
      </c>
      <c r="K107">
        <v>9233.6419431242102</v>
      </c>
      <c r="L107">
        <v>7469.7146094651298</v>
      </c>
      <c r="M107">
        <v>57.504291504738603</v>
      </c>
      <c r="N107">
        <v>0.43914454373795397</v>
      </c>
      <c r="O107">
        <v>6.2785719007592</v>
      </c>
      <c r="P107">
        <v>184.72787293497601</v>
      </c>
      <c r="Q107">
        <v>0.19371170887123301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284</v>
      </c>
      <c r="E108">
        <v>88237.768307759994</v>
      </c>
      <c r="F108">
        <v>6192.5</v>
      </c>
      <c r="G108">
        <v>-7.3669538429073498</v>
      </c>
      <c r="H108">
        <v>-1.2282131983801401</v>
      </c>
      <c r="I108">
        <v>-2.1556069447512698</v>
      </c>
      <c r="J108">
        <v>-2.4948603681635801</v>
      </c>
      <c r="K108">
        <v>6084.93429632058</v>
      </c>
      <c r="L108">
        <v>5803.5677728909004</v>
      </c>
      <c r="M108">
        <v>48.694250900047599</v>
      </c>
      <c r="N108">
        <v>0.75115285596349901</v>
      </c>
      <c r="O108">
        <v>11.0125151392813</v>
      </c>
      <c r="P108">
        <v>31.030469741853501</v>
      </c>
      <c r="Q108">
        <v>3.1965421534788999E-2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37</v>
      </c>
      <c r="E109">
        <v>88121.099833829998</v>
      </c>
      <c r="F109">
        <v>1793.45</v>
      </c>
      <c r="G109">
        <v>7.2353484763298601</v>
      </c>
      <c r="H109">
        <v>2.8439928823285801</v>
      </c>
      <c r="I109">
        <v>15.7098980274976</v>
      </c>
      <c r="J109">
        <v>0.37500788765019999</v>
      </c>
      <c r="K109">
        <v>1682.8920844587501</v>
      </c>
      <c r="L109">
        <v>1552.84918946633</v>
      </c>
      <c r="M109">
        <v>76.863059868176705</v>
      </c>
      <c r="N109">
        <v>2.0837948289480801</v>
      </c>
      <c r="O109">
        <v>1.1458362374194999</v>
      </c>
      <c r="P109">
        <v>41.662717219589197</v>
      </c>
      <c r="Q109">
        <v>-4.7221851998839E-2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151</v>
      </c>
      <c r="E110">
        <v>87134.042754164999</v>
      </c>
      <c r="F110">
        <v>6733.6</v>
      </c>
      <c r="G110">
        <v>25.5440863119928</v>
      </c>
      <c r="H110">
        <v>0.89479534561791796</v>
      </c>
      <c r="I110">
        <v>19.604751129326399</v>
      </c>
      <c r="J110">
        <v>6.0898293272232502</v>
      </c>
      <c r="K110">
        <v>6095.5772807293197</v>
      </c>
      <c r="L110">
        <v>5362.9048819668997</v>
      </c>
      <c r="M110">
        <v>84.832122932453402</v>
      </c>
      <c r="N110">
        <v>0.80063550816637696</v>
      </c>
      <c r="O110">
        <v>0.68908162052987398</v>
      </c>
      <c r="P110">
        <v>69.524552812779206</v>
      </c>
      <c r="Q110">
        <v>-3.117573630569E-3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267</v>
      </c>
      <c r="E111">
        <v>86378.701534499996</v>
      </c>
      <c r="F111">
        <v>4043.9</v>
      </c>
      <c r="G111">
        <v>69.206739310055994</v>
      </c>
      <c r="H111">
        <v>1.33233271990706</v>
      </c>
      <c r="I111">
        <v>14.7700641175482</v>
      </c>
      <c r="J111">
        <v>1.28309849846278</v>
      </c>
      <c r="K111">
        <v>3844.1063398897199</v>
      </c>
      <c r="L111">
        <v>3397.8766626521901</v>
      </c>
      <c r="M111">
        <v>59.944253840546899</v>
      </c>
      <c r="N111">
        <v>0.92461194720411</v>
      </c>
      <c r="O111">
        <v>3.5374267415118901</v>
      </c>
      <c r="P111">
        <v>102.29614807403701</v>
      </c>
      <c r="Q111">
        <v>6.5745419391519998E-3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37</v>
      </c>
      <c r="E112">
        <v>86005.767094900002</v>
      </c>
      <c r="F112">
        <v>599.65</v>
      </c>
      <c r="G112">
        <v>-24.407905363832398</v>
      </c>
      <c r="H112">
        <v>-2.3137886395132301</v>
      </c>
      <c r="I112">
        <v>2.8363241037061999</v>
      </c>
      <c r="J112">
        <v>-3.1860388241052502</v>
      </c>
      <c r="K112">
        <v>583.50770827111501</v>
      </c>
      <c r="L112">
        <v>557.15417957782995</v>
      </c>
      <c r="M112">
        <v>53.514273811735897</v>
      </c>
      <c r="N112">
        <v>1.0459746348999699</v>
      </c>
      <c r="O112">
        <v>6.8706745601600998</v>
      </c>
      <c r="P112">
        <v>29.388283525730898</v>
      </c>
      <c r="Q112">
        <v>-6.6815734973426993E-2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59</v>
      </c>
      <c r="E113">
        <v>85715.887775099996</v>
      </c>
      <c r="F113">
        <v>2135.15</v>
      </c>
      <c r="G113">
        <v>-0.51151816797915794</v>
      </c>
      <c r="H113">
        <v>-2.02574087154008</v>
      </c>
      <c r="I113">
        <v>-4.40081511175618</v>
      </c>
      <c r="J113">
        <v>-4.7761382441549598</v>
      </c>
      <c r="K113">
        <v>2182.8937298946998</v>
      </c>
      <c r="L113">
        <v>2040.23440243705</v>
      </c>
      <c r="M113">
        <v>38.526335884359</v>
      </c>
      <c r="N113">
        <v>0.56064392690833198</v>
      </c>
      <c r="O113">
        <v>16.6194412570545</v>
      </c>
      <c r="P113">
        <v>28.542187170765398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284</v>
      </c>
      <c r="E114">
        <v>85474.836721560001</v>
      </c>
      <c r="F114">
        <v>920.75</v>
      </c>
      <c r="G114">
        <v>23.2512651287648</v>
      </c>
      <c r="H114">
        <v>7.1683353657224398</v>
      </c>
      <c r="I114">
        <v>24.7881828157415</v>
      </c>
      <c r="J114">
        <v>-3.9225072552542901</v>
      </c>
      <c r="K114">
        <v>839.14034716497997</v>
      </c>
      <c r="L114">
        <v>740.581355596089</v>
      </c>
      <c r="M114">
        <v>50.299418515558997</v>
      </c>
      <c r="N114">
        <v>1.1491433669983699</v>
      </c>
      <c r="O114">
        <v>6.4241107792560399</v>
      </c>
      <c r="P114">
        <v>81.071779744346102</v>
      </c>
      <c r="Q114">
        <v>0.120035447740017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124</v>
      </c>
      <c r="E115">
        <v>85298.172290999995</v>
      </c>
      <c r="F115">
        <v>413.95</v>
      </c>
      <c r="G115">
        <v>206.322066744452</v>
      </c>
      <c r="H115">
        <v>1.5071859085316399</v>
      </c>
      <c r="I115">
        <v>121.782087767031</v>
      </c>
      <c r="J115">
        <v>3.39842044673538</v>
      </c>
      <c r="K115">
        <v>346.39294296148</v>
      </c>
      <c r="L115">
        <v>252.97420573200401</v>
      </c>
      <c r="M115">
        <v>65.611321218342397</v>
      </c>
      <c r="N115">
        <v>0.97948381154647501</v>
      </c>
      <c r="O115">
        <v>4.3121149897330699</v>
      </c>
      <c r="P115">
        <v>253.65228534814099</v>
      </c>
      <c r="Q115">
        <v>0.195840376805685</v>
      </c>
    </row>
    <row r="116" spans="1:17" x14ac:dyDescent="0.3">
      <c r="A116" t="s">
        <v>299</v>
      </c>
      <c r="B116" t="s">
        <v>300</v>
      </c>
      <c r="C116" t="str">
        <f>IFERROR(VLOOKUP(Table1[[#This Row],[Ticker]],[1]!Table1[[Symbol]:[Industry]],2,FALSE),"-")</f>
        <v>-</v>
      </c>
      <c r="D116" t="s">
        <v>140</v>
      </c>
      <c r="E116">
        <v>85267.558602075005</v>
      </c>
      <c r="F116">
        <v>3110.65</v>
      </c>
      <c r="G116">
        <v>71.201708416342697</v>
      </c>
      <c r="H116">
        <v>6.2234348800304202</v>
      </c>
      <c r="I116">
        <v>44.081875514222403</v>
      </c>
      <c r="J116">
        <v>0.22798403197502801</v>
      </c>
      <c r="K116">
        <v>2806.9573825262801</v>
      </c>
      <c r="L116">
        <v>2320.2955420592698</v>
      </c>
      <c r="M116">
        <v>61.191239571695498</v>
      </c>
      <c r="N116">
        <v>0.73533149144725196</v>
      </c>
      <c r="O116">
        <v>0.49346599585295903</v>
      </c>
      <c r="P116">
        <v>108.028489266367</v>
      </c>
      <c r="Q116">
        <v>7.8872879666547005E-2</v>
      </c>
    </row>
    <row r="117" spans="1:17" x14ac:dyDescent="0.3">
      <c r="A117" t="s">
        <v>301</v>
      </c>
      <c r="B117" t="s">
        <v>302</v>
      </c>
      <c r="C117" t="str">
        <f>IFERROR(VLOOKUP(Table1[[#This Row],[Ticker]],[1]!Table1[[Symbol]:[Industry]],2,FALSE),"-")</f>
        <v>-</v>
      </c>
      <c r="D117" t="s">
        <v>303</v>
      </c>
      <c r="E117">
        <v>82309.688999999998</v>
      </c>
      <c r="F117">
        <v>4416.3500000000004</v>
      </c>
      <c r="G117">
        <v>227.03439062968701</v>
      </c>
      <c r="H117">
        <v>16.2864234020848</v>
      </c>
      <c r="I117">
        <v>77.507871673154597</v>
      </c>
      <c r="J117">
        <v>0.742650867037286</v>
      </c>
      <c r="K117">
        <v>3106.59894588413</v>
      </c>
      <c r="L117">
        <v>2331.6277547085301</v>
      </c>
      <c r="M117">
        <v>72.550217355956207</v>
      </c>
      <c r="N117">
        <v>1.8529540711708801</v>
      </c>
      <c r="O117">
        <v>3.7961212313335402</v>
      </c>
      <c r="P117">
        <v>261.19653226465999</v>
      </c>
      <c r="Q117">
        <v>0.26120623461479098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82307.735205089994</v>
      </c>
      <c r="F118">
        <v>9854.7999999999993</v>
      </c>
      <c r="G118">
        <v>131.218043852862</v>
      </c>
      <c r="H118">
        <v>20.382960214074998</v>
      </c>
      <c r="I118">
        <v>123.910077296412</v>
      </c>
      <c r="J118">
        <v>-5.5940473803186297</v>
      </c>
      <c r="K118">
        <v>8426.7506735348306</v>
      </c>
      <c r="L118">
        <v>6695.1456059349703</v>
      </c>
      <c r="M118">
        <v>62.754553640977903</v>
      </c>
      <c r="N118">
        <v>1.983197508807</v>
      </c>
      <c r="O118">
        <v>1.2197101919876701</v>
      </c>
      <c r="P118">
        <v>163.69121680379899</v>
      </c>
      <c r="Q118">
        <v>9.4670426171410998E-2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81868.104913899995</v>
      </c>
      <c r="F119">
        <v>4203.8</v>
      </c>
      <c r="G119">
        <v>7.2723976224864897</v>
      </c>
      <c r="H119">
        <v>6.11695232698872</v>
      </c>
      <c r="I119">
        <v>4.1164111906745697</v>
      </c>
      <c r="J119">
        <v>-3.7637647647232599</v>
      </c>
      <c r="K119">
        <v>3927.0507760680098</v>
      </c>
      <c r="L119">
        <v>3577.7535701607198</v>
      </c>
      <c r="M119">
        <v>57.038656861154998</v>
      </c>
      <c r="N119">
        <v>1.59782101476834</v>
      </c>
      <c r="O119">
        <v>4.6672058613635299</v>
      </c>
      <c r="P119">
        <v>52.422044960115997</v>
      </c>
      <c r="Q119">
        <v>0.14002119604330299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177</v>
      </c>
      <c r="E120">
        <v>79366.546994445001</v>
      </c>
      <c r="F120">
        <v>611.65</v>
      </c>
      <c r="G120">
        <v>-12.121400559349601</v>
      </c>
      <c r="H120">
        <v>-4.0850678141058099</v>
      </c>
      <c r="I120">
        <v>3.4840678438989001</v>
      </c>
      <c r="J120">
        <v>-3.3855333535500698</v>
      </c>
      <c r="K120">
        <v>591.83908072845497</v>
      </c>
      <c r="L120">
        <v>551.475004047158</v>
      </c>
      <c r="M120">
        <v>44.421155260805797</v>
      </c>
      <c r="N120">
        <v>0.99250666970787305</v>
      </c>
      <c r="O120">
        <v>9.0819913349137593</v>
      </c>
      <c r="P120">
        <v>25.776269792309201</v>
      </c>
      <c r="Q120">
        <v>-3.8457950902140998E-2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79236</v>
      </c>
      <c r="F121">
        <v>991.25</v>
      </c>
      <c r="G121">
        <v>29.413549624433902</v>
      </c>
      <c r="H121">
        <v>-16.202504341783801</v>
      </c>
      <c r="I121">
        <v>3.2294446716254699</v>
      </c>
      <c r="J121">
        <v>-4.6415455495971596</v>
      </c>
      <c r="K121">
        <v>1010.60480900339</v>
      </c>
      <c r="L121">
        <v>902.85879873181705</v>
      </c>
      <c r="M121">
        <v>38.469514000355403</v>
      </c>
      <c r="N121">
        <v>0.82269355953080703</v>
      </c>
      <c r="O121">
        <v>14.8953341740227</v>
      </c>
      <c r="P121">
        <v>61.349393668104497</v>
      </c>
      <c r="Q121">
        <v>9.2722761933547004E-2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132</v>
      </c>
      <c r="E122">
        <v>78195.610744399994</v>
      </c>
      <c r="F122">
        <v>1680.55</v>
      </c>
      <c r="G122">
        <v>77.229610309896202</v>
      </c>
      <c r="H122">
        <v>2.31298481748003</v>
      </c>
      <c r="I122">
        <v>26.872570363648801</v>
      </c>
      <c r="J122">
        <v>-3.3799898197327698</v>
      </c>
      <c r="K122">
        <v>1511.0160313956601</v>
      </c>
      <c r="L122">
        <v>1251.51056603292</v>
      </c>
      <c r="M122">
        <v>51.474333881949804</v>
      </c>
      <c r="N122">
        <v>1.0937493966771401</v>
      </c>
      <c r="O122">
        <v>7.3755615721043704</v>
      </c>
      <c r="P122">
        <v>107.21948212083799</v>
      </c>
      <c r="Q122">
        <v>8.8219952483392997E-2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140</v>
      </c>
      <c r="E123">
        <v>77248.045034069903</v>
      </c>
      <c r="F123">
        <v>1855.1</v>
      </c>
      <c r="G123">
        <v>189.03523853185399</v>
      </c>
      <c r="H123">
        <v>13.7129138304013</v>
      </c>
      <c r="I123">
        <v>51.414509830784297</v>
      </c>
      <c r="J123">
        <v>0.56383194323855601</v>
      </c>
      <c r="K123">
        <v>1651.4351997318599</v>
      </c>
      <c r="L123">
        <v>1231.3257861031</v>
      </c>
      <c r="M123">
        <v>54.300544246850599</v>
      </c>
      <c r="N123">
        <v>1.41123544503631</v>
      </c>
      <c r="O123">
        <v>11.843027330063</v>
      </c>
      <c r="P123">
        <v>255.928626247121</v>
      </c>
      <c r="Q123">
        <v>0.213851875160815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177</v>
      </c>
      <c r="E124">
        <v>76207.654790460001</v>
      </c>
      <c r="F124">
        <v>2840.75</v>
      </c>
      <c r="G124">
        <v>40.065412917511097</v>
      </c>
      <c r="H124">
        <v>-0.77257466529650298</v>
      </c>
      <c r="I124">
        <v>4.5147634419221099</v>
      </c>
      <c r="J124">
        <v>-5.0745811507293501</v>
      </c>
      <c r="K124">
        <v>2792.2204293026098</v>
      </c>
      <c r="L124">
        <v>2487.0568148047601</v>
      </c>
      <c r="M124">
        <v>33.063479710942502</v>
      </c>
      <c r="N124">
        <v>0.99424575700333695</v>
      </c>
      <c r="O124">
        <v>8.0366100501627997</v>
      </c>
      <c r="P124">
        <v>71.129518072289102</v>
      </c>
      <c r="Q124">
        <v>3.2404891208601003E-2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77</v>
      </c>
      <c r="E125">
        <v>76005.960047460001</v>
      </c>
      <c r="F125">
        <v>705.25</v>
      </c>
      <c r="G125">
        <v>160.608818992697</v>
      </c>
      <c r="H125">
        <v>1.5896342209094001</v>
      </c>
      <c r="I125">
        <v>73.439857756088401</v>
      </c>
      <c r="J125">
        <v>-0.95908705453708498</v>
      </c>
      <c r="K125">
        <v>643.29965461044299</v>
      </c>
      <c r="L125">
        <v>504.87892945827201</v>
      </c>
      <c r="M125">
        <v>66.6051125918503</v>
      </c>
      <c r="N125">
        <v>0.96935084982019504</v>
      </c>
      <c r="O125">
        <v>0.95710740872030298</v>
      </c>
      <c r="P125">
        <v>192.51347988386499</v>
      </c>
      <c r="Q125">
        <v>0.13621804733804699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</v>
      </c>
      <c r="E126">
        <v>74547.539212848002</v>
      </c>
      <c r="F126">
        <v>23.51</v>
      </c>
      <c r="G126">
        <v>20.446285099622902</v>
      </c>
      <c r="H126">
        <v>-2.5266613677941501</v>
      </c>
      <c r="I126">
        <v>1.1838853943562899</v>
      </c>
      <c r="J126">
        <v>-2.2777105711989898</v>
      </c>
      <c r="K126">
        <v>23.648587355852001</v>
      </c>
      <c r="L126">
        <v>22.249441776948299</v>
      </c>
      <c r="M126">
        <v>52.963558406763298</v>
      </c>
      <c r="N126">
        <v>0.59810386980451502</v>
      </c>
      <c r="O126">
        <v>39.727775414717101</v>
      </c>
      <c r="P126">
        <v>49.745222929936297</v>
      </c>
      <c r="Q126">
        <v>4.6234979983195E-2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193</v>
      </c>
      <c r="E127">
        <v>73491.641078949993</v>
      </c>
      <c r="F127">
        <v>4666</v>
      </c>
      <c r="G127">
        <v>24.137205230347501</v>
      </c>
      <c r="H127">
        <v>-4.5163532426166704</v>
      </c>
      <c r="I127">
        <v>33.8621474213965</v>
      </c>
      <c r="J127">
        <v>-0.62213759715004802</v>
      </c>
      <c r="K127">
        <v>4170.4135617448401</v>
      </c>
      <c r="L127">
        <v>3469.9930403200001</v>
      </c>
      <c r="M127">
        <v>59.250868839937297</v>
      </c>
      <c r="N127">
        <v>1.20524424627684</v>
      </c>
      <c r="O127">
        <v>6.1080154307758097</v>
      </c>
      <c r="P127">
        <v>78.6233825893882</v>
      </c>
      <c r="Q127">
        <v>0.15556700895567499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328</v>
      </c>
      <c r="E128">
        <v>73267.193212950006</v>
      </c>
      <c r="F128">
        <v>5753.8</v>
      </c>
      <c r="G128">
        <v>59.2674812148665</v>
      </c>
      <c r="H128">
        <v>-0.99979881384847602</v>
      </c>
      <c r="I128">
        <v>13.3237465550626</v>
      </c>
      <c r="J128">
        <v>-8.6196605113614293</v>
      </c>
      <c r="K128">
        <v>5421.94458190364</v>
      </c>
      <c r="L128">
        <v>4520.2522214175196</v>
      </c>
      <c r="M128">
        <v>41.007815914496703</v>
      </c>
      <c r="N128">
        <v>0.59553601416443902</v>
      </c>
      <c r="O128">
        <v>12.2736278633251</v>
      </c>
      <c r="P128">
        <v>87.995817813500594</v>
      </c>
      <c r="Q128">
        <v>0.10268218072414401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331</v>
      </c>
      <c r="E129">
        <v>73045.350811249999</v>
      </c>
      <c r="F129">
        <v>245.5</v>
      </c>
      <c r="G129">
        <v>107.150215699274</v>
      </c>
      <c r="H129">
        <v>-12.053262861801301</v>
      </c>
      <c r="I129">
        <v>10.8307830948582</v>
      </c>
      <c r="J129">
        <v>-6.5280539529672197</v>
      </c>
      <c r="K129">
        <v>254.30869446858199</v>
      </c>
      <c r="L129">
        <v>214.362203605247</v>
      </c>
      <c r="M129">
        <v>35.144848536304899</v>
      </c>
      <c r="N129">
        <v>0.78972980179665098</v>
      </c>
      <c r="O129">
        <v>16.639511201629301</v>
      </c>
      <c r="P129">
        <v>135.717714834373</v>
      </c>
      <c r="Q129">
        <v>6.0667929276095003E-2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32</v>
      </c>
      <c r="E130">
        <v>72823.607632764993</v>
      </c>
      <c r="F130">
        <v>541.15</v>
      </c>
      <c r="G130">
        <v>66.530783161670897</v>
      </c>
      <c r="H130">
        <v>-10.8067998491008</v>
      </c>
      <c r="I130">
        <v>19.1266721744371</v>
      </c>
      <c r="J130">
        <v>-2.4680864993800702</v>
      </c>
      <c r="K130">
        <v>539.30174563625098</v>
      </c>
      <c r="L130">
        <v>478.105761371597</v>
      </c>
      <c r="M130">
        <v>47.680637473758999</v>
      </c>
      <c r="N130">
        <v>0.55749129371014305</v>
      </c>
      <c r="O130">
        <v>16.9176753210755</v>
      </c>
      <c r="P130">
        <v>95.643528561099004</v>
      </c>
      <c r="Q130">
        <v>0.148409722180048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89</v>
      </c>
      <c r="E131">
        <v>72630.80839808</v>
      </c>
      <c r="F131">
        <v>1519.2</v>
      </c>
      <c r="G131">
        <v>114.286995594431</v>
      </c>
      <c r="H131">
        <v>0.26674588395966298</v>
      </c>
      <c r="I131">
        <v>58.008489907956204</v>
      </c>
      <c r="J131">
        <v>-7.4815936996104098</v>
      </c>
      <c r="K131">
        <v>1457.69497929252</v>
      </c>
      <c r="L131">
        <v>1159.05623814003</v>
      </c>
      <c r="M131">
        <v>44.744689506221199</v>
      </c>
      <c r="N131">
        <v>0.19771443466775701</v>
      </c>
      <c r="O131">
        <v>7.4973670352817203</v>
      </c>
      <c r="P131">
        <v>158.32341438530801</v>
      </c>
      <c r="Q131">
        <v>0.136977868872251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59</v>
      </c>
      <c r="E132">
        <v>72194.24497847</v>
      </c>
      <c r="F132">
        <v>1583.4</v>
      </c>
      <c r="G132">
        <v>51.806878854889597</v>
      </c>
      <c r="H132">
        <v>-6.9207876333369702</v>
      </c>
      <c r="I132">
        <v>11.899097597323999</v>
      </c>
      <c r="J132">
        <v>-1.4673548679603901</v>
      </c>
      <c r="K132">
        <v>1600.02154717393</v>
      </c>
      <c r="L132">
        <v>1428.39653924186</v>
      </c>
      <c r="M132">
        <v>49.480968792519697</v>
      </c>
      <c r="N132">
        <v>1.07608225110148</v>
      </c>
      <c r="O132">
        <v>9.13224706328152</v>
      </c>
      <c r="P132">
        <v>81.364183036481293</v>
      </c>
      <c r="Q132">
        <v>-1.49730678636E-3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Row],[Ticker]],[1]!Table1[[Symbol]:[Industry]],2,FALSE),"-")</f>
        <v>-</v>
      </c>
      <c r="D133" t="s">
        <v>340</v>
      </c>
      <c r="E133">
        <v>71935.969779922001</v>
      </c>
      <c r="F133">
        <v>53.28</v>
      </c>
      <c r="G133">
        <v>250.09432645973399</v>
      </c>
      <c r="H133">
        <v>11.8764217038587</v>
      </c>
      <c r="I133">
        <v>32.769983004822699</v>
      </c>
      <c r="J133">
        <v>0.73973631759025404</v>
      </c>
      <c r="K133">
        <v>46.806824913721201</v>
      </c>
      <c r="L133">
        <v>38.570540178679003</v>
      </c>
      <c r="M133">
        <v>61.722328780612301</v>
      </c>
      <c r="N133">
        <v>1.62078062125418</v>
      </c>
      <c r="O133">
        <v>4.5420420420420404</v>
      </c>
      <c r="P133">
        <v>280.57142857142799</v>
      </c>
      <c r="Q133">
        <v>0.15917778503871799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49</v>
      </c>
      <c r="E134">
        <v>71275.899208140007</v>
      </c>
      <c r="F134">
        <v>1829.3</v>
      </c>
      <c r="G134">
        <v>19.972571608873199</v>
      </c>
      <c r="H134">
        <v>-0.31248574952327202</v>
      </c>
      <c r="I134">
        <v>12.7999499737353</v>
      </c>
      <c r="J134">
        <v>-0.19648524730953101</v>
      </c>
      <c r="K134">
        <v>1693.27540247761</v>
      </c>
      <c r="L134">
        <v>1493.2307516450301</v>
      </c>
      <c r="M134">
        <v>59.900635735253097</v>
      </c>
      <c r="N134">
        <v>0.87277931125734198</v>
      </c>
      <c r="O134">
        <v>1.0659815229869301</v>
      </c>
      <c r="P134">
        <v>54.717300291791702</v>
      </c>
      <c r="Q134">
        <v>-2.8311386438916002E-2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162</v>
      </c>
      <c r="E135">
        <v>71106.387021000002</v>
      </c>
      <c r="F135">
        <v>2458.85</v>
      </c>
      <c r="G135">
        <v>-21.258205444559401</v>
      </c>
      <c r="H135">
        <v>-0.67135614480637695</v>
      </c>
      <c r="I135">
        <v>-11.529402257076899</v>
      </c>
      <c r="J135">
        <v>-2.9840242887462001</v>
      </c>
      <c r="K135">
        <v>2389.1245411281998</v>
      </c>
      <c r="L135">
        <v>2386.9915123732899</v>
      </c>
      <c r="M135">
        <v>52.148637398059698</v>
      </c>
      <c r="N135">
        <v>0.97195978961087004</v>
      </c>
      <c r="O135">
        <v>9.5613803200683201</v>
      </c>
      <c r="P135">
        <v>20.531862745098</v>
      </c>
      <c r="Q135">
        <v>3.1200476214274998E-2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18</v>
      </c>
      <c r="E136">
        <v>70952.241862709998</v>
      </c>
      <c r="F136">
        <v>332.75</v>
      </c>
      <c r="G136">
        <v>59.160188281393403</v>
      </c>
      <c r="H136">
        <v>-12.489349112946201</v>
      </c>
      <c r="I136">
        <v>19.6766365808766</v>
      </c>
      <c r="J136">
        <v>-5.83863824415495</v>
      </c>
      <c r="K136">
        <v>341.361062407021</v>
      </c>
      <c r="L136">
        <v>292.376910417082</v>
      </c>
      <c r="M136">
        <v>34.8302290390519</v>
      </c>
      <c r="N136">
        <v>0.71107366890201995</v>
      </c>
      <c r="O136">
        <v>19.168544953668899</v>
      </c>
      <c r="P136">
        <v>108.664297658862</v>
      </c>
      <c r="Q136">
        <v>3.9456975254075002E-2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198</v>
      </c>
      <c r="E137">
        <v>70530.046742243998</v>
      </c>
      <c r="F137">
        <v>242.16</v>
      </c>
      <c r="G137">
        <v>20.241545936402801</v>
      </c>
      <c r="H137">
        <v>6.5819804412315097</v>
      </c>
      <c r="I137">
        <v>28.016855901634301</v>
      </c>
      <c r="J137">
        <v>0.483357722726517</v>
      </c>
      <c r="K137">
        <v>216.082642271635</v>
      </c>
      <c r="L137">
        <v>187.773396174802</v>
      </c>
      <c r="M137">
        <v>61.487049897265003</v>
      </c>
      <c r="N137">
        <v>0.57109627924415995</v>
      </c>
      <c r="O137">
        <v>1.44945490584738</v>
      </c>
      <c r="P137">
        <v>53.7035861631228</v>
      </c>
      <c r="Q137">
        <v>6.9285537057427002E-2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59</v>
      </c>
      <c r="E138">
        <v>70192.515665155006</v>
      </c>
      <c r="F138">
        <v>1188.25</v>
      </c>
      <c r="G138">
        <v>37.670329114124399</v>
      </c>
      <c r="H138">
        <v>-5.0034343783496604</v>
      </c>
      <c r="I138">
        <v>5.7246925801145203E-2</v>
      </c>
      <c r="J138">
        <v>-3.5186141918566198</v>
      </c>
      <c r="K138">
        <v>1189.31424088175</v>
      </c>
      <c r="L138">
        <v>1046.5682949756199</v>
      </c>
      <c r="M138">
        <v>34.312440155321703</v>
      </c>
      <c r="N138">
        <v>1.0938570272054799</v>
      </c>
      <c r="O138">
        <v>8.7397433200083903</v>
      </c>
      <c r="P138">
        <v>67.630669394088997</v>
      </c>
      <c r="Q138">
        <v>-1.2133661057921999E-2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281</v>
      </c>
      <c r="E139">
        <v>69720.278723615003</v>
      </c>
      <c r="F139">
        <v>8171.6</v>
      </c>
      <c r="G139">
        <v>59.320015822069699</v>
      </c>
      <c r="H139">
        <v>-15.796409768946701</v>
      </c>
      <c r="I139">
        <v>35.569026232102402</v>
      </c>
      <c r="J139">
        <v>-11.124072806187501</v>
      </c>
      <c r="K139">
        <v>8277.6115439564601</v>
      </c>
      <c r="L139">
        <v>6745.2390912055398</v>
      </c>
      <c r="M139">
        <v>31.243336786997698</v>
      </c>
      <c r="N139">
        <v>1.0757422445754199</v>
      </c>
      <c r="O139">
        <v>21.580229086103</v>
      </c>
      <c r="P139">
        <v>90.925233644859802</v>
      </c>
      <c r="Q139">
        <v>0.165339835758437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69617.045488799995</v>
      </c>
      <c r="F140">
        <v>730.35</v>
      </c>
      <c r="G140">
        <v>-42.942376841857502</v>
      </c>
      <c r="H140">
        <v>-1.84495016746187</v>
      </c>
      <c r="I140">
        <v>-15.533887038177699</v>
      </c>
      <c r="J140">
        <v>-1.8824895677749101</v>
      </c>
      <c r="K140">
        <v>718.85707297191902</v>
      </c>
      <c r="L140">
        <v>744.19818739174002</v>
      </c>
      <c r="M140">
        <v>64.417816314637193</v>
      </c>
      <c r="N140">
        <v>0.77134336293796302</v>
      </c>
      <c r="O140">
        <v>22.249606353118299</v>
      </c>
      <c r="P140">
        <v>12.7170306350798</v>
      </c>
      <c r="Q140">
        <v>-0.12423488833882899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358</v>
      </c>
      <c r="E141">
        <v>68200.340456474994</v>
      </c>
      <c r="F141">
        <v>11760.8</v>
      </c>
      <c r="G141">
        <v>140.066846996647</v>
      </c>
      <c r="H141">
        <v>17.073291842381099</v>
      </c>
      <c r="I141">
        <v>70.908791663107493</v>
      </c>
      <c r="J141">
        <v>-1.6032326181885499</v>
      </c>
      <c r="K141">
        <v>9595.8284283332305</v>
      </c>
      <c r="L141">
        <v>7288.6609424951803</v>
      </c>
      <c r="M141">
        <v>66.171043804757403</v>
      </c>
      <c r="N141">
        <v>1.13014156188351</v>
      </c>
      <c r="O141">
        <v>1.5959798653152999</v>
      </c>
      <c r="P141">
        <v>197.51581077662499</v>
      </c>
      <c r="Q141">
        <v>9.6655266905311996E-2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37</v>
      </c>
      <c r="E142">
        <v>67649.664000000004</v>
      </c>
      <c r="F142">
        <v>377.45</v>
      </c>
      <c r="G142">
        <v>79.100582910058705</v>
      </c>
      <c r="H142">
        <v>-1.1515144346308399</v>
      </c>
      <c r="I142">
        <v>9.2862786481756991</v>
      </c>
      <c r="J142">
        <v>-1.0837298671916</v>
      </c>
      <c r="K142">
        <v>364.68629744615902</v>
      </c>
      <c r="L142">
        <v>317.537239171659</v>
      </c>
      <c r="M142">
        <v>51.250854836556201</v>
      </c>
      <c r="N142">
        <v>1.1722861234948201</v>
      </c>
      <c r="O142">
        <v>23.936945290767</v>
      </c>
      <c r="P142">
        <v>108.824343015214</v>
      </c>
      <c r="Q142">
        <v>5.5577500291805998E-2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132</v>
      </c>
      <c r="E143">
        <v>66961.700696159998</v>
      </c>
      <c r="F143">
        <v>803.3</v>
      </c>
      <c r="G143">
        <v>115.498787972421</v>
      </c>
      <c r="H143">
        <v>9.0602691230580206</v>
      </c>
      <c r="I143">
        <v>32.590276011335298</v>
      </c>
      <c r="J143">
        <v>0.39199777599617602</v>
      </c>
      <c r="K143">
        <v>750.799556331286</v>
      </c>
      <c r="L143">
        <v>616.56524301840795</v>
      </c>
      <c r="M143">
        <v>60.199878800758</v>
      </c>
      <c r="N143">
        <v>0.42255830857319499</v>
      </c>
      <c r="O143">
        <v>4.6931407942238197</v>
      </c>
      <c r="P143">
        <v>147.01722017220101</v>
      </c>
      <c r="Q143">
        <v>0.20957096187055199</v>
      </c>
    </row>
    <row r="144" spans="1:17" hidden="1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83</v>
      </c>
      <c r="E144">
        <v>66920.282981019904</v>
      </c>
      <c r="F144">
        <v>318.95</v>
      </c>
      <c r="G144">
        <v>74.987402435982403</v>
      </c>
      <c r="H144">
        <v>11.236167239713501</v>
      </c>
      <c r="I144">
        <v>39.2706297859893</v>
      </c>
      <c r="J144">
        <v>5.6306274324126901</v>
      </c>
      <c r="K144">
        <v>279.65958107011602</v>
      </c>
      <c r="M144">
        <v>75.947619647101206</v>
      </c>
      <c r="N144">
        <v>1.40159822191393</v>
      </c>
      <c r="O144">
        <v>3.4644928672205699</v>
      </c>
      <c r="P144">
        <v>124.29676511954899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32</v>
      </c>
      <c r="E145">
        <v>65901.241466111998</v>
      </c>
      <c r="F145">
        <v>54.2</v>
      </c>
      <c r="G145">
        <v>77.893627825247094</v>
      </c>
      <c r="H145">
        <v>-8.6537795347704396</v>
      </c>
      <c r="I145">
        <v>24.803913986122101</v>
      </c>
      <c r="J145">
        <v>-4.6237703346303203</v>
      </c>
      <c r="K145">
        <v>55.453359386427699</v>
      </c>
      <c r="L145">
        <v>47.84689423815</v>
      </c>
      <c r="M145">
        <v>39.318655295416399</v>
      </c>
      <c r="N145">
        <v>0.69126413566015399</v>
      </c>
      <c r="O145">
        <v>30.350553505535</v>
      </c>
      <c r="P145">
        <v>104.143126177024</v>
      </c>
      <c r="Q145">
        <v>0.111164497251344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140</v>
      </c>
      <c r="E146">
        <v>65321.141877050002</v>
      </c>
      <c r="F146">
        <v>1759.3</v>
      </c>
      <c r="G146">
        <v>50.985385922430801</v>
      </c>
      <c r="H146">
        <v>-5.72379714855286</v>
      </c>
      <c r="I146">
        <v>13.199891572202899</v>
      </c>
      <c r="J146">
        <v>-5.8794965529588099</v>
      </c>
      <c r="K146">
        <v>1729.87639360507</v>
      </c>
      <c r="L146">
        <v>1453.07203666079</v>
      </c>
      <c r="M146">
        <v>35.078272818126202</v>
      </c>
      <c r="N146">
        <v>0.99304915333394395</v>
      </c>
      <c r="O146">
        <v>11.0129028590916</v>
      </c>
      <c r="P146">
        <v>80.441025641025604</v>
      </c>
      <c r="Q146">
        <v>0.115888851702464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140</v>
      </c>
      <c r="E147">
        <v>65291.82942088</v>
      </c>
      <c r="F147">
        <v>3560.25</v>
      </c>
      <c r="G147">
        <v>105.880186467358</v>
      </c>
      <c r="H147">
        <v>9.7573585642813505</v>
      </c>
      <c r="I147">
        <v>48.263180735065603</v>
      </c>
      <c r="J147">
        <v>-3.1573967015297901</v>
      </c>
      <c r="K147">
        <v>3254.3954154770599</v>
      </c>
      <c r="L147">
        <v>2652.02337696222</v>
      </c>
      <c r="M147">
        <v>62.768703214840798</v>
      </c>
      <c r="N147">
        <v>0.457518591026701</v>
      </c>
      <c r="O147">
        <v>10.806825363387301</v>
      </c>
      <c r="P147">
        <v>134.84498680738699</v>
      </c>
      <c r="Q147">
        <v>0.195165745491544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65228.090339069997</v>
      </c>
      <c r="F148">
        <v>960.05</v>
      </c>
      <c r="G148">
        <v>79.867708971371101</v>
      </c>
      <c r="H148">
        <v>34.934436833331702</v>
      </c>
      <c r="I148">
        <v>8.4106602452380006</v>
      </c>
      <c r="J148">
        <v>9.6011249195679707</v>
      </c>
      <c r="K148">
        <v>787.62954597661803</v>
      </c>
      <c r="L148">
        <v>687.11389931566498</v>
      </c>
      <c r="M148">
        <v>65.705670546229697</v>
      </c>
      <c r="N148">
        <v>3.7381801306539999</v>
      </c>
      <c r="O148">
        <v>23.639393781573801</v>
      </c>
      <c r="P148">
        <v>132.37323006171999</v>
      </c>
      <c r="Q148">
        <v>0.14247341896177801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64631.658365399999</v>
      </c>
      <c r="F149">
        <v>2417.75</v>
      </c>
      <c r="G149">
        <v>-4.0826287207346699</v>
      </c>
      <c r="H149">
        <v>6.74371733399847</v>
      </c>
      <c r="I149">
        <v>15.770493364313401</v>
      </c>
      <c r="J149">
        <v>6.2936888763204601</v>
      </c>
      <c r="K149">
        <v>2169.9683249785699</v>
      </c>
      <c r="L149">
        <v>1996.81120542138</v>
      </c>
      <c r="M149">
        <v>78.693754590069204</v>
      </c>
      <c r="N149">
        <v>1.1069003549826699</v>
      </c>
      <c r="O149">
        <v>1.45796711818839</v>
      </c>
      <c r="P149">
        <v>38.951149425287298</v>
      </c>
      <c r="Q149">
        <v>2.9448355506106999E-2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379</v>
      </c>
      <c r="E150">
        <v>63811.397066040001</v>
      </c>
      <c r="F150">
        <v>1048</v>
      </c>
      <c r="G150">
        <v>33.763411853084797</v>
      </c>
      <c r="H150">
        <v>-9.6963777963561597</v>
      </c>
      <c r="I150">
        <v>14.076235241717299</v>
      </c>
      <c r="J150">
        <v>-6.3386096923048001</v>
      </c>
      <c r="K150">
        <v>1045.42395517879</v>
      </c>
      <c r="L150">
        <v>912.04962649699701</v>
      </c>
      <c r="M150">
        <v>37.425844033437997</v>
      </c>
      <c r="N150">
        <v>0.72589624534250496</v>
      </c>
      <c r="O150">
        <v>12.5954198473282</v>
      </c>
      <c r="P150">
        <v>63.3798425442357</v>
      </c>
      <c r="Q150">
        <v>2.5643410388519E-2</v>
      </c>
    </row>
    <row r="151" spans="1:17" hidden="1" x14ac:dyDescent="0.3">
      <c r="A151" t="s">
        <v>380</v>
      </c>
      <c r="B151" t="s">
        <v>381</v>
      </c>
      <c r="C151" t="str">
        <f>IFERROR(VLOOKUP(Table1[[#This Row],[Ticker]],[1]!Table1[[Symbol]:[Industry]],2,FALSE),"-")</f>
        <v>-</v>
      </c>
      <c r="D151" t="s">
        <v>27</v>
      </c>
      <c r="E151">
        <v>62857.5</v>
      </c>
      <c r="F151">
        <v>1185.4000000000001</v>
      </c>
      <c r="G151">
        <v>17.9738611110498</v>
      </c>
      <c r="H151">
        <v>17.322769648852098</v>
      </c>
      <c r="I151">
        <v>34.716190065475701</v>
      </c>
      <c r="J151">
        <v>7.2912530601928696</v>
      </c>
      <c r="K151">
        <v>999.19056170703595</v>
      </c>
      <c r="M151">
        <v>79.6527917092385</v>
      </c>
      <c r="O151">
        <v>15.454698835835901</v>
      </c>
      <c r="P151">
        <v>57.006622516556298</v>
      </c>
    </row>
    <row r="152" spans="1:17" x14ac:dyDescent="0.3">
      <c r="A152" t="s">
        <v>382</v>
      </c>
      <c r="B152" t="s">
        <v>383</v>
      </c>
      <c r="C152" t="str">
        <f>IFERROR(VLOOKUP(Table1[[#This Row],[Ticker]],[1]!Table1[[Symbol]:[Industry]],2,FALSE),"-")</f>
        <v>-</v>
      </c>
      <c r="D152" t="s">
        <v>384</v>
      </c>
      <c r="E152">
        <v>61825.378008239997</v>
      </c>
      <c r="F152">
        <v>235.35</v>
      </c>
      <c r="G152">
        <v>-5.39111848997858</v>
      </c>
      <c r="H152">
        <v>-2.5236606176065899</v>
      </c>
      <c r="I152">
        <v>34.466633381209498</v>
      </c>
      <c r="J152">
        <v>-2.54531426157248</v>
      </c>
      <c r="K152">
        <v>223.80510702685399</v>
      </c>
      <c r="L152">
        <v>195.78321696165801</v>
      </c>
      <c r="M152">
        <v>55.119982693372897</v>
      </c>
      <c r="N152">
        <v>0.73456859349319403</v>
      </c>
      <c r="O152">
        <v>4.9075844486934299</v>
      </c>
      <c r="P152">
        <v>51.838709677419303</v>
      </c>
      <c r="Q152">
        <v>7.1932857187405996E-2</v>
      </c>
    </row>
    <row r="153" spans="1:17" x14ac:dyDescent="0.3">
      <c r="A153" t="s">
        <v>385</v>
      </c>
      <c r="B153" t="s">
        <v>386</v>
      </c>
      <c r="C153" t="str">
        <f>IFERROR(VLOOKUP(Table1[[#This Row],[Ticker]],[1]!Table1[[Symbol]:[Industry]],2,FALSE),"-")</f>
        <v>-</v>
      </c>
      <c r="D153" t="s">
        <v>387</v>
      </c>
      <c r="E153">
        <v>61387.873684500002</v>
      </c>
      <c r="F153">
        <v>3199.75</v>
      </c>
      <c r="G153">
        <v>7.8247237283519402</v>
      </c>
      <c r="H153">
        <v>-1.0492910445808299</v>
      </c>
      <c r="I153">
        <v>15.0454466551965</v>
      </c>
      <c r="J153">
        <v>-5.8236449469739302</v>
      </c>
      <c r="K153">
        <v>2921.5126185990598</v>
      </c>
      <c r="L153">
        <v>2586.4315300527801</v>
      </c>
      <c r="M153">
        <v>47.222633987782601</v>
      </c>
      <c r="N153">
        <v>0.71136403716432395</v>
      </c>
      <c r="O153">
        <v>5.13165091022735</v>
      </c>
      <c r="P153">
        <v>45.854225544716897</v>
      </c>
      <c r="Q153">
        <v>5.7758858530020003E-3</v>
      </c>
    </row>
    <row r="154" spans="1:17" x14ac:dyDescent="0.3">
      <c r="A154" t="s">
        <v>388</v>
      </c>
      <c r="B154" t="s">
        <v>389</v>
      </c>
      <c r="C154" t="str">
        <f>IFERROR(VLOOKUP(Table1[[#This Row],[Ticker]],[1]!Table1[[Symbol]:[Industry]],2,FALSE),"-")</f>
        <v>-</v>
      </c>
      <c r="D154" t="s">
        <v>151</v>
      </c>
      <c r="E154">
        <v>60990.419095919999</v>
      </c>
      <c r="F154">
        <v>1384.1</v>
      </c>
      <c r="G154">
        <v>65.356710097552707</v>
      </c>
      <c r="H154">
        <v>0.83485273505101498</v>
      </c>
      <c r="I154">
        <v>65.473911366872301</v>
      </c>
      <c r="J154">
        <v>-3.05979651158184</v>
      </c>
      <c r="K154">
        <v>1270.21357579285</v>
      </c>
      <c r="L154">
        <v>1040.5367310797701</v>
      </c>
      <c r="M154">
        <v>57.896789020140602</v>
      </c>
      <c r="N154">
        <v>0.59421938699889698</v>
      </c>
      <c r="O154">
        <v>2.2324976519037598</v>
      </c>
      <c r="P154">
        <v>109.29986390443</v>
      </c>
      <c r="Q154">
        <v>2.2078446568319999E-3</v>
      </c>
    </row>
    <row r="155" spans="1:17" x14ac:dyDescent="0.3">
      <c r="A155" t="s">
        <v>390</v>
      </c>
      <c r="B155" t="s">
        <v>391</v>
      </c>
      <c r="C155" t="str">
        <f>IFERROR(VLOOKUP(Table1[[#This Row],[Ticker]],[1]!Table1[[Symbol]:[Industry]],2,FALSE),"-")</f>
        <v>-</v>
      </c>
      <c r="D155" t="s">
        <v>193</v>
      </c>
      <c r="E155">
        <v>60562.802370600002</v>
      </c>
      <c r="F155">
        <v>1071.25</v>
      </c>
      <c r="G155">
        <v>55.442413340090802</v>
      </c>
      <c r="H155">
        <v>20.060462528462001</v>
      </c>
      <c r="I155">
        <v>48.305382964234497</v>
      </c>
      <c r="J155">
        <v>-9.6618650392512802</v>
      </c>
      <c r="K155">
        <v>869.01917685898695</v>
      </c>
      <c r="L155">
        <v>717.44249480981205</v>
      </c>
      <c r="M155">
        <v>66.747105769403802</v>
      </c>
      <c r="N155">
        <v>1.5043994885844501</v>
      </c>
      <c r="O155">
        <v>10.898483080513399</v>
      </c>
      <c r="P155">
        <v>95.269777615749106</v>
      </c>
      <c r="Q155">
        <v>0.135263221054092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306</v>
      </c>
      <c r="E156">
        <v>60183.452051580003</v>
      </c>
      <c r="F156">
        <v>4031.6</v>
      </c>
      <c r="G156">
        <v>37.049558143198901</v>
      </c>
      <c r="H156">
        <v>5.5110931825752898</v>
      </c>
      <c r="I156">
        <v>-2.0116443396390302</v>
      </c>
      <c r="J156">
        <v>0.45489411431725202</v>
      </c>
      <c r="K156">
        <v>3740.5105770939299</v>
      </c>
      <c r="L156">
        <v>3521.62419724864</v>
      </c>
      <c r="M156">
        <v>70.662365072803695</v>
      </c>
      <c r="N156">
        <v>0.85726727609569697</v>
      </c>
      <c r="O156">
        <v>10.3780136918345</v>
      </c>
      <c r="P156">
        <v>73.987722118527898</v>
      </c>
      <c r="Q156">
        <v>0.112629283173382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132</v>
      </c>
      <c r="E157">
        <v>59467.1725857329</v>
      </c>
      <c r="F157">
        <v>142.88</v>
      </c>
      <c r="G157">
        <v>40.316103681261197</v>
      </c>
      <c r="H157">
        <v>-20.5329901827943</v>
      </c>
      <c r="I157">
        <v>12.723518106861301</v>
      </c>
      <c r="J157">
        <v>-7.09043102358127</v>
      </c>
      <c r="K157">
        <v>152.00937215351499</v>
      </c>
      <c r="L157">
        <v>129.24307781088001</v>
      </c>
      <c r="M157">
        <v>34.518515551474202</v>
      </c>
      <c r="N157">
        <v>0.78617521338435103</v>
      </c>
      <c r="O157">
        <v>22.725363941769299</v>
      </c>
      <c r="P157">
        <v>74.669926650366705</v>
      </c>
      <c r="Q157">
        <v>-1.1478013439457001E-2</v>
      </c>
    </row>
    <row r="158" spans="1:17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59</v>
      </c>
      <c r="E158">
        <v>59466.848400000003</v>
      </c>
      <c r="F158">
        <v>4923.6000000000004</v>
      </c>
      <c r="G158">
        <v>17.227802641721201</v>
      </c>
      <c r="H158">
        <v>-13.1336312178938</v>
      </c>
      <c r="I158">
        <v>-14.0246708841279</v>
      </c>
      <c r="J158">
        <v>-5.4541937376842604</v>
      </c>
      <c r="K158">
        <v>5053.4079719634001</v>
      </c>
      <c r="L158">
        <v>4703.5971389883498</v>
      </c>
      <c r="M158">
        <v>39.578425900492</v>
      </c>
      <c r="N158">
        <v>1.23150301888004</v>
      </c>
      <c r="O158">
        <v>13.307336095539799</v>
      </c>
      <c r="P158">
        <v>45.367581930912301</v>
      </c>
      <c r="Q158">
        <v>2.1760558558511001E-2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46</v>
      </c>
      <c r="E159">
        <v>59321.270162699999</v>
      </c>
      <c r="F159">
        <v>99.24</v>
      </c>
      <c r="G159">
        <v>104.09114491270699</v>
      </c>
      <c r="H159">
        <v>5.2684050458680902</v>
      </c>
      <c r="I159">
        <v>24.3531280854905</v>
      </c>
      <c r="J159">
        <v>-2.0464841241142602</v>
      </c>
      <c r="K159">
        <v>88.476916158940199</v>
      </c>
      <c r="L159">
        <v>76.537775399596597</v>
      </c>
      <c r="M159">
        <v>66.760797601431904</v>
      </c>
      <c r="N159">
        <v>1.52634261697119</v>
      </c>
      <c r="O159">
        <v>2.02539298669892</v>
      </c>
      <c r="P159">
        <v>134.60992907801401</v>
      </c>
      <c r="Q159">
        <v>0.135941650592866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59</v>
      </c>
      <c r="E160">
        <v>58732.114509409999</v>
      </c>
      <c r="F160">
        <v>27377.45</v>
      </c>
      <c r="G160">
        <v>-7.2139346626506597</v>
      </c>
      <c r="H160">
        <v>0.35991407330681602</v>
      </c>
      <c r="I160">
        <v>10.2639547775526</v>
      </c>
      <c r="J160">
        <v>0.91445765901077003</v>
      </c>
      <c r="K160">
        <v>26818.667596875501</v>
      </c>
      <c r="L160">
        <v>25541.7850411213</v>
      </c>
      <c r="M160">
        <v>66.825413515261999</v>
      </c>
      <c r="N160">
        <v>1.0273859529562399</v>
      </c>
      <c r="O160">
        <v>8.2604479233822001</v>
      </c>
      <c r="P160">
        <v>24.442954545454501</v>
      </c>
      <c r="Q160">
        <v>3.2738296392567E-2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24</v>
      </c>
      <c r="E161">
        <v>58589.198786285997</v>
      </c>
      <c r="F161">
        <v>82.2</v>
      </c>
      <c r="G161">
        <v>-22.730090643113801</v>
      </c>
      <c r="H161">
        <v>1.4320681989906101</v>
      </c>
      <c r="I161">
        <v>-18.520209490831299</v>
      </c>
      <c r="J161">
        <v>-1.96567144043021</v>
      </c>
      <c r="K161">
        <v>79.752599817335593</v>
      </c>
      <c r="L161">
        <v>80.298234223998406</v>
      </c>
      <c r="M161">
        <v>67.971989484687001</v>
      </c>
      <c r="N161">
        <v>1.0451744873848601</v>
      </c>
      <c r="O161">
        <v>22.5060827250608</v>
      </c>
      <c r="P161">
        <v>16.1016949152542</v>
      </c>
      <c r="Q161">
        <v>2.540466765234E-2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70</v>
      </c>
      <c r="E162">
        <v>58274.2734375</v>
      </c>
      <c r="F162">
        <v>1601.95</v>
      </c>
      <c r="G162">
        <v>167.512308614847</v>
      </c>
      <c r="H162">
        <v>-5.4867619354530097</v>
      </c>
      <c r="I162">
        <v>70.478110241021994</v>
      </c>
      <c r="J162">
        <v>-0.57108224364441895</v>
      </c>
      <c r="K162">
        <v>1313.5230492727301</v>
      </c>
      <c r="L162">
        <v>943.10857871942903</v>
      </c>
      <c r="M162">
        <v>63.782467426555399</v>
      </c>
      <c r="N162">
        <v>1.60499916039644</v>
      </c>
      <c r="O162">
        <v>3.8078591716345702</v>
      </c>
      <c r="P162">
        <v>255.988888888888</v>
      </c>
      <c r="Q162">
        <v>0.20983223507561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303</v>
      </c>
      <c r="E163">
        <v>58092.1824357</v>
      </c>
      <c r="F163">
        <v>2238.5</v>
      </c>
      <c r="G163">
        <v>644.38480079791395</v>
      </c>
      <c r="H163">
        <v>1.09025951030122</v>
      </c>
      <c r="I163">
        <v>218.38560191699699</v>
      </c>
      <c r="J163">
        <v>-4.3592799134017204</v>
      </c>
      <c r="K163">
        <v>1729.63317418457</v>
      </c>
      <c r="L163">
        <v>1078.5843352499501</v>
      </c>
      <c r="M163">
        <v>64.7047740601583</v>
      </c>
      <c r="N163">
        <v>0.92731325747723803</v>
      </c>
      <c r="O163">
        <v>8.46102300647755</v>
      </c>
      <c r="P163">
        <v>705.50557754587896</v>
      </c>
      <c r="Q163">
        <v>0.22446151465186301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230</v>
      </c>
      <c r="E164">
        <v>57967.588306819998</v>
      </c>
      <c r="F164">
        <v>5348.3</v>
      </c>
      <c r="G164">
        <v>111.188073340399</v>
      </c>
      <c r="H164">
        <v>-6.5207959850452601</v>
      </c>
      <c r="I164">
        <v>66.746155532448</v>
      </c>
      <c r="J164">
        <v>-1.7895267543789199</v>
      </c>
      <c r="K164">
        <v>4937.2718307895702</v>
      </c>
      <c r="L164">
        <v>3884.0998066584798</v>
      </c>
      <c r="M164">
        <v>46.935576718980997</v>
      </c>
      <c r="N164">
        <v>0.37159744402623202</v>
      </c>
      <c r="O164">
        <v>6.5749864442907002</v>
      </c>
      <c r="P164">
        <v>141.13165013525699</v>
      </c>
      <c r="Q164">
        <v>0.131873399601066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106</v>
      </c>
      <c r="E165">
        <v>57800.168109419901</v>
      </c>
      <c r="F165">
        <v>501.8</v>
      </c>
      <c r="G165">
        <v>-39.035843160403701</v>
      </c>
      <c r="H165">
        <v>-3.8099104458064601</v>
      </c>
      <c r="I165">
        <v>-25.191873532456199</v>
      </c>
      <c r="J165">
        <v>-2.47790011545302</v>
      </c>
      <c r="K165">
        <v>504.15845379091297</v>
      </c>
      <c r="L165">
        <v>537.55079995016399</v>
      </c>
      <c r="M165">
        <v>48.353955744285798</v>
      </c>
      <c r="N165">
        <v>0.67013076800701399</v>
      </c>
      <c r="O165">
        <v>35.462335591869198</v>
      </c>
      <c r="P165">
        <v>14.3052391799544</v>
      </c>
      <c r="Q165">
        <v>-0.123614678892113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162</v>
      </c>
      <c r="E166">
        <v>57278.312168130004</v>
      </c>
      <c r="F166">
        <v>3819.55</v>
      </c>
      <c r="G166">
        <v>-28.260029572681301</v>
      </c>
      <c r="H166">
        <v>-0.61753318102302002</v>
      </c>
      <c r="I166">
        <v>-0.73332853684235699</v>
      </c>
      <c r="J166">
        <v>0.52128649410935901</v>
      </c>
      <c r="K166">
        <v>3673.7244042222201</v>
      </c>
      <c r="L166">
        <v>3598.8774557516099</v>
      </c>
      <c r="M166">
        <v>67.149410616237702</v>
      </c>
      <c r="N166">
        <v>1.0837520052169101</v>
      </c>
      <c r="O166">
        <v>5.7716223115288301</v>
      </c>
      <c r="P166">
        <v>18.619565217391301</v>
      </c>
      <c r="Q166">
        <v>-1.7105884966383E-2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124</v>
      </c>
      <c r="E167">
        <v>57094.188000000002</v>
      </c>
      <c r="F167">
        <v>284.05</v>
      </c>
      <c r="G167">
        <v>365.36434714531299</v>
      </c>
      <c r="H167">
        <v>4.4018593086304501</v>
      </c>
      <c r="I167">
        <v>138.13098165529499</v>
      </c>
      <c r="J167">
        <v>-1.3377004683385401</v>
      </c>
      <c r="K167">
        <v>249.180969628356</v>
      </c>
      <c r="L167">
        <v>176.347867107187</v>
      </c>
      <c r="M167">
        <v>64.071867681655604</v>
      </c>
      <c r="N167">
        <v>0.80633319996536101</v>
      </c>
      <c r="O167">
        <v>5.6152085900369597</v>
      </c>
      <c r="P167">
        <v>399.20913884007001</v>
      </c>
      <c r="Q167">
        <v>0.15743672820566701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32</v>
      </c>
      <c r="E168">
        <v>56407.554859739997</v>
      </c>
      <c r="F168">
        <v>120.89</v>
      </c>
      <c r="G168">
        <v>39.312518169655</v>
      </c>
      <c r="H168">
        <v>-9.7609841464934295</v>
      </c>
      <c r="I168">
        <v>-2.0766944750940302</v>
      </c>
      <c r="J168">
        <v>-1.4089545507978001</v>
      </c>
      <c r="K168">
        <v>128.41471606745301</v>
      </c>
      <c r="L168">
        <v>121.13291998734501</v>
      </c>
      <c r="M168">
        <v>52.262852899353298</v>
      </c>
      <c r="N168">
        <v>0.73217040330588301</v>
      </c>
      <c r="O168">
        <v>30.655968235585998</v>
      </c>
      <c r="P168">
        <v>71.475177304964504</v>
      </c>
      <c r="Q168">
        <v>3.7663768613204002E-2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420</v>
      </c>
      <c r="E169">
        <v>56336.2418043199</v>
      </c>
      <c r="F169">
        <v>1514.35</v>
      </c>
      <c r="G169">
        <v>-0.35574125764834702</v>
      </c>
      <c r="H169">
        <v>4.7550390742153699</v>
      </c>
      <c r="I169">
        <v>-15.859391880833</v>
      </c>
      <c r="J169">
        <v>4.4444499911391402</v>
      </c>
      <c r="K169">
        <v>1449.4456305168801</v>
      </c>
      <c r="L169">
        <v>1417.09837414925</v>
      </c>
      <c r="M169">
        <v>74.971627488695802</v>
      </c>
      <c r="N169">
        <v>0.77518299264725299</v>
      </c>
      <c r="O169">
        <v>13.170667282992699</v>
      </c>
      <c r="P169">
        <v>29.975967728092002</v>
      </c>
      <c r="Q169">
        <v>2.0855668772681999E-2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54594.428087847999</v>
      </c>
      <c r="F170">
        <v>62.03</v>
      </c>
      <c r="G170">
        <v>88.731584638041795</v>
      </c>
      <c r="H170">
        <v>-9.6334963657184893</v>
      </c>
      <c r="I170">
        <v>15.427108056926</v>
      </c>
      <c r="J170">
        <v>-6.1426194150651598</v>
      </c>
      <c r="K170">
        <v>63.712269238962001</v>
      </c>
      <c r="L170">
        <v>55.407729339635999</v>
      </c>
      <c r="M170">
        <v>38.253943947971898</v>
      </c>
      <c r="N170">
        <v>0.65443837903672697</v>
      </c>
      <c r="O170">
        <v>23.9722714815411</v>
      </c>
      <c r="P170">
        <v>123.935018050541</v>
      </c>
      <c r="Q170">
        <v>7.3982267128288995E-2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49</v>
      </c>
      <c r="E171">
        <v>53581.479566875001</v>
      </c>
      <c r="F171">
        <v>4729.5</v>
      </c>
      <c r="G171">
        <v>53.755782525969103</v>
      </c>
      <c r="H171">
        <v>4.7958458131511197</v>
      </c>
      <c r="I171">
        <v>20.4635086715511</v>
      </c>
      <c r="J171">
        <v>0.60471865749129305</v>
      </c>
      <c r="K171">
        <v>4530.4683665833099</v>
      </c>
      <c r="L171">
        <v>3896.7487059714699</v>
      </c>
      <c r="M171">
        <v>74.286074147117205</v>
      </c>
      <c r="N171">
        <v>0.34099950386855898</v>
      </c>
      <c r="O171">
        <v>5.6771328893117703</v>
      </c>
      <c r="P171">
        <v>89.703581886005296</v>
      </c>
      <c r="Q171">
        <v>5.2724800602950997E-2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146</v>
      </c>
      <c r="E172">
        <v>53532.081784125003</v>
      </c>
      <c r="F172">
        <v>12581.05</v>
      </c>
      <c r="G172">
        <v>177.44281598119301</v>
      </c>
      <c r="H172">
        <v>7.2117081711371798</v>
      </c>
      <c r="I172">
        <v>128.38446418555301</v>
      </c>
      <c r="J172">
        <v>8.5776270798380292</v>
      </c>
      <c r="K172">
        <v>10128.902157124599</v>
      </c>
      <c r="L172">
        <v>7276.9747787171</v>
      </c>
      <c r="M172">
        <v>77.620785813909507</v>
      </c>
      <c r="N172">
        <v>0.66636126911035598</v>
      </c>
      <c r="O172">
        <v>3.7969803792211301</v>
      </c>
      <c r="P172">
        <v>222.93051669703999</v>
      </c>
      <c r="Q172">
        <v>0.18383452867825201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387</v>
      </c>
      <c r="E173">
        <v>53407.632307535001</v>
      </c>
      <c r="F173">
        <v>125211</v>
      </c>
      <c r="G173">
        <v>-2.0531134348774698</v>
      </c>
      <c r="H173">
        <v>-8.3473068390771594</v>
      </c>
      <c r="I173">
        <v>-7.5884774894705602</v>
      </c>
      <c r="J173">
        <v>-1.5253800637878401</v>
      </c>
      <c r="K173">
        <v>128341.60457357101</v>
      </c>
      <c r="L173">
        <v>124477.549052534</v>
      </c>
      <c r="M173">
        <v>48.301912577929599</v>
      </c>
      <c r="N173">
        <v>0.70186707327118003</v>
      </c>
      <c r="O173">
        <v>20.9518333053805</v>
      </c>
      <c r="P173">
        <v>26.475757575757498</v>
      </c>
      <c r="Q173">
        <v>2.0677990890908E-2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27</v>
      </c>
      <c r="E174">
        <v>52485.599999999999</v>
      </c>
      <c r="F174">
        <v>1858.4</v>
      </c>
      <c r="G174">
        <v>-9.0910807687098405</v>
      </c>
      <c r="H174">
        <v>-4.5333034575572402</v>
      </c>
      <c r="I174">
        <v>-3.7346659288346098</v>
      </c>
      <c r="J174">
        <v>-1.69107054958415</v>
      </c>
      <c r="K174">
        <v>1827.50364680647</v>
      </c>
      <c r="L174">
        <v>1764.63488497103</v>
      </c>
      <c r="M174">
        <v>50.613280660986099</v>
      </c>
      <c r="N174">
        <v>0.71649767066500503</v>
      </c>
      <c r="O174">
        <v>12.1744511407662</v>
      </c>
      <c r="P174">
        <v>22.8734834209395</v>
      </c>
      <c r="Q174">
        <v>6.290213173382E-3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124</v>
      </c>
      <c r="E175">
        <v>52328.091061113999</v>
      </c>
      <c r="F175">
        <v>193.38</v>
      </c>
      <c r="G175">
        <v>194.521986034202</v>
      </c>
      <c r="H175">
        <v>-3.3159955983530902</v>
      </c>
      <c r="I175">
        <v>82.7318500587686</v>
      </c>
      <c r="J175">
        <v>8.2985628381819794</v>
      </c>
      <c r="K175">
        <v>175.94063765908399</v>
      </c>
      <c r="M175">
        <v>68.215786135357803</v>
      </c>
      <c r="N175">
        <v>1.1309547514889799</v>
      </c>
      <c r="O175">
        <v>11.0766366739063</v>
      </c>
      <c r="P175">
        <v>313.20512820512801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177</v>
      </c>
      <c r="E176">
        <v>52063.7744704</v>
      </c>
      <c r="F176">
        <v>16817.349999999999</v>
      </c>
      <c r="G176">
        <v>-10.878020221836399</v>
      </c>
      <c r="H176">
        <v>-3.9762970185528501</v>
      </c>
      <c r="I176">
        <v>-14.8532756684261</v>
      </c>
      <c r="J176">
        <v>-4.8200776380943502</v>
      </c>
      <c r="K176">
        <v>16253.907160545599</v>
      </c>
      <c r="L176">
        <v>16249.8298620939</v>
      </c>
      <c r="M176">
        <v>32.451281923091102</v>
      </c>
      <c r="N176">
        <v>0.73995232061018501</v>
      </c>
      <c r="O176">
        <v>14.4651208424632</v>
      </c>
      <c r="P176">
        <v>18.934582743988599</v>
      </c>
      <c r="Q176">
        <v>-5.1306051815978998E-2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272</v>
      </c>
      <c r="E177">
        <v>51931.815315090003</v>
      </c>
      <c r="F177">
        <v>1990.7</v>
      </c>
      <c r="G177">
        <v>3.27119370726327</v>
      </c>
      <c r="H177">
        <v>-0.389728650370679</v>
      </c>
      <c r="I177">
        <v>5.55338055423789</v>
      </c>
      <c r="J177">
        <v>-9.2551961758083703</v>
      </c>
      <c r="K177">
        <v>1956.43468941009</v>
      </c>
      <c r="L177">
        <v>1790.15211622212</v>
      </c>
      <c r="M177">
        <v>29.2193412646971</v>
      </c>
      <c r="N177">
        <v>0.69597362788980399</v>
      </c>
      <c r="O177">
        <v>9.6322901491937305</v>
      </c>
      <c r="P177">
        <v>35.417162681541399</v>
      </c>
      <c r="Q177">
        <v>-5.5024384975249996E-3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49</v>
      </c>
      <c r="E178">
        <v>51444.728653450002</v>
      </c>
      <c r="F178">
        <v>666.1</v>
      </c>
      <c r="G178">
        <v>-38.9409907596092</v>
      </c>
      <c r="H178">
        <v>6.2627605544386498</v>
      </c>
      <c r="I178">
        <v>-25.042914549197601</v>
      </c>
      <c r="J178">
        <v>3.0019218195489801</v>
      </c>
      <c r="K178">
        <v>646.62076994217296</v>
      </c>
      <c r="L178">
        <v>658.62657686976399</v>
      </c>
      <c r="M178">
        <v>75.186131486624404</v>
      </c>
      <c r="N178">
        <v>1.22250812313928</v>
      </c>
      <c r="O178">
        <v>22.113796727218102</v>
      </c>
      <c r="P178">
        <v>20.299801336463702</v>
      </c>
      <c r="Q178">
        <v>2.7740715423910001E-3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306</v>
      </c>
      <c r="E179">
        <v>51280.1571535599</v>
      </c>
      <c r="F179">
        <v>4894.55</v>
      </c>
      <c r="G179">
        <v>-0.62372617321194201</v>
      </c>
      <c r="H179">
        <v>0.23392325497333699</v>
      </c>
      <c r="I179">
        <v>-17.029039599778599</v>
      </c>
      <c r="J179">
        <v>-2.9107862769636399</v>
      </c>
      <c r="K179">
        <v>4830.0561548810701</v>
      </c>
      <c r="L179">
        <v>4826.1030561564003</v>
      </c>
      <c r="M179">
        <v>58.450743512783099</v>
      </c>
      <c r="N179">
        <v>0.73923658710203299</v>
      </c>
      <c r="O179">
        <v>19.9977526023842</v>
      </c>
      <c r="P179">
        <v>28.5958251776729</v>
      </c>
      <c r="Q179">
        <v>4.2855462424179001E-2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98</v>
      </c>
      <c r="E180">
        <v>50957.654034225001</v>
      </c>
      <c r="F180">
        <v>132.36000000000001</v>
      </c>
      <c r="G180">
        <v>193.09471330692901</v>
      </c>
      <c r="H180">
        <v>-15.8818320644134</v>
      </c>
      <c r="I180">
        <v>31.440095397670301</v>
      </c>
      <c r="J180">
        <v>-4.11765138217973</v>
      </c>
      <c r="K180">
        <v>131.78892145959401</v>
      </c>
      <c r="L180">
        <v>108.39234483784</v>
      </c>
      <c r="M180">
        <v>38.326363365338402</v>
      </c>
      <c r="N180">
        <v>0.45716791113203498</v>
      </c>
      <c r="O180">
        <v>28.8153520701118</v>
      </c>
      <c r="P180">
        <v>228.43672456575601</v>
      </c>
      <c r="Q180">
        <v>0.169385936446319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129</v>
      </c>
      <c r="E181">
        <v>50743.887708210001</v>
      </c>
      <c r="F181">
        <v>57077.7</v>
      </c>
      <c r="G181">
        <v>9.6387453911007199</v>
      </c>
      <c r="H181">
        <v>4.5951616441730199</v>
      </c>
      <c r="I181">
        <v>50.5504023981076</v>
      </c>
      <c r="J181">
        <v>0.55608095939118196</v>
      </c>
      <c r="K181">
        <v>50876.319502033097</v>
      </c>
      <c r="L181">
        <v>43432.769365948501</v>
      </c>
      <c r="M181">
        <v>65.735592592588105</v>
      </c>
      <c r="N181">
        <v>0.93672076737348497</v>
      </c>
      <c r="O181">
        <v>5.1093509374063801</v>
      </c>
      <c r="P181">
        <v>63.183113812514797</v>
      </c>
      <c r="Q181">
        <v>-2.370088057402E-3</v>
      </c>
    </row>
    <row r="182" spans="1:17" x14ac:dyDescent="0.3">
      <c r="A182" t="s">
        <v>445</v>
      </c>
      <c r="B182" t="s">
        <v>446</v>
      </c>
      <c r="C182" t="str">
        <f>IFERROR(VLOOKUP(Table1[[#This Row],[Ticker]],[1]!Table1[[Symbol]:[Industry]],2,FALSE),"-")</f>
        <v>-</v>
      </c>
      <c r="D182" t="s">
        <v>447</v>
      </c>
      <c r="E182">
        <v>49903.148310796001</v>
      </c>
      <c r="F182">
        <v>176.65</v>
      </c>
      <c r="G182">
        <v>-8.5004987733600501</v>
      </c>
      <c r="H182">
        <v>-1.91465155921352</v>
      </c>
      <c r="I182">
        <v>-9.2787725689753096</v>
      </c>
      <c r="J182">
        <v>-0.97910868437015097</v>
      </c>
      <c r="K182">
        <v>170.11156263871399</v>
      </c>
      <c r="L182">
        <v>164.22439952936301</v>
      </c>
      <c r="M182">
        <v>58.772157209940303</v>
      </c>
      <c r="N182">
        <v>1.2399528817271599</v>
      </c>
      <c r="O182">
        <v>10.670818001698199</v>
      </c>
      <c r="P182">
        <v>35.780169100691701</v>
      </c>
      <c r="Q182">
        <v>-9.3758086617631006E-2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358</v>
      </c>
      <c r="E183">
        <v>49480.504019599997</v>
      </c>
      <c r="F183">
        <v>1503.05</v>
      </c>
      <c r="G183">
        <v>68.700766746329506</v>
      </c>
      <c r="H183">
        <v>4.1449270832544798</v>
      </c>
      <c r="I183">
        <v>41.5272463731188</v>
      </c>
      <c r="J183">
        <v>-1.11855026885214</v>
      </c>
      <c r="K183">
        <v>1378.39335276425</v>
      </c>
      <c r="L183">
        <v>1140.4111397147501</v>
      </c>
      <c r="M183">
        <v>57.966876995969002</v>
      </c>
      <c r="N183">
        <v>0.84001585075417196</v>
      </c>
      <c r="O183">
        <v>3.7889624430325002</v>
      </c>
      <c r="P183">
        <v>101.751677852348</v>
      </c>
      <c r="Q183">
        <v>1.9388847069443001E-2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80</v>
      </c>
      <c r="E184">
        <v>48653.80197067</v>
      </c>
      <c r="F184">
        <v>2637</v>
      </c>
      <c r="G184">
        <v>19.655733098945699</v>
      </c>
      <c r="H184">
        <v>-5.8692603503637404</v>
      </c>
      <c r="I184">
        <v>10.5663071031749</v>
      </c>
      <c r="J184">
        <v>-3.6997625325799999</v>
      </c>
      <c r="K184">
        <v>2543.68056664703</v>
      </c>
      <c r="L184">
        <v>2362.7709713299</v>
      </c>
      <c r="M184">
        <v>51.863931951251502</v>
      </c>
      <c r="N184">
        <v>0.99533813662736503</v>
      </c>
      <c r="O184">
        <v>4.1486537732271502</v>
      </c>
      <c r="P184">
        <v>49.604288996681099</v>
      </c>
      <c r="Q184">
        <v>-3.3553460360849999E-3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48288.5</v>
      </c>
      <c r="F185">
        <v>566.25</v>
      </c>
      <c r="G185">
        <v>115.508774433772</v>
      </c>
      <c r="H185">
        <v>13.752010596647899</v>
      </c>
      <c r="I185">
        <v>77.055994111697601</v>
      </c>
      <c r="J185">
        <v>-0.67020604076512702</v>
      </c>
      <c r="K185">
        <v>491.28081435622897</v>
      </c>
      <c r="L185">
        <v>372.25401229566302</v>
      </c>
      <c r="M185">
        <v>64.845024337727807</v>
      </c>
      <c r="N185">
        <v>0.79198136664332897</v>
      </c>
      <c r="O185">
        <v>9.5540838852096996</v>
      </c>
      <c r="P185">
        <v>147.270742358078</v>
      </c>
      <c r="Q185">
        <v>0.14293996963868799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47212.502769799998</v>
      </c>
      <c r="F186">
        <v>320</v>
      </c>
      <c r="G186">
        <v>17.610445825206401</v>
      </c>
      <c r="H186">
        <v>-1.2107830073578001</v>
      </c>
      <c r="I186">
        <v>36.906987203145199</v>
      </c>
      <c r="J186">
        <v>-1.0800189369067299</v>
      </c>
      <c r="K186">
        <v>304.30607814137102</v>
      </c>
      <c r="L186">
        <v>269.05386361199402</v>
      </c>
      <c r="M186">
        <v>50.579931308137098</v>
      </c>
      <c r="N186">
        <v>0.71963705007822798</v>
      </c>
      <c r="O186">
        <v>4.390625</v>
      </c>
      <c r="P186">
        <v>66.927490871152798</v>
      </c>
      <c r="Q186">
        <v>1.3506367109649E-2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92</v>
      </c>
      <c r="E187">
        <v>47062.960819669999</v>
      </c>
      <c r="F187">
        <v>476.3</v>
      </c>
      <c r="G187">
        <v>223.34620276844399</v>
      </c>
      <c r="H187">
        <v>9.7861288920275999</v>
      </c>
      <c r="I187">
        <v>24.219177973152</v>
      </c>
      <c r="J187">
        <v>4.9176556668520499</v>
      </c>
      <c r="K187">
        <v>412.69836538012402</v>
      </c>
      <c r="L187">
        <v>348.76403798820201</v>
      </c>
      <c r="M187">
        <v>73.285294702445995</v>
      </c>
      <c r="N187">
        <v>2.05291968142456</v>
      </c>
      <c r="O187">
        <v>0.77682133109384599</v>
      </c>
      <c r="P187">
        <v>266.38461538461502</v>
      </c>
      <c r="Q187">
        <v>0.177965235817762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462</v>
      </c>
      <c r="E188">
        <v>46098.037639445</v>
      </c>
      <c r="F188">
        <v>4146</v>
      </c>
      <c r="G188">
        <v>60.646554852799397</v>
      </c>
      <c r="H188">
        <v>6.0301611979161303</v>
      </c>
      <c r="I188">
        <v>29.1882132535859</v>
      </c>
      <c r="J188">
        <v>-0.87927012209203104</v>
      </c>
      <c r="K188">
        <v>3801.4499788410799</v>
      </c>
      <c r="L188">
        <v>3207.8191579611298</v>
      </c>
      <c r="M188">
        <v>60.450119231178</v>
      </c>
      <c r="N188">
        <v>0.89838047203977101</v>
      </c>
      <c r="O188">
        <v>6.3567293777134504</v>
      </c>
      <c r="P188">
        <v>89.748283752860402</v>
      </c>
      <c r="Q188">
        <v>0.15114652415933</v>
      </c>
    </row>
    <row r="189" spans="1:17" x14ac:dyDescent="0.3">
      <c r="A189" t="s">
        <v>463</v>
      </c>
      <c r="B189" t="s">
        <v>464</v>
      </c>
      <c r="C189" t="str">
        <f>IFERROR(VLOOKUP(Table1[[#This Row],[Ticker]],[1]!Table1[[Symbol]:[Industry]],2,FALSE),"-")</f>
        <v>-</v>
      </c>
      <c r="D189" t="s">
        <v>373</v>
      </c>
      <c r="E189">
        <v>45940.617821104999</v>
      </c>
      <c r="F189">
        <v>1561.75</v>
      </c>
      <c r="G189">
        <v>38.471719906887003</v>
      </c>
      <c r="H189">
        <v>18.823806704688302</v>
      </c>
      <c r="I189">
        <v>14.643307464385799</v>
      </c>
      <c r="J189">
        <v>-3.04453925938338</v>
      </c>
      <c r="K189">
        <v>1349.85542565482</v>
      </c>
      <c r="L189">
        <v>1184.9666890083699</v>
      </c>
      <c r="M189">
        <v>64.477633005687807</v>
      </c>
      <c r="N189">
        <v>1.7432447462164899</v>
      </c>
      <c r="O189">
        <v>8.1126940931647304</v>
      </c>
      <c r="P189">
        <v>69.525101763907699</v>
      </c>
      <c r="Q189">
        <v>4.1795460740443997E-2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32</v>
      </c>
      <c r="E190">
        <v>45788.161949773901</v>
      </c>
      <c r="F190">
        <v>65.08</v>
      </c>
      <c r="G190">
        <v>109.30759623456601</v>
      </c>
      <c r="H190">
        <v>-11.2747123458063</v>
      </c>
      <c r="I190">
        <v>31.9972820215953</v>
      </c>
      <c r="J190">
        <v>-3.8779900960068101</v>
      </c>
      <c r="K190">
        <v>65.324352714321506</v>
      </c>
      <c r="L190">
        <v>55.545984301236203</v>
      </c>
      <c r="M190">
        <v>40.033765966248303</v>
      </c>
      <c r="N190">
        <v>0.57181936902819697</v>
      </c>
      <c r="O190">
        <v>12.937922556853101</v>
      </c>
      <c r="P190">
        <v>139.26470588235199</v>
      </c>
      <c r="Q190">
        <v>9.6881077304910995E-2</v>
      </c>
    </row>
    <row r="191" spans="1:17" x14ac:dyDescent="0.3">
      <c r="A191" t="s">
        <v>467</v>
      </c>
      <c r="B191" t="s">
        <v>468</v>
      </c>
      <c r="C191" t="str">
        <f>IFERROR(VLOOKUP(Table1[[#This Row],[Ticker]],[1]!Table1[[Symbol]:[Industry]],2,FALSE),"-")</f>
        <v>-</v>
      </c>
      <c r="D191" t="s">
        <v>21</v>
      </c>
      <c r="E191">
        <v>45730.679879005002</v>
      </c>
      <c r="F191">
        <v>2442.1</v>
      </c>
      <c r="G191">
        <v>4.9989331593892796</v>
      </c>
      <c r="H191">
        <v>-3.7798349907944799</v>
      </c>
      <c r="I191">
        <v>-21.8981882051519</v>
      </c>
      <c r="J191">
        <v>-1.4273980932225601</v>
      </c>
      <c r="K191">
        <v>2390.0796467264099</v>
      </c>
      <c r="L191">
        <v>2387.3725972638799</v>
      </c>
      <c r="M191">
        <v>54.831310836611202</v>
      </c>
      <c r="N191">
        <v>0.97841672195021001</v>
      </c>
      <c r="O191">
        <v>16.195078006633601</v>
      </c>
      <c r="P191">
        <v>34.669681261718203</v>
      </c>
      <c r="Q191">
        <v>-2.6883569087825E-2</v>
      </c>
    </row>
    <row r="192" spans="1:17" x14ac:dyDescent="0.3">
      <c r="A192" t="s">
        <v>469</v>
      </c>
      <c r="B192" t="s">
        <v>470</v>
      </c>
      <c r="C192" t="str">
        <f>IFERROR(VLOOKUP(Table1[[#This Row],[Ticker]],[1]!Table1[[Symbol]:[Industry]],2,FALSE),"-")</f>
        <v>-</v>
      </c>
      <c r="D192" t="s">
        <v>49</v>
      </c>
      <c r="E192">
        <v>45242.871119586001</v>
      </c>
      <c r="F192">
        <v>179.26</v>
      </c>
      <c r="G192">
        <v>17.843432013081301</v>
      </c>
      <c r="H192">
        <v>10.339347527456599</v>
      </c>
      <c r="I192">
        <v>3.83775298926916</v>
      </c>
      <c r="J192">
        <v>0.28805094503423401</v>
      </c>
      <c r="K192">
        <v>167.62358650568899</v>
      </c>
      <c r="L192">
        <v>153.85409923005</v>
      </c>
      <c r="M192">
        <v>61.156527209401702</v>
      </c>
      <c r="N192">
        <v>2.7337728132390402</v>
      </c>
      <c r="O192">
        <v>4.7640299007028997</v>
      </c>
      <c r="P192">
        <v>54.467901766479898</v>
      </c>
      <c r="Q192">
        <v>6.9450237565320996E-2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376</v>
      </c>
      <c r="E193">
        <v>44255.454598259901</v>
      </c>
      <c r="F193">
        <v>1539.1</v>
      </c>
      <c r="G193">
        <v>-12.730921724804899</v>
      </c>
      <c r="H193">
        <v>-10.8832421897327</v>
      </c>
      <c r="I193">
        <v>-13.7873989089485</v>
      </c>
      <c r="J193">
        <v>-6.9679051673894904E-2</v>
      </c>
      <c r="K193">
        <v>1579.9534537823699</v>
      </c>
      <c r="L193">
        <v>1528.88178633246</v>
      </c>
      <c r="M193">
        <v>49.836581480236497</v>
      </c>
      <c r="N193">
        <v>1.09226969375924</v>
      </c>
      <c r="O193">
        <v>16.951465141966001</v>
      </c>
      <c r="P193">
        <v>18.574730354391299</v>
      </c>
      <c r="Q193">
        <v>6.0987111698899997E-2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306</v>
      </c>
      <c r="E194">
        <v>44153.373195599997</v>
      </c>
      <c r="F194">
        <v>6997.55</v>
      </c>
      <c r="G194">
        <v>-35.048560731056902</v>
      </c>
      <c r="H194">
        <v>-8.9613877537299906</v>
      </c>
      <c r="I194">
        <v>-31.5316232037252</v>
      </c>
      <c r="J194">
        <v>-4.1540915299550401</v>
      </c>
      <c r="K194">
        <v>7245.9159097576503</v>
      </c>
      <c r="L194">
        <v>7518.7857720959801</v>
      </c>
      <c r="M194">
        <v>43.133138629749503</v>
      </c>
      <c r="N194">
        <v>0.90786633980762299</v>
      </c>
      <c r="O194">
        <v>31.4745875342083</v>
      </c>
      <c r="P194">
        <v>9.1457137509358599</v>
      </c>
      <c r="Q194">
        <v>3.0236255151209E-2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477</v>
      </c>
      <c r="E195">
        <v>44152.554459630002</v>
      </c>
      <c r="F195">
        <v>40080.400000000001</v>
      </c>
      <c r="G195">
        <v>-22.070860474370999</v>
      </c>
      <c r="H195">
        <v>7.0910733771959897</v>
      </c>
      <c r="I195">
        <v>-5.3647617578047999</v>
      </c>
      <c r="J195">
        <v>-0.387882054317014</v>
      </c>
      <c r="K195">
        <v>37371.3493722485</v>
      </c>
      <c r="L195">
        <v>37249.1483097171</v>
      </c>
      <c r="M195">
        <v>58.902863892530803</v>
      </c>
      <c r="N195">
        <v>0.74286111884219297</v>
      </c>
      <c r="O195">
        <v>6.9974351553377696</v>
      </c>
      <c r="P195">
        <v>21.198486243594999</v>
      </c>
      <c r="Q195">
        <v>-9.9610836353039994E-3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59</v>
      </c>
      <c r="E196">
        <v>44065.897564079998</v>
      </c>
      <c r="F196">
        <v>2677.55</v>
      </c>
      <c r="G196">
        <v>59.293180053625299</v>
      </c>
      <c r="H196">
        <v>2.0223042390217998</v>
      </c>
      <c r="I196">
        <v>36.915689487868597</v>
      </c>
      <c r="J196">
        <v>-1.5141499909043199</v>
      </c>
      <c r="K196">
        <v>2384.79516822185</v>
      </c>
      <c r="L196">
        <v>2020.4378571331999</v>
      </c>
      <c r="M196">
        <v>53.946734659481997</v>
      </c>
      <c r="N196">
        <v>0.75790689726198701</v>
      </c>
      <c r="O196">
        <v>3.0793075759556201</v>
      </c>
      <c r="P196">
        <v>94.412779088763799</v>
      </c>
      <c r="Q196">
        <v>4.4524010951332002E-2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119</v>
      </c>
      <c r="E197">
        <v>43526.236481450003</v>
      </c>
      <c r="F197">
        <v>333.65</v>
      </c>
      <c r="G197">
        <v>-45.709387720563299</v>
      </c>
      <c r="H197">
        <v>-8.1970053607187907</v>
      </c>
      <c r="I197">
        <v>-17.8113206637885</v>
      </c>
      <c r="J197">
        <v>-3.13347620370021</v>
      </c>
      <c r="K197">
        <v>342.083852453872</v>
      </c>
      <c r="L197">
        <v>359.75230920460302</v>
      </c>
      <c r="M197">
        <v>36.509202840175902</v>
      </c>
      <c r="N197">
        <v>0.536251664343947</v>
      </c>
      <c r="O197">
        <v>26.689644837404401</v>
      </c>
      <c r="P197">
        <v>16.742477256822902</v>
      </c>
      <c r="Q197">
        <v>-1.1340821291266E-2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24</v>
      </c>
      <c r="E198">
        <v>43361.690756139003</v>
      </c>
      <c r="F198">
        <v>177.02</v>
      </c>
      <c r="G198">
        <v>16.082205457201098</v>
      </c>
      <c r="H198">
        <v>3.7108070066523999</v>
      </c>
      <c r="I198">
        <v>3.9123669366803102</v>
      </c>
      <c r="J198">
        <v>-0.84395663364668505</v>
      </c>
      <c r="K198">
        <v>165.50035240303399</v>
      </c>
      <c r="L198">
        <v>153.29507531606399</v>
      </c>
      <c r="M198">
        <v>67.301284693716795</v>
      </c>
      <c r="N198">
        <v>0.86669717263296597</v>
      </c>
      <c r="O198">
        <v>1.53090046322448</v>
      </c>
      <c r="P198">
        <v>45.755454919720002</v>
      </c>
      <c r="Q198">
        <v>7.9981021267724994E-2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21</v>
      </c>
      <c r="E199">
        <v>43195.357030259998</v>
      </c>
      <c r="F199">
        <v>1561.1</v>
      </c>
      <c r="G199">
        <v>16.481099835431401</v>
      </c>
      <c r="H199">
        <v>-3.8888616643025</v>
      </c>
      <c r="I199">
        <v>-8.1862598376061104</v>
      </c>
      <c r="J199">
        <v>2.27314138911288</v>
      </c>
      <c r="K199">
        <v>1504.62524634341</v>
      </c>
      <c r="L199">
        <v>1401.1335389461401</v>
      </c>
      <c r="M199">
        <v>68.025545459558899</v>
      </c>
      <c r="N199">
        <v>0.94496412879732905</v>
      </c>
      <c r="O199">
        <v>12.997245531996599</v>
      </c>
      <c r="P199">
        <v>62.445369406867798</v>
      </c>
      <c r="Q199">
        <v>0.19717063509277599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488</v>
      </c>
      <c r="E200">
        <v>42838.906439999999</v>
      </c>
      <c r="F200">
        <v>787.6</v>
      </c>
      <c r="G200">
        <v>71.664882970135494</v>
      </c>
      <c r="H200">
        <v>15.123029418917</v>
      </c>
      <c r="I200">
        <v>39.284001981662001</v>
      </c>
      <c r="J200">
        <v>3.4237297404093798</v>
      </c>
      <c r="K200">
        <v>678.73188066751595</v>
      </c>
      <c r="L200">
        <v>586.91279537831497</v>
      </c>
      <c r="M200">
        <v>77.451646214953598</v>
      </c>
      <c r="N200">
        <v>1.15424796638503</v>
      </c>
      <c r="O200">
        <v>1.6696292534281201</v>
      </c>
      <c r="P200">
        <v>105.800888424353</v>
      </c>
      <c r="Q200">
        <v>4.1756672793678999E-2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373</v>
      </c>
      <c r="E201">
        <v>42810.906804434999</v>
      </c>
      <c r="F201">
        <v>567.85</v>
      </c>
      <c r="G201">
        <v>-43.200272436917899</v>
      </c>
      <c r="H201">
        <v>5.2675646286122699</v>
      </c>
      <c r="I201">
        <v>-13.6677151896981</v>
      </c>
      <c r="J201">
        <v>0.63788839611145198</v>
      </c>
      <c r="K201">
        <v>526.17403951634503</v>
      </c>
      <c r="L201">
        <v>546.36182992117494</v>
      </c>
      <c r="M201">
        <v>69.399082590283996</v>
      </c>
      <c r="N201">
        <v>0.78604276276096996</v>
      </c>
      <c r="O201">
        <v>21.326054415778799</v>
      </c>
      <c r="P201">
        <v>26.808843233586401</v>
      </c>
      <c r="Q201">
        <v>-0.13236837090835701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182</v>
      </c>
      <c r="E202">
        <v>42745.584811875</v>
      </c>
      <c r="F202">
        <v>627.04999999999995</v>
      </c>
      <c r="G202">
        <v>6.1640986049596203</v>
      </c>
      <c r="H202">
        <v>6.8324126633035602</v>
      </c>
      <c r="I202">
        <v>28.3397317479081</v>
      </c>
      <c r="J202">
        <v>-0.73749947080856404</v>
      </c>
      <c r="K202">
        <v>577.20622399728302</v>
      </c>
      <c r="L202">
        <v>530.90427358237298</v>
      </c>
      <c r="M202">
        <v>63.039104300714897</v>
      </c>
      <c r="N202">
        <v>1.0642952672168999</v>
      </c>
      <c r="O202">
        <v>3.4925444541902699</v>
      </c>
      <c r="P202">
        <v>57.927213197330197</v>
      </c>
      <c r="Q202">
        <v>-5.8249750882588998E-2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42145.487441129997</v>
      </c>
      <c r="F203">
        <v>346.15</v>
      </c>
      <c r="G203">
        <v>14.2905269740751</v>
      </c>
      <c r="H203">
        <v>6.7318733229127297</v>
      </c>
      <c r="I203">
        <v>25.917826363504702</v>
      </c>
      <c r="J203">
        <v>2.9366039317019599</v>
      </c>
      <c r="K203">
        <v>315.64834010243999</v>
      </c>
      <c r="L203">
        <v>282.409311387385</v>
      </c>
      <c r="M203">
        <v>68.941656528924099</v>
      </c>
      <c r="N203">
        <v>0.65432258233083496</v>
      </c>
      <c r="O203">
        <v>2.25335837064857</v>
      </c>
      <c r="P203">
        <v>59.149425287356301</v>
      </c>
      <c r="Q203">
        <v>-6.3506053344222005E-2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41886.515503549999</v>
      </c>
      <c r="F204">
        <v>37466.75</v>
      </c>
      <c r="G204">
        <v>7.5745853944099002</v>
      </c>
      <c r="H204">
        <v>15.8748234811889</v>
      </c>
      <c r="I204">
        <v>-8.0766262602604009</v>
      </c>
      <c r="J204">
        <v>-1.5324895955063</v>
      </c>
      <c r="K204">
        <v>33585.076933248303</v>
      </c>
      <c r="L204">
        <v>31222.5902212537</v>
      </c>
      <c r="M204">
        <v>61.921103134563502</v>
      </c>
      <c r="N204">
        <v>0.79141708737432304</v>
      </c>
      <c r="O204">
        <v>6.4306351631780103</v>
      </c>
      <c r="P204">
        <v>40.704333783986698</v>
      </c>
      <c r="Q204">
        <v>2.6849671818573E-2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267</v>
      </c>
      <c r="E205">
        <v>41700.933135854997</v>
      </c>
      <c r="F205">
        <v>662.25</v>
      </c>
      <c r="G205">
        <v>128.70920524411699</v>
      </c>
      <c r="H205">
        <v>3.7774027238866701</v>
      </c>
      <c r="I205">
        <v>39.956107054291799</v>
      </c>
      <c r="J205">
        <v>-1.45510124095715</v>
      </c>
      <c r="K205">
        <v>600.46457026584403</v>
      </c>
      <c r="L205">
        <v>492.95047130827402</v>
      </c>
      <c r="M205">
        <v>60.230498782689999</v>
      </c>
      <c r="N205">
        <v>0.80063828530546999</v>
      </c>
      <c r="O205">
        <v>2.4235560588901301</v>
      </c>
      <c r="P205">
        <v>159.70588235294099</v>
      </c>
      <c r="Q205">
        <v>4.9272860352935002E-2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40710.865328150001</v>
      </c>
      <c r="F206">
        <v>1017.25</v>
      </c>
      <c r="G206">
        <v>-50.302766441045101</v>
      </c>
      <c r="H206">
        <v>-13.2008401864714</v>
      </c>
      <c r="I206">
        <v>-26.2365853114716</v>
      </c>
      <c r="J206">
        <v>-4.1522415259611698</v>
      </c>
      <c r="K206">
        <v>1045.89936066058</v>
      </c>
      <c r="M206">
        <v>33.143347387614398</v>
      </c>
      <c r="N206">
        <v>1.4222113312329401</v>
      </c>
      <c r="O206">
        <v>37.625952322437897</v>
      </c>
      <c r="P206">
        <v>3.56324764571138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32</v>
      </c>
      <c r="E207">
        <v>40280.384854520998</v>
      </c>
      <c r="F207">
        <v>58.81</v>
      </c>
      <c r="G207">
        <v>70.904418466634795</v>
      </c>
      <c r="H207">
        <v>-7.8206705843839996</v>
      </c>
      <c r="I207">
        <v>24.0044986855284</v>
      </c>
      <c r="J207">
        <v>-5.2346072995295501</v>
      </c>
      <c r="K207">
        <v>60.358719400275199</v>
      </c>
      <c r="L207">
        <v>52.913195342647498</v>
      </c>
      <c r="M207">
        <v>39.388326336898999</v>
      </c>
      <c r="N207">
        <v>0.684169961287034</v>
      </c>
      <c r="O207">
        <v>31.780309471178299</v>
      </c>
      <c r="P207">
        <v>99.355932203389798</v>
      </c>
      <c r="Q207">
        <v>9.0046327344235996E-2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507</v>
      </c>
      <c r="E208">
        <v>39890.325253520001</v>
      </c>
      <c r="F208">
        <v>4491.8999999999996</v>
      </c>
      <c r="G208">
        <v>63.7293084106172</v>
      </c>
      <c r="H208">
        <v>-1.2153507014723399</v>
      </c>
      <c r="I208">
        <v>32.783352545059003</v>
      </c>
      <c r="J208">
        <v>-1.9094970573592001</v>
      </c>
      <c r="K208">
        <v>4176.9975575905801</v>
      </c>
      <c r="L208">
        <v>3402.3278840602902</v>
      </c>
      <c r="M208">
        <v>46.571281150330698</v>
      </c>
      <c r="N208">
        <v>1.3511023757557401</v>
      </c>
      <c r="O208">
        <v>12.1952848460562</v>
      </c>
      <c r="P208">
        <v>102.064777327935</v>
      </c>
      <c r="Q208">
        <v>0.23824325486397599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230</v>
      </c>
      <c r="E209">
        <v>39681.051260849999</v>
      </c>
      <c r="F209">
        <v>4095.05</v>
      </c>
      <c r="G209">
        <v>-3.6536182881230399</v>
      </c>
      <c r="H209">
        <v>8.3880906026155202</v>
      </c>
      <c r="I209">
        <v>2.3833231729770001</v>
      </c>
      <c r="J209">
        <v>-2.8418585416806699</v>
      </c>
      <c r="K209">
        <v>3894.84192989437</v>
      </c>
      <c r="L209">
        <v>3692.52251954647</v>
      </c>
      <c r="M209">
        <v>71.570878760858307</v>
      </c>
      <c r="N209">
        <v>0.92105937940567895</v>
      </c>
      <c r="O209">
        <v>13.0633325600419</v>
      </c>
      <c r="P209">
        <v>32.066435539788699</v>
      </c>
      <c r="Q209">
        <v>6.0320890770896002E-2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46</v>
      </c>
      <c r="E210">
        <v>39670.190999999999</v>
      </c>
      <c r="F210">
        <v>64.87</v>
      </c>
      <c r="G210">
        <v>110.277031905762</v>
      </c>
      <c r="H210">
        <v>-16.437398136777698</v>
      </c>
      <c r="I210">
        <v>44.341560497610402</v>
      </c>
      <c r="J210">
        <v>-0.79328264236732604</v>
      </c>
      <c r="K210">
        <v>66.733338935063202</v>
      </c>
      <c r="L210">
        <v>54.725257173493198</v>
      </c>
      <c r="M210">
        <v>43.7468077127564</v>
      </c>
      <c r="N210">
        <v>0.82272385277672</v>
      </c>
      <c r="O210">
        <v>20.471712656081301</v>
      </c>
      <c r="P210">
        <v>160</v>
      </c>
      <c r="Q210">
        <v>0.13087636563010299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37</v>
      </c>
      <c r="E211">
        <v>39570.127999999997</v>
      </c>
      <c r="F211">
        <v>232.33</v>
      </c>
      <c r="G211">
        <v>68.612518578581103</v>
      </c>
      <c r="H211">
        <v>-3.8353589670993</v>
      </c>
      <c r="I211">
        <v>-2.08843999378663</v>
      </c>
      <c r="J211">
        <v>-2.39543284996408</v>
      </c>
      <c r="K211">
        <v>235.31719707407299</v>
      </c>
      <c r="L211">
        <v>211.75507698292799</v>
      </c>
      <c r="M211">
        <v>50.278537579956797</v>
      </c>
      <c r="N211">
        <v>1.4326890036354401</v>
      </c>
      <c r="O211">
        <v>39.7581026987474</v>
      </c>
      <c r="P211">
        <v>101.675347222222</v>
      </c>
      <c r="Q211">
        <v>2.1756911585178E-2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146</v>
      </c>
      <c r="E212">
        <v>38889.627968474997</v>
      </c>
      <c r="F212">
        <v>1499.4</v>
      </c>
      <c r="G212">
        <v>550.37666717395803</v>
      </c>
      <c r="H212">
        <v>8.0764085446653695</v>
      </c>
      <c r="I212">
        <v>202.22034758029201</v>
      </c>
      <c r="J212">
        <v>-3.8299203679629499</v>
      </c>
      <c r="K212">
        <v>1301.84165279692</v>
      </c>
      <c r="L212">
        <v>858.26161458672198</v>
      </c>
      <c r="M212">
        <v>53.050124165913203</v>
      </c>
      <c r="N212">
        <v>0.79054610218848598</v>
      </c>
      <c r="O212">
        <v>10.7109510470855</v>
      </c>
      <c r="P212">
        <v>614</v>
      </c>
      <c r="Q212">
        <v>0.217292105487775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</v>
      </c>
      <c r="E213">
        <v>38306.551468889003</v>
      </c>
      <c r="F213">
        <v>214.05</v>
      </c>
      <c r="G213">
        <v>144.20419696177501</v>
      </c>
      <c r="H213">
        <v>-5.1821193499367499</v>
      </c>
      <c r="I213">
        <v>52.236626201443002</v>
      </c>
      <c r="J213">
        <v>-0.19990949968723001</v>
      </c>
      <c r="K213">
        <v>215.21878414975399</v>
      </c>
      <c r="L213">
        <v>178.37381511164199</v>
      </c>
      <c r="M213">
        <v>57.533422207651597</v>
      </c>
      <c r="N213">
        <v>0.86023755269806401</v>
      </c>
      <c r="O213">
        <v>35.131978509693901</v>
      </c>
      <c r="P213">
        <v>178.7109375</v>
      </c>
      <c r="Q213">
        <v>0.120689694067487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49</v>
      </c>
      <c r="E214">
        <v>38031.436110720002</v>
      </c>
      <c r="F214">
        <v>300.64999999999998</v>
      </c>
      <c r="G214">
        <v>-33.040342625006602</v>
      </c>
      <c r="H214">
        <v>9.2407413234637392</v>
      </c>
      <c r="I214">
        <v>-2.4193555316028599</v>
      </c>
      <c r="J214">
        <v>-1.0097448015320001</v>
      </c>
      <c r="K214">
        <v>283.44595408414699</v>
      </c>
      <c r="L214">
        <v>278.23927769950097</v>
      </c>
      <c r="M214">
        <v>78.7569822294316</v>
      </c>
      <c r="N214">
        <v>1.1168773129956899</v>
      </c>
      <c r="O214">
        <v>15.2669216697156</v>
      </c>
      <c r="P214">
        <v>26.669475458184099</v>
      </c>
      <c r="Q214">
        <v>6.6320239336997003E-2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193</v>
      </c>
      <c r="E215">
        <v>37539.339549459997</v>
      </c>
      <c r="F215">
        <v>647.35</v>
      </c>
      <c r="G215">
        <v>-3.2517083007019001</v>
      </c>
      <c r="H215">
        <v>-3.8313299163721402</v>
      </c>
      <c r="I215">
        <v>-5.6898754100697602</v>
      </c>
      <c r="J215">
        <v>-2.4539207750719698</v>
      </c>
      <c r="K215">
        <v>640.18390789809496</v>
      </c>
      <c r="L215">
        <v>612.57592998643804</v>
      </c>
      <c r="M215">
        <v>48.699386280966003</v>
      </c>
      <c r="N215">
        <v>0.706024711055392</v>
      </c>
      <c r="O215">
        <v>11.045029736618501</v>
      </c>
      <c r="P215">
        <v>32.6265109608686</v>
      </c>
      <c r="Q215">
        <v>4.1417554881524002E-2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193</v>
      </c>
      <c r="E216">
        <v>37157.49792768</v>
      </c>
      <c r="F216">
        <v>2647.5</v>
      </c>
      <c r="G216">
        <v>43.033947710385497</v>
      </c>
      <c r="H216">
        <v>14.747815146071099</v>
      </c>
      <c r="I216">
        <v>37.167405002063099</v>
      </c>
      <c r="J216">
        <v>-0.950951712683758</v>
      </c>
      <c r="K216">
        <v>2292.9621558398098</v>
      </c>
      <c r="L216">
        <v>1941.8919122990201</v>
      </c>
      <c r="M216">
        <v>62.8408410425765</v>
      </c>
      <c r="N216">
        <v>1.3423848158923599</v>
      </c>
      <c r="O216">
        <v>15.629839471199199</v>
      </c>
      <c r="P216">
        <v>71.910002921982993</v>
      </c>
      <c r="Q216">
        <v>2.9105689221342001E-2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384</v>
      </c>
      <c r="E217">
        <v>37037.600470420002</v>
      </c>
      <c r="F217">
        <v>629.04999999999995</v>
      </c>
      <c r="G217">
        <v>240.54519469994099</v>
      </c>
      <c r="H217">
        <v>5.4254002410664404</v>
      </c>
      <c r="I217">
        <v>96.768749889730799</v>
      </c>
      <c r="J217">
        <v>-12.5095437275604</v>
      </c>
      <c r="K217">
        <v>587.06073740670104</v>
      </c>
      <c r="L217">
        <v>435.124304857315</v>
      </c>
      <c r="M217">
        <v>40.7021011433919</v>
      </c>
      <c r="N217">
        <v>0.645025044200912</v>
      </c>
      <c r="O217">
        <v>14.7762499006438</v>
      </c>
      <c r="P217">
        <v>270.24720423778598</v>
      </c>
      <c r="Q217">
        <v>0.108814880109454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36527.446055220003</v>
      </c>
      <c r="F218">
        <v>552.35</v>
      </c>
      <c r="G218">
        <v>-16.0115226667283</v>
      </c>
      <c r="H218">
        <v>14.0740160412027</v>
      </c>
      <c r="I218">
        <v>-13.705288535600699</v>
      </c>
      <c r="J218">
        <v>0.41715882388855602</v>
      </c>
      <c r="K218">
        <v>506.33682814812499</v>
      </c>
      <c r="L218">
        <v>498.22342456575501</v>
      </c>
      <c r="M218">
        <v>63.044376245051602</v>
      </c>
      <c r="N218">
        <v>0.93603859017128199</v>
      </c>
      <c r="O218">
        <v>6.2641441115234899</v>
      </c>
      <c r="P218">
        <v>31.1839448996556</v>
      </c>
      <c r="Q218">
        <v>-6.4176345362885995E-2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531</v>
      </c>
      <c r="E219">
        <v>36471.298499999997</v>
      </c>
      <c r="F219">
        <v>3223.5</v>
      </c>
      <c r="G219">
        <v>-20.651179915183601</v>
      </c>
      <c r="H219">
        <v>-2.2646199733750301</v>
      </c>
      <c r="I219">
        <v>-21.262103258509999</v>
      </c>
      <c r="J219">
        <v>-0.338542532056956</v>
      </c>
      <c r="K219">
        <v>3260.2632533420701</v>
      </c>
      <c r="L219">
        <v>3255.47057188488</v>
      </c>
      <c r="M219">
        <v>59.035049814135199</v>
      </c>
      <c r="N219">
        <v>2.3013521820504499</v>
      </c>
      <c r="O219">
        <v>21.606948968512398</v>
      </c>
      <c r="P219">
        <v>30.189822294022601</v>
      </c>
      <c r="Q219">
        <v>0.103511049613482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284</v>
      </c>
      <c r="E220">
        <v>36336.135663239998</v>
      </c>
      <c r="F220">
        <v>478.3</v>
      </c>
      <c r="G220">
        <v>29.5575123499918</v>
      </c>
      <c r="H220">
        <v>0.58339763655168297</v>
      </c>
      <c r="I220">
        <v>8.4795573674389608</v>
      </c>
      <c r="J220">
        <v>-3.5907153992832899</v>
      </c>
      <c r="K220">
        <v>460.64095879964998</v>
      </c>
      <c r="L220">
        <v>410.732157773018</v>
      </c>
      <c r="M220">
        <v>52.4890888566309</v>
      </c>
      <c r="N220">
        <v>1.45301354328029</v>
      </c>
      <c r="O220">
        <v>6.5962784863056596</v>
      </c>
      <c r="P220">
        <v>57.646671061305199</v>
      </c>
      <c r="Q220">
        <v>5.8408244359468002E-2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21</v>
      </c>
      <c r="E221">
        <v>35515.055771995001</v>
      </c>
      <c r="F221">
        <v>5439</v>
      </c>
      <c r="G221">
        <v>-11.9424710465885</v>
      </c>
      <c r="H221">
        <v>-1.23917936460335</v>
      </c>
      <c r="I221">
        <v>-24.694128672672701</v>
      </c>
      <c r="J221">
        <v>-3.2072479119968502</v>
      </c>
      <c r="K221">
        <v>5232.0646282151301</v>
      </c>
      <c r="L221">
        <v>5384.2084338887798</v>
      </c>
      <c r="M221">
        <v>56.656673119233801</v>
      </c>
      <c r="N221">
        <v>0.75260108368768197</v>
      </c>
      <c r="O221">
        <v>25.8953851810994</v>
      </c>
      <c r="P221">
        <v>26.864540206426</v>
      </c>
      <c r="Q221">
        <v>-8.5057463382600003E-4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284</v>
      </c>
      <c r="E222">
        <v>35054.981257009997</v>
      </c>
      <c r="F222">
        <v>1275.9000000000001</v>
      </c>
      <c r="G222">
        <v>65.540167852384201</v>
      </c>
      <c r="H222">
        <v>4.4978830760348796</v>
      </c>
      <c r="I222">
        <v>22.335976515832598</v>
      </c>
      <c r="J222">
        <v>-4.5570277883708696</v>
      </c>
      <c r="K222">
        <v>1291.21032437451</v>
      </c>
      <c r="L222">
        <v>1117.5587814504099</v>
      </c>
      <c r="M222">
        <v>54.178729284312901</v>
      </c>
      <c r="N222">
        <v>1.07645296549652</v>
      </c>
      <c r="O222">
        <v>18.6534994905556</v>
      </c>
      <c r="P222">
        <v>97.248202829094794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132</v>
      </c>
      <c r="E223">
        <v>34609.414185324997</v>
      </c>
      <c r="F223">
        <v>728.35</v>
      </c>
      <c r="G223">
        <v>57.246754229299498</v>
      </c>
      <c r="H223">
        <v>-1.28644866919211</v>
      </c>
      <c r="I223">
        <v>7.2317502407189602</v>
      </c>
      <c r="J223">
        <v>-1.31382842396132</v>
      </c>
      <c r="K223">
        <v>695.94463246915302</v>
      </c>
      <c r="L223">
        <v>604.68749716329</v>
      </c>
      <c r="M223">
        <v>36.841270988496802</v>
      </c>
      <c r="N223">
        <v>1.33165705912514</v>
      </c>
      <c r="O223">
        <v>6.3911580970687103</v>
      </c>
      <c r="P223">
        <v>89.971309337506497</v>
      </c>
      <c r="Q223">
        <v>0.25204291888257702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59</v>
      </c>
      <c r="E224">
        <v>34607.555451840002</v>
      </c>
      <c r="F224">
        <v>1220.75</v>
      </c>
      <c r="G224">
        <v>58.397066101306201</v>
      </c>
      <c r="H224">
        <v>12.291022565104599</v>
      </c>
      <c r="I224">
        <v>33.2524776267703</v>
      </c>
      <c r="J224">
        <v>-3.2503650482786499</v>
      </c>
      <c r="K224">
        <v>1125.01227006056</v>
      </c>
      <c r="L224">
        <v>937.18080431905901</v>
      </c>
      <c r="M224">
        <v>59.794948142857898</v>
      </c>
      <c r="N224">
        <v>0.71892388110526895</v>
      </c>
      <c r="O224">
        <v>3.54290395248821</v>
      </c>
      <c r="P224">
        <v>89.278238623148994</v>
      </c>
      <c r="Q224">
        <v>5.2982249422054997E-2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544</v>
      </c>
      <c r="E225">
        <v>34400.486585489998</v>
      </c>
      <c r="F225">
        <v>2553.8000000000002</v>
      </c>
      <c r="G225">
        <v>297.57175285632098</v>
      </c>
      <c r="H225">
        <v>-11.870830011491799</v>
      </c>
      <c r="I225">
        <v>1.6253349286318901</v>
      </c>
      <c r="J225">
        <v>-8.2309219441401904</v>
      </c>
      <c r="K225">
        <v>2652.5001488814</v>
      </c>
      <c r="L225">
        <v>2219.1354459096901</v>
      </c>
      <c r="M225">
        <v>35.428808382624801</v>
      </c>
      <c r="N225">
        <v>0.49567173657911701</v>
      </c>
      <c r="O225">
        <v>27.836948860521499</v>
      </c>
      <c r="P225">
        <v>330.22237196765502</v>
      </c>
      <c r="Q225">
        <v>0.18782583810574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170</v>
      </c>
      <c r="E226">
        <v>34326.648099029997</v>
      </c>
      <c r="F226">
        <v>185.1</v>
      </c>
      <c r="G226">
        <v>97.267578739369497</v>
      </c>
      <c r="H226">
        <v>-8.8307472788172401</v>
      </c>
      <c r="I226">
        <v>46.028379477385201</v>
      </c>
      <c r="J226">
        <v>-1.0864104411737501</v>
      </c>
      <c r="K226">
        <v>182.90336254561799</v>
      </c>
      <c r="L226">
        <v>148.57362955313999</v>
      </c>
      <c r="M226">
        <v>47.964609559872599</v>
      </c>
      <c r="N226">
        <v>0.69167014923477299</v>
      </c>
      <c r="O226">
        <v>11.4532685035116</v>
      </c>
      <c r="P226">
        <v>126.422018348623</v>
      </c>
      <c r="Q226">
        <v>8.4691673448793997E-2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281</v>
      </c>
      <c r="E227">
        <v>34169.866596524997</v>
      </c>
      <c r="F227">
        <v>2513.35</v>
      </c>
      <c r="G227">
        <v>-13.501068504638599</v>
      </c>
      <c r="H227">
        <v>1.3031700122135099</v>
      </c>
      <c r="I227">
        <v>-9.0680196361966701</v>
      </c>
      <c r="J227">
        <v>-1.2882718241139499</v>
      </c>
      <c r="K227">
        <v>2379.6523080330599</v>
      </c>
      <c r="L227">
        <v>2266.3791110029501</v>
      </c>
      <c r="M227">
        <v>60.335044140042903</v>
      </c>
      <c r="N227">
        <v>1.2559267139880901</v>
      </c>
      <c r="O227">
        <v>5.2778164601030504</v>
      </c>
      <c r="P227">
        <v>32.267656036206702</v>
      </c>
      <c r="Q227">
        <v>1.575612841659E-3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80</v>
      </c>
      <c r="E228">
        <v>34129.917525420002</v>
      </c>
      <c r="F228">
        <v>1792.2</v>
      </c>
      <c r="G228">
        <v>-45.037541677530903</v>
      </c>
      <c r="H228">
        <v>-3.5889131589365801</v>
      </c>
      <c r="I228">
        <v>-33.787349846181201</v>
      </c>
      <c r="J228">
        <v>-3.8707984383297198</v>
      </c>
      <c r="K228">
        <v>1850.9848867118001</v>
      </c>
      <c r="L228">
        <v>1985.10079411887</v>
      </c>
      <c r="M228">
        <v>43.522897102762798</v>
      </c>
      <c r="N228">
        <v>1.17293773598443</v>
      </c>
      <c r="O228">
        <v>35.626604173641297</v>
      </c>
      <c r="P228">
        <v>8.5260990674579098</v>
      </c>
      <c r="Q228">
        <v>-4.5684893574900999E-2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80</v>
      </c>
      <c r="E229">
        <v>33999.962146275</v>
      </c>
      <c r="F229">
        <v>4508.2</v>
      </c>
      <c r="G229">
        <v>3.8617156416075198</v>
      </c>
      <c r="H229">
        <v>5.0731921310097796</v>
      </c>
      <c r="I229">
        <v>8.3220147807941895</v>
      </c>
      <c r="J229">
        <v>-0.67175203678184503</v>
      </c>
      <c r="K229">
        <v>4142.1388875560697</v>
      </c>
      <c r="L229">
        <v>3887.5521975885999</v>
      </c>
      <c r="M229">
        <v>67.764727870649693</v>
      </c>
      <c r="N229">
        <v>1.37323348240201</v>
      </c>
      <c r="O229">
        <v>2.0351803380506501</v>
      </c>
      <c r="P229">
        <v>48.773203531061696</v>
      </c>
      <c r="Q229">
        <v>2.7022105108407E-2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358</v>
      </c>
      <c r="E230">
        <v>33973.731421240002</v>
      </c>
      <c r="F230">
        <v>1640.65</v>
      </c>
      <c r="G230">
        <v>82.710150765743805</v>
      </c>
      <c r="H230">
        <v>5.8465004584879496</v>
      </c>
      <c r="I230">
        <v>61.6552259933123</v>
      </c>
      <c r="J230">
        <v>-4.8320205970961396</v>
      </c>
      <c r="K230">
        <v>1544.47258412772</v>
      </c>
      <c r="L230">
        <v>1236.29868743835</v>
      </c>
      <c r="M230">
        <v>48.889611744602597</v>
      </c>
      <c r="N230">
        <v>0.53817416188768197</v>
      </c>
      <c r="O230">
        <v>9.5876634260811198</v>
      </c>
      <c r="P230">
        <v>133.81074533276299</v>
      </c>
      <c r="Q230">
        <v>0.16359409955738799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214</v>
      </c>
      <c r="E231">
        <v>33734.555986450003</v>
      </c>
      <c r="F231">
        <v>8475.9500000000007</v>
      </c>
      <c r="G231">
        <v>121.65402158347899</v>
      </c>
      <c r="H231">
        <v>-0.71656997327782701</v>
      </c>
      <c r="I231">
        <v>35.193407434736599</v>
      </c>
      <c r="J231">
        <v>-2.4258061758437699</v>
      </c>
      <c r="K231">
        <v>7866.7876785302897</v>
      </c>
      <c r="L231">
        <v>6348.0762375608501</v>
      </c>
      <c r="M231">
        <v>56.071430557968498</v>
      </c>
      <c r="N231">
        <v>0.88049869188451901</v>
      </c>
      <c r="O231">
        <v>4.4012765530707396</v>
      </c>
      <c r="P231">
        <v>156.84696969696901</v>
      </c>
      <c r="Q231">
        <v>0.28575972354200702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267</v>
      </c>
      <c r="E232">
        <v>33680.276641279997</v>
      </c>
      <c r="F232">
        <v>6515.8</v>
      </c>
      <c r="G232">
        <v>153.06332907976</v>
      </c>
      <c r="H232">
        <v>-5.3306293653249899</v>
      </c>
      <c r="I232">
        <v>41.901211325869703</v>
      </c>
      <c r="J232">
        <v>-4.1320205970961297</v>
      </c>
      <c r="K232">
        <v>6583.3201669218397</v>
      </c>
      <c r="L232">
        <v>5444.2499397663396</v>
      </c>
      <c r="M232">
        <v>52.135839809017199</v>
      </c>
      <c r="N232">
        <v>1.44351682785128</v>
      </c>
      <c r="O232">
        <v>49.741397832959798</v>
      </c>
      <c r="P232">
        <v>185.780701754386</v>
      </c>
      <c r="Q232">
        <v>0.153112041392862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230</v>
      </c>
      <c r="E233">
        <v>33628.039409379999</v>
      </c>
      <c r="F233">
        <v>4383.95</v>
      </c>
      <c r="G233">
        <v>2.4814443912089201</v>
      </c>
      <c r="H233">
        <v>3.4788413405701202</v>
      </c>
      <c r="I233">
        <v>24.5056827848193</v>
      </c>
      <c r="J233">
        <v>-5.4740417503694001</v>
      </c>
      <c r="K233">
        <v>3924.3032519490198</v>
      </c>
      <c r="L233">
        <v>3368.0749238088301</v>
      </c>
      <c r="M233">
        <v>58.689525330438897</v>
      </c>
      <c r="N233">
        <v>1.1512378735003299</v>
      </c>
      <c r="O233">
        <v>9.8986074202488599</v>
      </c>
      <c r="P233">
        <v>73.656169538522406</v>
      </c>
      <c r="Q233">
        <v>0.11724876411743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37</v>
      </c>
      <c r="E234">
        <v>33534.802298069997</v>
      </c>
      <c r="F234">
        <v>972.1</v>
      </c>
      <c r="G234">
        <v>-2.5719346252514899</v>
      </c>
      <c r="H234">
        <v>-4.71527663785238</v>
      </c>
      <c r="I234">
        <v>-9.3196653399266207</v>
      </c>
      <c r="J234">
        <v>-4.2450061686832496</v>
      </c>
      <c r="K234">
        <v>975.27316626652998</v>
      </c>
      <c r="L234">
        <v>940.20572919647202</v>
      </c>
      <c r="M234">
        <v>46.742101276336598</v>
      </c>
      <c r="N234">
        <v>0.89865424696962104</v>
      </c>
      <c r="O234">
        <v>12.334122003909</v>
      </c>
      <c r="P234">
        <v>29.829716193656001</v>
      </c>
      <c r="Q234">
        <v>-6.4466731317989995E-2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154</v>
      </c>
      <c r="E235">
        <v>33528.873205620002</v>
      </c>
      <c r="F235">
        <v>242.5</v>
      </c>
      <c r="G235">
        <v>111.491842965628</v>
      </c>
      <c r="H235">
        <v>-1.4053917455757501</v>
      </c>
      <c r="I235">
        <v>-14.6716873956355</v>
      </c>
      <c r="J235">
        <v>0.27543562621227302</v>
      </c>
      <c r="K235">
        <v>230.49350032649801</v>
      </c>
      <c r="L235">
        <v>203.28132300241001</v>
      </c>
      <c r="M235">
        <v>66.282552916186106</v>
      </c>
      <c r="N235">
        <v>0.89686719703206497</v>
      </c>
      <c r="O235">
        <v>21.134020618556601</v>
      </c>
      <c r="P235">
        <v>146.94501018329899</v>
      </c>
      <c r="Q235">
        <v>0.13963858116407399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567</v>
      </c>
      <c r="E236">
        <v>33373.11064911</v>
      </c>
      <c r="F236">
        <v>1226.3499999999999</v>
      </c>
      <c r="G236">
        <v>-2.4163988367406199</v>
      </c>
      <c r="H236">
        <v>2.5542759707673102</v>
      </c>
      <c r="I236">
        <v>-14.9493416751654</v>
      </c>
      <c r="J236">
        <v>-2.9024456382510002</v>
      </c>
      <c r="K236">
        <v>1155.50326425291</v>
      </c>
      <c r="L236">
        <v>1122.8523435085999</v>
      </c>
      <c r="M236">
        <v>56.509349461485499</v>
      </c>
      <c r="N236">
        <v>1.66415730563153</v>
      </c>
      <c r="O236">
        <v>17.519468341011901</v>
      </c>
      <c r="P236">
        <v>32.007534983853603</v>
      </c>
      <c r="Q236">
        <v>0.122244495793178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507</v>
      </c>
      <c r="E237">
        <v>33352.838239008001</v>
      </c>
      <c r="F237">
        <v>74.16</v>
      </c>
      <c r="G237">
        <v>3.3625695885790501</v>
      </c>
      <c r="H237">
        <v>5.52383772369416</v>
      </c>
      <c r="I237">
        <v>10.538085480431601</v>
      </c>
      <c r="J237">
        <v>-4.2932712924772796</v>
      </c>
      <c r="K237">
        <v>70.398749055306794</v>
      </c>
      <c r="L237">
        <v>65.858648721422796</v>
      </c>
      <c r="M237">
        <v>64.525674549758705</v>
      </c>
      <c r="N237">
        <v>2.4456521375392701</v>
      </c>
      <c r="O237">
        <v>7.8748651564185499</v>
      </c>
      <c r="P237">
        <v>32.310437109723402</v>
      </c>
      <c r="Q237">
        <v>6.6308753844635998E-2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182</v>
      </c>
      <c r="E238">
        <v>33236.037984000002</v>
      </c>
      <c r="F238">
        <v>482.6</v>
      </c>
      <c r="G238">
        <v>-26.1780139657976</v>
      </c>
      <c r="H238">
        <v>-1.9227299817393</v>
      </c>
      <c r="I238">
        <v>6.4567069545443703</v>
      </c>
      <c r="J238">
        <v>-1.1872298869286699</v>
      </c>
      <c r="K238">
        <v>459.76906127361099</v>
      </c>
      <c r="L238">
        <v>443.68617097187598</v>
      </c>
      <c r="M238">
        <v>54.366289099095901</v>
      </c>
      <c r="N238">
        <v>0.52560500938770705</v>
      </c>
      <c r="O238">
        <v>3.8126813095731502</v>
      </c>
      <c r="P238">
        <v>28.453553367048102</v>
      </c>
      <c r="Q238">
        <v>-7.4634509563932E-2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24</v>
      </c>
      <c r="E239">
        <v>33116.713764132997</v>
      </c>
      <c r="F239">
        <v>200.3</v>
      </c>
      <c r="G239">
        <v>-43.618350100251298</v>
      </c>
      <c r="H239">
        <v>5.0224843365902601</v>
      </c>
      <c r="I239">
        <v>-26.876021145825401</v>
      </c>
      <c r="J239">
        <v>0.63566758884542895</v>
      </c>
      <c r="K239">
        <v>193.89907767686299</v>
      </c>
      <c r="L239">
        <v>207.782224578323</v>
      </c>
      <c r="M239">
        <v>62.395425260450303</v>
      </c>
      <c r="N239">
        <v>1.1593387713291099</v>
      </c>
      <c r="O239">
        <v>31.352970544183702</v>
      </c>
      <c r="P239">
        <v>18.415607449009698</v>
      </c>
      <c r="Q239">
        <v>-9.9048158556496999E-2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387</v>
      </c>
      <c r="E240">
        <v>32882.351479149998</v>
      </c>
      <c r="F240">
        <v>517.54999999999995</v>
      </c>
      <c r="G240">
        <v>1.8850199813400501</v>
      </c>
      <c r="H240">
        <v>2.7687168313596602</v>
      </c>
      <c r="I240">
        <v>7.7638099960884697</v>
      </c>
      <c r="J240">
        <v>3.63712706196748</v>
      </c>
      <c r="K240">
        <v>486.924940885431</v>
      </c>
      <c r="L240">
        <v>459.72092430735398</v>
      </c>
      <c r="M240">
        <v>77.061221298156497</v>
      </c>
      <c r="N240">
        <v>1.33219554115792</v>
      </c>
      <c r="O240">
        <v>7.7963481789199198</v>
      </c>
      <c r="P240">
        <v>41.794520547945098</v>
      </c>
      <c r="Q240">
        <v>9.9648668372875004E-2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143</v>
      </c>
      <c r="E241">
        <v>32546.60719354</v>
      </c>
      <c r="F241">
        <v>318.45</v>
      </c>
      <c r="G241">
        <v>23.217718608882301</v>
      </c>
      <c r="H241">
        <v>5.8915626839880799</v>
      </c>
      <c r="I241">
        <v>33.6814247364129</v>
      </c>
      <c r="J241">
        <v>-2.4299276524481699</v>
      </c>
      <c r="K241">
        <v>288.48706061608999</v>
      </c>
      <c r="L241">
        <v>251.315557527751</v>
      </c>
      <c r="M241">
        <v>57.964544842093503</v>
      </c>
      <c r="N241">
        <v>0.48642134735763998</v>
      </c>
      <c r="O241">
        <v>5.2755534620819704</v>
      </c>
      <c r="P241">
        <v>65.042757190982101</v>
      </c>
      <c r="Q241">
        <v>2.1695825758387001E-2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230</v>
      </c>
      <c r="E242">
        <v>32480.741690999999</v>
      </c>
      <c r="F242">
        <v>6522.1</v>
      </c>
      <c r="G242">
        <v>2.6548557333234499</v>
      </c>
      <c r="H242">
        <v>0.28589744712680698</v>
      </c>
      <c r="I242">
        <v>30.884847672064598</v>
      </c>
      <c r="J242">
        <v>-6.1857846413891497</v>
      </c>
      <c r="K242">
        <v>5834.2018179933502</v>
      </c>
      <c r="L242">
        <v>5066.2741423155503</v>
      </c>
      <c r="M242">
        <v>55.1092851869575</v>
      </c>
      <c r="N242">
        <v>1.39273296353701</v>
      </c>
      <c r="O242">
        <v>12.6937642783765</v>
      </c>
      <c r="P242">
        <v>62.059883215306201</v>
      </c>
      <c r="Q242">
        <v>9.5790545534456997E-2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49</v>
      </c>
      <c r="E243">
        <v>32286.253664420001</v>
      </c>
      <c r="F243">
        <v>406.35</v>
      </c>
      <c r="G243">
        <v>-8.7185355011037799</v>
      </c>
      <c r="H243">
        <v>-13.749307615404501</v>
      </c>
      <c r="I243">
        <v>-17.4282212933343</v>
      </c>
      <c r="J243">
        <v>-3.5740526952952001</v>
      </c>
      <c r="K243">
        <v>448.15415266831002</v>
      </c>
      <c r="L243">
        <v>434.92698374153099</v>
      </c>
      <c r="M243">
        <v>35.384191361147998</v>
      </c>
      <c r="N243">
        <v>1.15244631082057</v>
      </c>
      <c r="O243">
        <v>27.8946720807185</v>
      </c>
      <c r="P243">
        <v>20.829616413916099</v>
      </c>
      <c r="Q243">
        <v>9.9864057662107E-2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584</v>
      </c>
      <c r="E244">
        <v>32266.116567359899</v>
      </c>
      <c r="F244">
        <v>934.7</v>
      </c>
      <c r="G244">
        <v>76.885879180687994</v>
      </c>
      <c r="H244">
        <v>2.8933970273935299</v>
      </c>
      <c r="I244">
        <v>27.551311800845699</v>
      </c>
      <c r="J244">
        <v>1.7251014734811201</v>
      </c>
      <c r="K244">
        <v>792.04451130238499</v>
      </c>
      <c r="L244">
        <v>681.36886213848197</v>
      </c>
      <c r="M244">
        <v>75.326506968090499</v>
      </c>
      <c r="N244">
        <v>1.5711428024276199</v>
      </c>
      <c r="O244">
        <v>1.09125922755963</v>
      </c>
      <c r="P244">
        <v>114.13516609392801</v>
      </c>
      <c r="Q244">
        <v>0.14058770463132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353.31</v>
      </c>
      <c r="G245">
        <v>-7.1655809613255403</v>
      </c>
      <c r="H245">
        <v>-2.5733519514919201</v>
      </c>
      <c r="I245">
        <v>-3.9201138253420398</v>
      </c>
      <c r="J245">
        <v>-4.0317495111346</v>
      </c>
      <c r="K245">
        <v>354.96291063630298</v>
      </c>
      <c r="L245">
        <v>345.70839818701899</v>
      </c>
      <c r="M245">
        <v>56.330526885428</v>
      </c>
      <c r="N245">
        <v>0.97279922125622498</v>
      </c>
      <c r="O245">
        <v>12.931986074552</v>
      </c>
      <c r="P245">
        <v>24.404929577464699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230</v>
      </c>
      <c r="E246">
        <v>32144.022871599998</v>
      </c>
      <c r="F246">
        <v>1698.65</v>
      </c>
      <c r="G246">
        <v>17.536156871278401</v>
      </c>
      <c r="H246">
        <v>-3.1058437412984499</v>
      </c>
      <c r="I246">
        <v>41.995846520159802</v>
      </c>
      <c r="J246">
        <v>-9.1147876062315092</v>
      </c>
      <c r="K246">
        <v>1571.59285897115</v>
      </c>
      <c r="L246">
        <v>1309.66672298188</v>
      </c>
      <c r="M246">
        <v>48.123660419531099</v>
      </c>
      <c r="N246">
        <v>0.82885266566457605</v>
      </c>
      <c r="O246">
        <v>8.3890148058752594</v>
      </c>
      <c r="P246">
        <v>65.625</v>
      </c>
      <c r="Q246">
        <v>0.10070251789715801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140</v>
      </c>
      <c r="E247">
        <v>31419.445108934899</v>
      </c>
      <c r="F247">
        <v>1349.1</v>
      </c>
      <c r="G247">
        <v>102.876798822713</v>
      </c>
      <c r="H247">
        <v>1.52865836658832</v>
      </c>
      <c r="I247">
        <v>41.379159930163603</v>
      </c>
      <c r="J247">
        <v>-1.0305589135706199</v>
      </c>
      <c r="K247">
        <v>1221.9738068628701</v>
      </c>
      <c r="L247">
        <v>963.36207804862897</v>
      </c>
      <c r="M247">
        <v>52.375788200541301</v>
      </c>
      <c r="N247">
        <v>0.91606526073500005</v>
      </c>
      <c r="O247">
        <v>7.7088429323252496</v>
      </c>
      <c r="P247">
        <v>145.246318851117</v>
      </c>
      <c r="Q247">
        <v>0.19173722905486801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593</v>
      </c>
      <c r="E248">
        <v>31220.370485700001</v>
      </c>
      <c r="F248">
        <v>319.64999999999998</v>
      </c>
      <c r="G248">
        <v>149.45529045744601</v>
      </c>
      <c r="H248">
        <v>-19.585806122291199</v>
      </c>
      <c r="I248">
        <v>24.841041874919501</v>
      </c>
      <c r="J248">
        <v>-3.29525139400205</v>
      </c>
      <c r="K248">
        <v>340.44230979353699</v>
      </c>
      <c r="L248">
        <v>271.81742572071403</v>
      </c>
      <c r="M248">
        <v>35.329457718404903</v>
      </c>
      <c r="N248">
        <v>0.42566648892835501</v>
      </c>
      <c r="O248">
        <v>30.079774753636801</v>
      </c>
      <c r="P248">
        <v>178.440766550522</v>
      </c>
      <c r="Q248">
        <v>7.7296703953040002E-2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177</v>
      </c>
      <c r="E249">
        <v>30766.702499999999</v>
      </c>
      <c r="F249">
        <v>686.85</v>
      </c>
      <c r="G249">
        <v>36.717256061744003</v>
      </c>
      <c r="H249">
        <v>23.9140024152506</v>
      </c>
      <c r="I249">
        <v>26.568241663976401</v>
      </c>
      <c r="J249">
        <v>-4.4420319171440097</v>
      </c>
      <c r="K249">
        <v>607.40663175193697</v>
      </c>
      <c r="L249">
        <v>520.477162589572</v>
      </c>
      <c r="M249">
        <v>54.867354981777503</v>
      </c>
      <c r="N249">
        <v>0.37878695080431601</v>
      </c>
      <c r="O249">
        <v>10.9412535488097</v>
      </c>
      <c r="P249">
        <v>67.524390243902403</v>
      </c>
      <c r="Q249">
        <v>-1.1243887509145E-2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37</v>
      </c>
      <c r="E250">
        <v>30753.715254645002</v>
      </c>
      <c r="F250">
        <v>528.65</v>
      </c>
      <c r="G250">
        <v>-33.308750205969098</v>
      </c>
      <c r="H250">
        <v>-7.9295703353754199</v>
      </c>
      <c r="I250">
        <v>-12.443741706634601</v>
      </c>
      <c r="J250">
        <v>-2.80974851605828</v>
      </c>
      <c r="K250">
        <v>532.72905273132699</v>
      </c>
      <c r="L250">
        <v>556.87705002586199</v>
      </c>
      <c r="M250">
        <v>54.367700765723299</v>
      </c>
      <c r="N250">
        <v>1.02664926169537</v>
      </c>
      <c r="O250">
        <v>27.6837226898704</v>
      </c>
      <c r="P250">
        <v>16.237906772207499</v>
      </c>
      <c r="Q250">
        <v>-0.106872360715802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37</v>
      </c>
      <c r="E251">
        <v>30730.864401700001</v>
      </c>
      <c r="F251">
        <v>332.75</v>
      </c>
      <c r="G251">
        <v>-19.0361839004381</v>
      </c>
      <c r="H251">
        <v>7.6025116369858301</v>
      </c>
      <c r="I251">
        <v>-2.2938549460121598</v>
      </c>
      <c r="J251">
        <v>-0.49583521385192802</v>
      </c>
      <c r="M251">
        <v>58.805298175121699</v>
      </c>
      <c r="O251">
        <v>11.795642374154699</v>
      </c>
      <c r="P251">
        <v>19.457907018488498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454</v>
      </c>
      <c r="E252">
        <v>30553.339139340002</v>
      </c>
      <c r="F252">
        <v>1609.55</v>
      </c>
      <c r="G252">
        <v>118.858516834079</v>
      </c>
      <c r="H252">
        <v>30.556525111998901</v>
      </c>
      <c r="I252">
        <v>87.233593135955203</v>
      </c>
      <c r="J252">
        <v>16.7423153860965</v>
      </c>
      <c r="K252">
        <v>1233.13097197355</v>
      </c>
      <c r="L252">
        <v>937.09764981994499</v>
      </c>
      <c r="M252">
        <v>85.562729886030894</v>
      </c>
      <c r="N252">
        <v>1.6018240711686</v>
      </c>
      <c r="O252">
        <v>10.3382933117952</v>
      </c>
      <c r="P252">
        <v>168.70617696160201</v>
      </c>
      <c r="Q252">
        <v>8.5238958678665003E-2</v>
      </c>
    </row>
    <row r="253" spans="1:17" hidden="1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604</v>
      </c>
      <c r="E253">
        <v>30552.018716639999</v>
      </c>
      <c r="F253">
        <v>1358.9</v>
      </c>
      <c r="G253">
        <v>185.18836097662501</v>
      </c>
      <c r="H253">
        <v>45.756139152963797</v>
      </c>
      <c r="I253">
        <v>201.93068993105101</v>
      </c>
      <c r="J253">
        <v>-7.2603368897531402</v>
      </c>
      <c r="K253">
        <v>1016.49119551817</v>
      </c>
      <c r="M253">
        <v>68.767388390072298</v>
      </c>
      <c r="N253">
        <v>0.953357661292495</v>
      </c>
      <c r="O253">
        <v>6.70027227904923</v>
      </c>
      <c r="P253">
        <v>269.26630434782601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230</v>
      </c>
      <c r="E254">
        <v>30462.947199999999</v>
      </c>
      <c r="F254">
        <v>2700.75</v>
      </c>
      <c r="G254">
        <v>-9.6659698828797307</v>
      </c>
      <c r="H254">
        <v>10.726990370317299</v>
      </c>
      <c r="I254">
        <v>8.6916783932609594</v>
      </c>
      <c r="J254">
        <v>-2.0679184439733098</v>
      </c>
      <c r="K254">
        <v>2458.8040845605001</v>
      </c>
      <c r="L254">
        <v>2237.19599894778</v>
      </c>
      <c r="M254">
        <v>69.149894586951405</v>
      </c>
      <c r="N254">
        <v>0.68977321267116198</v>
      </c>
      <c r="O254">
        <v>5.7113764694992097</v>
      </c>
      <c r="P254">
        <v>44.024637372013601</v>
      </c>
      <c r="Q254">
        <v>8.0423253389260999E-2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609</v>
      </c>
      <c r="E255">
        <v>30452.20926</v>
      </c>
      <c r="F255">
        <v>886.1</v>
      </c>
      <c r="G255">
        <v>5.3499908418946998</v>
      </c>
      <c r="H255">
        <v>6.8203493633293402</v>
      </c>
      <c r="I255">
        <v>-3.0076447797349402</v>
      </c>
      <c r="J255">
        <v>-0.55688995258321095</v>
      </c>
      <c r="K255">
        <v>837.50735362948501</v>
      </c>
      <c r="L255">
        <v>785.689382351478</v>
      </c>
      <c r="M255">
        <v>73.795598299900007</v>
      </c>
      <c r="N255">
        <v>0.97172603552479397</v>
      </c>
      <c r="O255">
        <v>4.7455140503329201</v>
      </c>
      <c r="P255">
        <v>44.081300813008099</v>
      </c>
      <c r="Q255">
        <v>0.109625143643121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544</v>
      </c>
      <c r="E256">
        <v>30368.6947099799</v>
      </c>
      <c r="F256">
        <v>4070.05</v>
      </c>
      <c r="G256">
        <v>-22.6114808012798</v>
      </c>
      <c r="H256">
        <v>-8.8027572766002002</v>
      </c>
      <c r="I256">
        <v>-16.824835851041499</v>
      </c>
      <c r="J256">
        <v>-0.98360990003544502</v>
      </c>
      <c r="K256">
        <v>4282.0865496844699</v>
      </c>
      <c r="L256">
        <v>4262.6977170193104</v>
      </c>
      <c r="M256">
        <v>47.948094339970801</v>
      </c>
      <c r="N256">
        <v>0.81481097876747799</v>
      </c>
      <c r="O256">
        <v>29.4455842065822</v>
      </c>
      <c r="P256">
        <v>11.182287540634301</v>
      </c>
      <c r="Q256">
        <v>2.5909650878692E-2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614</v>
      </c>
      <c r="E257">
        <v>30062.745236700001</v>
      </c>
      <c r="F257">
        <v>754.75</v>
      </c>
      <c r="G257">
        <v>44.578688477682597</v>
      </c>
      <c r="H257">
        <v>9.3584082602686003</v>
      </c>
      <c r="I257">
        <v>-3.9789474227191501</v>
      </c>
      <c r="J257">
        <v>-3.4476023521862298</v>
      </c>
      <c r="K257">
        <v>698.88911485282904</v>
      </c>
      <c r="L257">
        <v>639.48010807462799</v>
      </c>
      <c r="M257">
        <v>59.837871732118998</v>
      </c>
      <c r="N257">
        <v>1.1700306199563</v>
      </c>
      <c r="O257">
        <v>5.01490559788009</v>
      </c>
      <c r="P257">
        <v>75.932400932400895</v>
      </c>
      <c r="Q257">
        <v>1.0562594335666E-2</v>
      </c>
    </row>
    <row r="258" spans="1:17" x14ac:dyDescent="0.3">
      <c r="A258" t="s">
        <v>615</v>
      </c>
      <c r="B258" t="s">
        <v>616</v>
      </c>
      <c r="C258" t="str">
        <f>IFERROR(VLOOKUP(Table1[[#This Row],[Ticker]],[1]!Table1[[Symbol]:[Industry]],2,FALSE),"-")</f>
        <v>-</v>
      </c>
      <c r="D258" t="s">
        <v>193</v>
      </c>
      <c r="E258">
        <v>29604.984458879899</v>
      </c>
      <c r="F258">
        <v>15507.6</v>
      </c>
      <c r="G258">
        <v>1.53657933065049</v>
      </c>
      <c r="H258">
        <v>11.1977174439922</v>
      </c>
      <c r="I258">
        <v>-10.7511458355005</v>
      </c>
      <c r="J258">
        <v>-6.6515159522725096</v>
      </c>
      <c r="K258">
        <v>15471.7233980565</v>
      </c>
      <c r="L258">
        <v>14673.253637718901</v>
      </c>
      <c r="M258">
        <v>33.286359297376301</v>
      </c>
      <c r="N258">
        <v>5.2794555391291</v>
      </c>
      <c r="O258">
        <v>17.684232247414101</v>
      </c>
      <c r="P258">
        <v>32.724526170292002</v>
      </c>
      <c r="Q258">
        <v>7.2114040298385002E-2</v>
      </c>
    </row>
    <row r="259" spans="1:17" x14ac:dyDescent="0.3">
      <c r="A259" t="s">
        <v>617</v>
      </c>
      <c r="B259" t="s">
        <v>618</v>
      </c>
      <c r="C259" t="str">
        <f>IFERROR(VLOOKUP(Table1[[#This Row],[Ticker]],[1]!Table1[[Symbol]:[Industry]],2,FALSE),"-")</f>
        <v>-</v>
      </c>
      <c r="D259" t="s">
        <v>619</v>
      </c>
      <c r="E259">
        <v>29604.92655978</v>
      </c>
      <c r="F259">
        <v>306.8</v>
      </c>
      <c r="G259">
        <v>154.72659008576699</v>
      </c>
      <c r="H259">
        <v>-5.1405041488777599</v>
      </c>
      <c r="I259">
        <v>-9.0410041603078</v>
      </c>
      <c r="J259">
        <v>-0.67745403362863899</v>
      </c>
      <c r="K259">
        <v>297.62980823877899</v>
      </c>
      <c r="L259">
        <v>265.59725751492903</v>
      </c>
      <c r="M259">
        <v>56.079128172819701</v>
      </c>
      <c r="N259">
        <v>0.74867241267795404</v>
      </c>
      <c r="O259">
        <v>25.260756192959501</v>
      </c>
      <c r="P259">
        <v>188.34586466165399</v>
      </c>
      <c r="Q259">
        <v>7.1216317742716001E-2</v>
      </c>
    </row>
    <row r="260" spans="1:17" x14ac:dyDescent="0.3">
      <c r="A260" t="s">
        <v>620</v>
      </c>
      <c r="B260" t="s">
        <v>621</v>
      </c>
      <c r="C260" t="str">
        <f>IFERROR(VLOOKUP(Table1[[#This Row],[Ticker]],[1]!Table1[[Symbol]:[Industry]],2,FALSE),"-")</f>
        <v>-</v>
      </c>
      <c r="D260" t="s">
        <v>59</v>
      </c>
      <c r="E260">
        <v>29411.477589959999</v>
      </c>
      <c r="F260">
        <v>1817.35</v>
      </c>
      <c r="G260">
        <v>51.280067713102802</v>
      </c>
      <c r="H260">
        <v>-10.1361348691508</v>
      </c>
      <c r="I260">
        <v>-17.704234723779201</v>
      </c>
      <c r="J260">
        <v>-4.7400347019206199</v>
      </c>
      <c r="K260">
        <v>1815.0799317068499</v>
      </c>
      <c r="L260">
        <v>1761.00901233744</v>
      </c>
      <c r="M260">
        <v>28.654374317319299</v>
      </c>
      <c r="N260">
        <v>0.96981564959226796</v>
      </c>
      <c r="O260">
        <v>20.7252317935455</v>
      </c>
      <c r="P260">
        <v>79.935643564356397</v>
      </c>
      <c r="Q260">
        <v>-0.109590009998632</v>
      </c>
    </row>
    <row r="261" spans="1:17" x14ac:dyDescent="0.3">
      <c r="A261" t="s">
        <v>622</v>
      </c>
      <c r="B261" t="s">
        <v>623</v>
      </c>
      <c r="C261" t="str">
        <f>IFERROR(VLOOKUP(Table1[[#This Row],[Ticker]],[1]!Table1[[Symbol]:[Industry]],2,FALSE),"-")</f>
        <v>-</v>
      </c>
      <c r="D261" t="s">
        <v>379</v>
      </c>
      <c r="E261">
        <v>29405.36825</v>
      </c>
      <c r="F261">
        <v>400.1</v>
      </c>
      <c r="G261">
        <v>-22.9574742749409</v>
      </c>
      <c r="H261">
        <v>-6.3094573328415899</v>
      </c>
      <c r="I261">
        <v>-6.6663097668170499</v>
      </c>
      <c r="J261">
        <v>-3.05770672538788</v>
      </c>
      <c r="K261">
        <v>413.38336191692599</v>
      </c>
      <c r="L261">
        <v>421.91838476248699</v>
      </c>
      <c r="M261">
        <v>52.228037454444497</v>
      </c>
      <c r="N261">
        <v>1.1021881399007301</v>
      </c>
      <c r="O261">
        <v>21.969507623094199</v>
      </c>
      <c r="P261">
        <v>12.9587803500847</v>
      </c>
      <c r="Q261">
        <v>-7.4974884559554006E-2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373</v>
      </c>
      <c r="E262">
        <v>29403.363690999999</v>
      </c>
      <c r="F262">
        <v>6653.9</v>
      </c>
      <c r="G262">
        <v>26.042710764018</v>
      </c>
      <c r="H262">
        <v>19.2309430879397</v>
      </c>
      <c r="I262">
        <v>5.4633388963241503</v>
      </c>
      <c r="J262">
        <v>4.0180137267993796</v>
      </c>
      <c r="K262">
        <v>5760.6100836169098</v>
      </c>
      <c r="L262">
        <v>5435.9802569056101</v>
      </c>
      <c r="M262">
        <v>73.453967211847996</v>
      </c>
      <c r="N262">
        <v>2.0175912675742902</v>
      </c>
      <c r="O262">
        <v>2.5714242774913898</v>
      </c>
      <c r="P262">
        <v>54.347019253073498</v>
      </c>
      <c r="Q262">
        <v>-3.6407588701526002E-2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59</v>
      </c>
      <c r="E263">
        <v>29166.704380924999</v>
      </c>
      <c r="F263">
        <v>2283.75</v>
      </c>
      <c r="G263">
        <v>24.355350454813198</v>
      </c>
      <c r="H263">
        <v>-8.7411159627096104</v>
      </c>
      <c r="I263">
        <v>3.2975899141584</v>
      </c>
      <c r="J263">
        <v>-3.0473966567177202</v>
      </c>
      <c r="K263">
        <v>2321.4380595799998</v>
      </c>
      <c r="L263">
        <v>2079.4155668909998</v>
      </c>
      <c r="M263">
        <v>36.675335878106502</v>
      </c>
      <c r="N263">
        <v>0.3870431822532</v>
      </c>
      <c r="O263">
        <v>11.220580186097401</v>
      </c>
      <c r="P263">
        <v>64.701427953266901</v>
      </c>
      <c r="Q263">
        <v>2.9581078550821999E-2</v>
      </c>
    </row>
    <row r="264" spans="1:17" hidden="1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457</v>
      </c>
      <c r="E264">
        <v>29043.494999999999</v>
      </c>
      <c r="F264">
        <v>854.1</v>
      </c>
      <c r="G264">
        <v>136.077407720949</v>
      </c>
      <c r="H264">
        <v>9.9149743532026804</v>
      </c>
      <c r="I264">
        <v>127.606393781587</v>
      </c>
      <c r="J264">
        <v>-9.2045235223635599E-2</v>
      </c>
      <c r="K264">
        <v>690.98287445778305</v>
      </c>
      <c r="L264">
        <v>501.68761864291002</v>
      </c>
      <c r="M264">
        <v>64.631970176641005</v>
      </c>
      <c r="N264">
        <v>0.51659670958693105</v>
      </c>
      <c r="O264">
        <v>3.92811146235803</v>
      </c>
      <c r="P264">
        <v>205.03571428571399</v>
      </c>
      <c r="Q264">
        <v>7.5792413931084004E-2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162</v>
      </c>
      <c r="E265">
        <v>28497.50431824</v>
      </c>
      <c r="F265">
        <v>845.15</v>
      </c>
      <c r="G265">
        <v>40.729612392491603</v>
      </c>
      <c r="H265">
        <v>-2.9899243644808</v>
      </c>
      <c r="I265">
        <v>8.6231002073739393</v>
      </c>
      <c r="J265">
        <v>1.3825361602433199</v>
      </c>
      <c r="K265">
        <v>822.00724773289005</v>
      </c>
      <c r="L265">
        <v>747.78824533621798</v>
      </c>
      <c r="M265">
        <v>64.484144918786598</v>
      </c>
      <c r="N265">
        <v>1.25313472992717</v>
      </c>
      <c r="O265">
        <v>17.1389694137135</v>
      </c>
      <c r="P265">
        <v>80.394877267876197</v>
      </c>
      <c r="Q265">
        <v>1.6266026307661999E-2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211</v>
      </c>
      <c r="E266">
        <v>28461.726167699999</v>
      </c>
      <c r="F266">
        <v>713.05</v>
      </c>
      <c r="G266">
        <v>-29.9659426352077</v>
      </c>
      <c r="H266">
        <v>0.451032651137806</v>
      </c>
      <c r="I266">
        <v>-8.7256197269179605</v>
      </c>
      <c r="J266">
        <v>-2.83033404835076</v>
      </c>
      <c r="K266">
        <v>696.72976045487803</v>
      </c>
      <c r="L266">
        <v>706.52779473974101</v>
      </c>
      <c r="M266">
        <v>59.594087173636296</v>
      </c>
      <c r="N266">
        <v>0.98107168686510204</v>
      </c>
      <c r="O266">
        <v>20.643713624570498</v>
      </c>
      <c r="P266">
        <v>17.345511396363001</v>
      </c>
      <c r="Q266">
        <v>-2.4581530419474001E-2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46</v>
      </c>
      <c r="E267">
        <v>28459.8</v>
      </c>
      <c r="F267">
        <v>158.19</v>
      </c>
      <c r="G267">
        <v>271.69168300389902</v>
      </c>
      <c r="H267">
        <v>3.07567266281248</v>
      </c>
      <c r="I267">
        <v>86.825478215645205</v>
      </c>
      <c r="J267">
        <v>-3.6378370618276201</v>
      </c>
      <c r="K267">
        <v>144.791799922872</v>
      </c>
      <c r="L267">
        <v>111.739853573228</v>
      </c>
      <c r="M267">
        <v>53.901252618611501</v>
      </c>
      <c r="N267">
        <v>1.45406782129307</v>
      </c>
      <c r="O267">
        <v>11.7959415892281</v>
      </c>
      <c r="P267">
        <v>314.10994764397901</v>
      </c>
      <c r="Q267">
        <v>0.101677594281536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193</v>
      </c>
      <c r="E268">
        <v>28174.0118496</v>
      </c>
      <c r="F268">
        <v>1333.1</v>
      </c>
      <c r="G268">
        <v>-15.8656566790279</v>
      </c>
      <c r="H268">
        <v>9.8176527103833102</v>
      </c>
      <c r="I268">
        <v>-3.9722789960321299</v>
      </c>
      <c r="J268">
        <v>2.3162742072069</v>
      </c>
      <c r="K268">
        <v>1214.4606442801901</v>
      </c>
      <c r="L268">
        <v>1171.4912385728101</v>
      </c>
      <c r="M268">
        <v>76.540618733513796</v>
      </c>
      <c r="N268">
        <v>1.2005607926967501</v>
      </c>
      <c r="O268">
        <v>4.7183257069987201</v>
      </c>
      <c r="P268">
        <v>32.904640845421397</v>
      </c>
      <c r="Q268">
        <v>3.0671294337388001E-2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59</v>
      </c>
      <c r="E269">
        <v>28092.66805914</v>
      </c>
      <c r="F269">
        <v>1088.1500000000001</v>
      </c>
      <c r="G269">
        <v>20.0784980255061</v>
      </c>
      <c r="H269">
        <v>-20.044156618148001</v>
      </c>
      <c r="I269">
        <v>-8.2879393902961294</v>
      </c>
      <c r="J269">
        <v>-4.0349878016770901</v>
      </c>
      <c r="K269">
        <v>1207.78133187453</v>
      </c>
      <c r="L269">
        <v>1134.3006012225001</v>
      </c>
      <c r="M269">
        <v>28.371880579700601</v>
      </c>
      <c r="N269">
        <v>1.13094264561252</v>
      </c>
      <c r="O269">
        <v>26.3244957037173</v>
      </c>
      <c r="P269">
        <v>49.2661179698216</v>
      </c>
      <c r="Q269">
        <v>-3.9842939138288999E-2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642</v>
      </c>
      <c r="E270">
        <v>27959.692179375001</v>
      </c>
      <c r="F270">
        <v>681.65</v>
      </c>
      <c r="G270">
        <v>267.038087974544</v>
      </c>
      <c r="H270">
        <v>20.548317158642199</v>
      </c>
      <c r="I270">
        <v>101.25020723403399</v>
      </c>
      <c r="J270">
        <v>-1.5594715774882899</v>
      </c>
      <c r="K270">
        <v>559.73258558875602</v>
      </c>
      <c r="L270">
        <v>403.53851406881199</v>
      </c>
      <c r="M270">
        <v>58.3062274808048</v>
      </c>
      <c r="N270">
        <v>0.81978188029408205</v>
      </c>
      <c r="O270">
        <v>6.7776718257170199</v>
      </c>
      <c r="P270">
        <v>330.19880088355899</v>
      </c>
      <c r="Q270">
        <v>0.246877309231646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193</v>
      </c>
      <c r="E271">
        <v>27888.233221779999</v>
      </c>
      <c r="F271">
        <v>12646.7</v>
      </c>
      <c r="G271">
        <v>193.671723774497</v>
      </c>
      <c r="H271">
        <v>8.2829706012372206</v>
      </c>
      <c r="I271">
        <v>62.199661481238202</v>
      </c>
      <c r="J271">
        <v>1.9643053000436499</v>
      </c>
      <c r="K271">
        <v>10856.0407223572</v>
      </c>
      <c r="L271">
        <v>8365.9439668961695</v>
      </c>
      <c r="M271">
        <v>77.0805607140163</v>
      </c>
      <c r="N271">
        <v>0.57215627610025799</v>
      </c>
      <c r="O271">
        <v>1.52806661026196</v>
      </c>
      <c r="P271">
        <v>230.92422615125599</v>
      </c>
      <c r="Q271">
        <v>0.18703187768690199</v>
      </c>
    </row>
    <row r="272" spans="1:17" hidden="1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132</v>
      </c>
      <c r="E272">
        <v>27874.504018039999</v>
      </c>
      <c r="F272">
        <v>446.85</v>
      </c>
      <c r="G272">
        <v>107.840230168133</v>
      </c>
      <c r="H272">
        <v>-5.1427202738249997</v>
      </c>
      <c r="I272">
        <v>9.0530008257689101</v>
      </c>
      <c r="J272">
        <v>-1.0241563018515101</v>
      </c>
      <c r="K272">
        <v>441.253293974808</v>
      </c>
      <c r="L272">
        <v>386.90085021661298</v>
      </c>
      <c r="M272">
        <v>53.5889445909364</v>
      </c>
      <c r="N272">
        <v>1.76739980269685</v>
      </c>
      <c r="O272">
        <v>29.204431017119798</v>
      </c>
      <c r="P272">
        <v>142.19512195121899</v>
      </c>
      <c r="Q272">
        <v>4.0967215794930997E-2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162</v>
      </c>
      <c r="E273">
        <v>27830.849590109901</v>
      </c>
      <c r="F273">
        <v>1091.6500000000001</v>
      </c>
      <c r="G273">
        <v>-19.291057444058399</v>
      </c>
      <c r="H273">
        <v>-4.5370433076618202</v>
      </c>
      <c r="I273">
        <v>-10.8705246682051</v>
      </c>
      <c r="J273">
        <v>-3.8724994301387801</v>
      </c>
      <c r="K273">
        <v>1087.978117135</v>
      </c>
      <c r="L273">
        <v>1054.4597601013199</v>
      </c>
      <c r="M273">
        <v>46.214366482216903</v>
      </c>
      <c r="N273">
        <v>0.953514631399066</v>
      </c>
      <c r="O273">
        <v>23.574405716117699</v>
      </c>
      <c r="P273">
        <v>17.0042872454448</v>
      </c>
      <c r="Q273">
        <v>1.8344352879776999E-2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358</v>
      </c>
      <c r="E274">
        <v>27565.684389720001</v>
      </c>
      <c r="F274">
        <v>417.55</v>
      </c>
      <c r="G274">
        <v>16.229573549291199</v>
      </c>
      <c r="H274">
        <v>4.0026756908799701</v>
      </c>
      <c r="I274">
        <v>28.170849411032101</v>
      </c>
      <c r="J274">
        <v>-1.6983845276619101</v>
      </c>
      <c r="K274">
        <v>378.82113861328799</v>
      </c>
      <c r="L274">
        <v>327.44843744361299</v>
      </c>
      <c r="M274">
        <v>66.903210286346194</v>
      </c>
      <c r="N274">
        <v>0.60493105935672098</v>
      </c>
      <c r="O274">
        <v>4.5383786372889396</v>
      </c>
      <c r="P274">
        <v>59.827751196172201</v>
      </c>
      <c r="Q274">
        <v>-5.3941420191197999E-2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275</v>
      </c>
      <c r="E275">
        <v>27437.853485250002</v>
      </c>
      <c r="F275">
        <v>433.4</v>
      </c>
      <c r="G275">
        <v>80.6374705256666</v>
      </c>
      <c r="H275">
        <v>-9.5620229880884509</v>
      </c>
      <c r="I275">
        <v>68.092233980155498</v>
      </c>
      <c r="J275">
        <v>-3.8058561756525999</v>
      </c>
      <c r="K275">
        <v>443.307312126287</v>
      </c>
      <c r="L275">
        <v>364.418606570132</v>
      </c>
      <c r="M275">
        <v>46.785398728170897</v>
      </c>
      <c r="N275">
        <v>0.83996097452296903</v>
      </c>
      <c r="O275">
        <v>15.874480849100101</v>
      </c>
      <c r="P275">
        <v>113.18248893261099</v>
      </c>
      <c r="Q275">
        <v>0.15141956531103201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59</v>
      </c>
      <c r="E276">
        <v>26770.372178549998</v>
      </c>
      <c r="F276">
        <v>1681.7</v>
      </c>
      <c r="G276">
        <v>16.184662060397599</v>
      </c>
      <c r="H276">
        <v>-2.0999271076772201</v>
      </c>
      <c r="I276">
        <v>-7.52415945202039</v>
      </c>
      <c r="J276">
        <v>-5.7332537844502998</v>
      </c>
      <c r="K276">
        <v>1772.40283668609</v>
      </c>
      <c r="L276">
        <v>1606.8265146921101</v>
      </c>
      <c r="M276">
        <v>28.231093156497199</v>
      </c>
      <c r="N276">
        <v>0.75999513916171901</v>
      </c>
      <c r="O276">
        <v>15.3594576916215</v>
      </c>
      <c r="P276">
        <v>47.8417582417582</v>
      </c>
      <c r="Q276">
        <v>4.9832605771155003E-2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609</v>
      </c>
      <c r="E277">
        <v>26203.81514599</v>
      </c>
      <c r="F277">
        <v>1057.5999999999999</v>
      </c>
      <c r="G277">
        <v>-44.7671431208543</v>
      </c>
      <c r="H277">
        <v>1.1903668130311</v>
      </c>
      <c r="I277">
        <v>-27.526663731415798</v>
      </c>
      <c r="J277">
        <v>-10.208768770515499</v>
      </c>
      <c r="K277">
        <v>1052.6220251882801</v>
      </c>
      <c r="L277">
        <v>1099.55649105414</v>
      </c>
      <c r="M277">
        <v>39.654095154203098</v>
      </c>
      <c r="N277">
        <v>0.77527394002452099</v>
      </c>
      <c r="O277">
        <v>40.686459909228397</v>
      </c>
      <c r="P277">
        <v>19.361209864003101</v>
      </c>
      <c r="Q277">
        <v>-6.7426505878999997E-3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26034.36101076</v>
      </c>
      <c r="F278">
        <v>404.3</v>
      </c>
      <c r="G278">
        <v>-80.352794024448599</v>
      </c>
      <c r="H278">
        <v>13.3063359925287</v>
      </c>
      <c r="I278">
        <v>-47.3513501291159</v>
      </c>
      <c r="J278">
        <v>-3.23284754788369</v>
      </c>
      <c r="K278">
        <v>390.70100288586599</v>
      </c>
      <c r="L278">
        <v>529.36138601740799</v>
      </c>
      <c r="M278">
        <v>58.526217771620601</v>
      </c>
      <c r="N278">
        <v>1.2828947181328101</v>
      </c>
      <c r="O278">
        <v>146.92060351224299</v>
      </c>
      <c r="P278">
        <v>30.419354838709602</v>
      </c>
      <c r="Q278">
        <v>-0.10338429728224301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214</v>
      </c>
      <c r="E279">
        <v>25661.508357675</v>
      </c>
      <c r="F279">
        <v>3887.2</v>
      </c>
      <c r="G279">
        <v>124.400129989569</v>
      </c>
      <c r="H279">
        <v>15.8733343642396</v>
      </c>
      <c r="I279">
        <v>39.406484619218297</v>
      </c>
      <c r="J279">
        <v>1.4467999001749301</v>
      </c>
      <c r="K279">
        <v>3291.93208115893</v>
      </c>
      <c r="L279">
        <v>2664.7489587243799</v>
      </c>
      <c r="M279">
        <v>73.580854322849802</v>
      </c>
      <c r="N279">
        <v>0.99556940374334801</v>
      </c>
      <c r="O279">
        <v>5.4229265280921899</v>
      </c>
      <c r="P279">
        <v>163.71777476254999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46</v>
      </c>
      <c r="E280">
        <v>25431.545609600002</v>
      </c>
      <c r="F280">
        <v>269.5</v>
      </c>
      <c r="G280">
        <v>192.10329167218401</v>
      </c>
      <c r="H280">
        <v>-6.9846021287715896</v>
      </c>
      <c r="I280">
        <v>48.431770609930098</v>
      </c>
      <c r="J280">
        <v>-0.90422350967478204</v>
      </c>
      <c r="K280">
        <v>256.56106285186303</v>
      </c>
      <c r="L280">
        <v>205.385743200684</v>
      </c>
      <c r="M280">
        <v>51.874364999220802</v>
      </c>
      <c r="N280">
        <v>0.86515005694621205</v>
      </c>
      <c r="O280">
        <v>11.8552875695732</v>
      </c>
      <c r="P280">
        <v>241.139240506329</v>
      </c>
      <c r="Q280">
        <v>0.169348169903621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376</v>
      </c>
      <c r="E281">
        <v>25196.3217</v>
      </c>
      <c r="F281">
        <v>3597.2</v>
      </c>
      <c r="G281">
        <v>28.833070539405</v>
      </c>
      <c r="H281">
        <v>3.4263603966831102</v>
      </c>
      <c r="I281">
        <v>-4.8985435030510898</v>
      </c>
      <c r="J281">
        <v>3.3037180343219701</v>
      </c>
      <c r="K281">
        <v>3312.1772184777301</v>
      </c>
      <c r="L281">
        <v>3051.8373454637199</v>
      </c>
      <c r="M281">
        <v>64.378198918305401</v>
      </c>
      <c r="N281">
        <v>1.2006431897886201</v>
      </c>
      <c r="O281">
        <v>9.4962748804625807</v>
      </c>
      <c r="P281">
        <v>59.023894255210898</v>
      </c>
      <c r="Q281">
        <v>0.10461592839773801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531</v>
      </c>
      <c r="E282">
        <v>25177.717750925</v>
      </c>
      <c r="F282">
        <v>687.2</v>
      </c>
      <c r="G282">
        <v>7.6441951188412798</v>
      </c>
      <c r="H282">
        <v>6.8506614929950302</v>
      </c>
      <c r="I282">
        <v>-4.6167922510154504</v>
      </c>
      <c r="J282">
        <v>-0.17849545509419401</v>
      </c>
      <c r="K282">
        <v>670.05973950374596</v>
      </c>
      <c r="L282">
        <v>630.95086241985405</v>
      </c>
      <c r="M282">
        <v>61.502511503094901</v>
      </c>
      <c r="N282">
        <v>0.932105293898291</v>
      </c>
      <c r="O282">
        <v>11.9397555296856</v>
      </c>
      <c r="P282">
        <v>56.894977168949701</v>
      </c>
      <c r="Q282">
        <v>-6.5099958974222993E-2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193</v>
      </c>
      <c r="E283">
        <v>25097.953766999999</v>
      </c>
      <c r="F283">
        <v>2068.85</v>
      </c>
      <c r="G283">
        <v>63.463435470327298</v>
      </c>
      <c r="H283">
        <v>1.91635154841277</v>
      </c>
      <c r="I283">
        <v>34.673368761914197</v>
      </c>
      <c r="J283">
        <v>2.13286065168603</v>
      </c>
      <c r="K283">
        <v>1981.8751513689199</v>
      </c>
      <c r="L283">
        <v>1706.3690975341101</v>
      </c>
      <c r="M283">
        <v>61.758936181836802</v>
      </c>
      <c r="N283">
        <v>0.85500092595569599</v>
      </c>
      <c r="O283">
        <v>17.3768035381975</v>
      </c>
      <c r="P283">
        <v>95.663687520688498</v>
      </c>
      <c r="Q283">
        <v>0.22876178913675099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672</v>
      </c>
      <c r="E284">
        <v>25080.546288000001</v>
      </c>
      <c r="F284">
        <v>2275.35</v>
      </c>
      <c r="G284">
        <v>159.45925170358299</v>
      </c>
      <c r="H284">
        <v>-2.8688216788437102</v>
      </c>
      <c r="I284">
        <v>73.839391161693499</v>
      </c>
      <c r="J284">
        <v>-2.8082074507260901</v>
      </c>
      <c r="K284">
        <v>2053.3904374399999</v>
      </c>
      <c r="L284">
        <v>1589.01060373869</v>
      </c>
      <c r="M284">
        <v>56.436240052924603</v>
      </c>
      <c r="N284">
        <v>0.76890713983563397</v>
      </c>
      <c r="O284">
        <v>5.3288505065154803</v>
      </c>
      <c r="P284">
        <v>188.018987341772</v>
      </c>
      <c r="Q284">
        <v>0.14850482084366201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584</v>
      </c>
      <c r="E285">
        <v>24999.397625450001</v>
      </c>
      <c r="F285">
        <v>765.35</v>
      </c>
      <c r="G285">
        <v>-1.3052386208418001</v>
      </c>
      <c r="H285">
        <v>1.1562487214302799</v>
      </c>
      <c r="I285">
        <v>-6.47967408240988</v>
      </c>
      <c r="J285">
        <v>2.3319698639531401</v>
      </c>
      <c r="K285">
        <v>734.58545832983498</v>
      </c>
      <c r="L285">
        <v>707.99113225242604</v>
      </c>
      <c r="M285">
        <v>80.826133659763997</v>
      </c>
      <c r="N285">
        <v>0.841040326877177</v>
      </c>
      <c r="O285">
        <v>13.2096426471548</v>
      </c>
      <c r="P285">
        <v>28.9770812268284</v>
      </c>
      <c r="Q285">
        <v>-3.4182150259721003E-2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507</v>
      </c>
      <c r="E286">
        <v>24588.823192374999</v>
      </c>
      <c r="F286">
        <v>1573.5</v>
      </c>
      <c r="G286">
        <v>73.025967657479498</v>
      </c>
      <c r="H286">
        <v>17.334137551584501</v>
      </c>
      <c r="I286">
        <v>36.606820266601602</v>
      </c>
      <c r="J286">
        <v>2.1331050586211</v>
      </c>
      <c r="K286">
        <v>1337.23593177506</v>
      </c>
      <c r="L286">
        <v>1091.5493177016101</v>
      </c>
      <c r="M286">
        <v>65.084229393982795</v>
      </c>
      <c r="N286">
        <v>0.37313588125185199</v>
      </c>
      <c r="O286">
        <v>8.0394026056561803</v>
      </c>
      <c r="P286">
        <v>101.601537475976</v>
      </c>
      <c r="Q286">
        <v>0.12138951929410501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284</v>
      </c>
      <c r="E287">
        <v>24290.740266000001</v>
      </c>
      <c r="F287">
        <v>1201.25</v>
      </c>
      <c r="G287">
        <v>-10.290606268599699</v>
      </c>
      <c r="H287">
        <v>-9.7663624963198998</v>
      </c>
      <c r="I287">
        <v>-9.8010650889040694</v>
      </c>
      <c r="J287">
        <v>-5.5667463577125096</v>
      </c>
      <c r="K287">
        <v>1236.8234478198401</v>
      </c>
      <c r="L287">
        <v>1186.2121327253501</v>
      </c>
      <c r="M287">
        <v>38.761477159330497</v>
      </c>
      <c r="N287">
        <v>1.11737638255476</v>
      </c>
      <c r="O287">
        <v>20.283038501560799</v>
      </c>
      <c r="P287">
        <v>23.4076433121019</v>
      </c>
      <c r="Q287">
        <v>0.102264245050212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177</v>
      </c>
      <c r="E288">
        <v>24209.8386744899</v>
      </c>
      <c r="F288">
        <v>7355.65</v>
      </c>
      <c r="G288">
        <v>16.9783523899311</v>
      </c>
      <c r="H288">
        <v>3.0543234507000601</v>
      </c>
      <c r="I288">
        <v>9.32577654345301</v>
      </c>
      <c r="J288">
        <v>-4.0089878483766004</v>
      </c>
      <c r="K288">
        <v>7149.4673916436705</v>
      </c>
      <c r="L288">
        <v>6520.1383609167196</v>
      </c>
      <c r="M288">
        <v>45.305980933922903</v>
      </c>
      <c r="N288">
        <v>0.70229476001420899</v>
      </c>
      <c r="O288">
        <v>8.7463378491363795</v>
      </c>
      <c r="P288">
        <v>47.092407063011102</v>
      </c>
      <c r="Q288">
        <v>-1.8611958519539999E-2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384</v>
      </c>
      <c r="E289">
        <v>24181.042669049999</v>
      </c>
      <c r="F289">
        <v>1286.25</v>
      </c>
      <c r="G289">
        <v>12.039367413625101</v>
      </c>
      <c r="H289">
        <v>10.695845470220799</v>
      </c>
      <c r="I289">
        <v>16.7776999938452</v>
      </c>
      <c r="J289">
        <v>-2.7967026826061199</v>
      </c>
      <c r="K289">
        <v>1176.3837983260701</v>
      </c>
      <c r="L289">
        <v>1071.1756665379401</v>
      </c>
      <c r="M289">
        <v>71.432801504020702</v>
      </c>
      <c r="N289">
        <v>1.33231216372939</v>
      </c>
      <c r="O289">
        <v>3.40136054421769</v>
      </c>
      <c r="P289">
        <v>46.164772727272698</v>
      </c>
      <c r="Q289">
        <v>6.2806876250507002E-2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281</v>
      </c>
      <c r="E290">
        <v>24108.739048799998</v>
      </c>
      <c r="F290">
        <v>478</v>
      </c>
      <c r="G290">
        <v>-18.6829551959699</v>
      </c>
      <c r="H290">
        <v>2.9632579870445599</v>
      </c>
      <c r="I290">
        <v>6.4667731990511701</v>
      </c>
      <c r="J290">
        <v>-0.34192771783917297</v>
      </c>
      <c r="K290">
        <v>446.71867624167999</v>
      </c>
      <c r="L290">
        <v>415.48891028240001</v>
      </c>
      <c r="M290">
        <v>51.497071121828299</v>
      </c>
      <c r="N290">
        <v>0.96327824638951998</v>
      </c>
      <c r="O290">
        <v>6.85146443514643</v>
      </c>
      <c r="P290">
        <v>42.219577506694399</v>
      </c>
      <c r="Q290">
        <v>-1.3684575448927001E-2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272</v>
      </c>
      <c r="E291">
        <v>24068.7585</v>
      </c>
      <c r="F291">
        <v>1815</v>
      </c>
      <c r="G291">
        <v>20.348975342943099</v>
      </c>
      <c r="H291">
        <v>4.3210636639004596</v>
      </c>
      <c r="I291">
        <v>-1.13226680313039</v>
      </c>
      <c r="J291">
        <v>-1.75037990873254</v>
      </c>
      <c r="K291">
        <v>1709.6903760256801</v>
      </c>
      <c r="L291">
        <v>1573.63307883582</v>
      </c>
      <c r="M291">
        <v>63.6448718511026</v>
      </c>
      <c r="N291">
        <v>1.3217766313963299</v>
      </c>
      <c r="O291">
        <v>3.8622589531680198</v>
      </c>
      <c r="P291">
        <v>59.036144578313198</v>
      </c>
      <c r="Q291">
        <v>9.3633353971493999E-2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303</v>
      </c>
      <c r="E292">
        <v>23912.73</v>
      </c>
      <c r="F292">
        <v>2122.1</v>
      </c>
      <c r="G292">
        <v>237.40870088534601</v>
      </c>
      <c r="H292">
        <v>33.956529647394298</v>
      </c>
      <c r="I292">
        <v>132.561858465641</v>
      </c>
      <c r="J292">
        <v>15.6457896025192</v>
      </c>
      <c r="K292">
        <v>1357.8333788252501</v>
      </c>
      <c r="L292">
        <v>977.52420822460499</v>
      </c>
      <c r="M292">
        <v>79.360434579666205</v>
      </c>
      <c r="N292">
        <v>2.8075675751168498</v>
      </c>
      <c r="O292">
        <v>2.47867678243249</v>
      </c>
      <c r="P292">
        <v>279.62432915921198</v>
      </c>
      <c r="Q292">
        <v>0.20329080486446799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619</v>
      </c>
      <c r="E293">
        <v>23828.595923519999</v>
      </c>
      <c r="F293">
        <v>1432.15</v>
      </c>
      <c r="G293">
        <v>70.114759282785997</v>
      </c>
      <c r="H293">
        <v>15.0699116810326</v>
      </c>
      <c r="I293">
        <v>54.3300559966533</v>
      </c>
      <c r="J293">
        <v>-5.0920448070025799</v>
      </c>
      <c r="K293">
        <v>1186.1439254138099</v>
      </c>
      <c r="L293">
        <v>936.16758356994899</v>
      </c>
      <c r="M293">
        <v>64.301048980723905</v>
      </c>
      <c r="N293">
        <v>0.90734174585618099</v>
      </c>
      <c r="O293">
        <v>4.3885067904898101</v>
      </c>
      <c r="P293">
        <v>119.907869481765</v>
      </c>
      <c r="Q293">
        <v>0.17375928525869999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642</v>
      </c>
      <c r="E294">
        <v>23756.452675199998</v>
      </c>
      <c r="F294">
        <v>1817.75</v>
      </c>
      <c r="G294">
        <v>221.32153085905799</v>
      </c>
      <c r="H294">
        <v>35.983459276414202</v>
      </c>
      <c r="I294">
        <v>64.363552697896395</v>
      </c>
      <c r="J294">
        <v>17.579245354177001</v>
      </c>
      <c r="K294">
        <v>1303.39320092099</v>
      </c>
      <c r="L294">
        <v>1002.01732647515</v>
      </c>
      <c r="M294">
        <v>86.447478158599097</v>
      </c>
      <c r="N294">
        <v>1.68854641188382</v>
      </c>
      <c r="O294">
        <v>4.3570347957639903</v>
      </c>
      <c r="P294">
        <v>277.12655601659702</v>
      </c>
      <c r="Q294">
        <v>0.28445520865553198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49</v>
      </c>
      <c r="E295">
        <v>23540.185890000001</v>
      </c>
      <c r="F295">
        <v>792.9</v>
      </c>
      <c r="G295">
        <v>-4.90493167848937</v>
      </c>
      <c r="H295">
        <v>8.8291705285317494</v>
      </c>
      <c r="I295">
        <v>1.4722965423708201</v>
      </c>
      <c r="J295">
        <v>-2.2368994640905</v>
      </c>
      <c r="K295">
        <v>761.12162050566997</v>
      </c>
      <c r="L295">
        <v>721.19084257505199</v>
      </c>
      <c r="M295">
        <v>57.150424937036597</v>
      </c>
      <c r="N295">
        <v>0.51670602486314299</v>
      </c>
      <c r="O295">
        <v>10.5498801866565</v>
      </c>
      <c r="P295">
        <v>32.138988417631801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584</v>
      </c>
      <c r="E296">
        <v>23401.12412814</v>
      </c>
      <c r="F296">
        <v>2590.8000000000002</v>
      </c>
      <c r="G296">
        <v>22.5919909676015</v>
      </c>
      <c r="H296">
        <v>-6.6073092732061003</v>
      </c>
      <c r="I296">
        <v>-32.918364301597897</v>
      </c>
      <c r="J296">
        <v>-2.5296609888325499</v>
      </c>
      <c r="K296">
        <v>2643.6378387986101</v>
      </c>
      <c r="L296">
        <v>2605.8114329414898</v>
      </c>
      <c r="M296">
        <v>51.987305362792803</v>
      </c>
      <c r="N296">
        <v>0.72365518471315204</v>
      </c>
      <c r="O296">
        <v>50.378261540836803</v>
      </c>
      <c r="P296">
        <v>78.429752066115697</v>
      </c>
      <c r="Q296">
        <v>9.9288578127008004E-2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358</v>
      </c>
      <c r="E297">
        <v>23306.98953015</v>
      </c>
      <c r="F297">
        <v>1984.35</v>
      </c>
      <c r="G297">
        <v>-2.0086647034828902</v>
      </c>
      <c r="H297">
        <v>15.0626378826059</v>
      </c>
      <c r="I297">
        <v>35.340592051291999</v>
      </c>
      <c r="J297">
        <v>-1.4375164405082399</v>
      </c>
      <c r="K297">
        <v>1593.3773080849601</v>
      </c>
      <c r="L297">
        <v>1477.9861274034099</v>
      </c>
      <c r="M297">
        <v>73.439633158859294</v>
      </c>
      <c r="N297">
        <v>1.70482702156233</v>
      </c>
      <c r="O297">
        <v>10.8171441529972</v>
      </c>
      <c r="P297">
        <v>67.300396256639402</v>
      </c>
      <c r="Q297">
        <v>-9.8411968563240998E-2</v>
      </c>
    </row>
    <row r="298" spans="1:17" hidden="1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119</v>
      </c>
      <c r="E298">
        <v>23282.762712700001</v>
      </c>
      <c r="F298">
        <v>1026.5999999999999</v>
      </c>
      <c r="G298">
        <v>-21.212383613381501</v>
      </c>
      <c r="H298">
        <v>-0.54848863272293602</v>
      </c>
      <c r="I298">
        <v>-16.457399507663499</v>
      </c>
      <c r="J298">
        <v>-6.9904515596070604</v>
      </c>
      <c r="K298">
        <v>1054.6334365821299</v>
      </c>
      <c r="L298">
        <v>1063.9348889855901</v>
      </c>
      <c r="M298">
        <v>36.968800520090497</v>
      </c>
      <c r="N298">
        <v>0.196185424252176</v>
      </c>
      <c r="O298">
        <v>20.100331190336998</v>
      </c>
      <c r="P298">
        <v>12.658436213991701</v>
      </c>
      <c r="Q298">
        <v>-1.9511983059555E-2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</v>
      </c>
      <c r="E299">
        <v>23044.992463215</v>
      </c>
      <c r="F299">
        <v>423.5</v>
      </c>
      <c r="G299">
        <v>-12.2885130113389</v>
      </c>
      <c r="H299">
        <v>-8.0644576814712199</v>
      </c>
      <c r="I299">
        <v>-13.071308421040801</v>
      </c>
      <c r="J299">
        <v>-2.8498041374264198</v>
      </c>
      <c r="K299">
        <v>431.05657542676101</v>
      </c>
      <c r="L299">
        <v>411.51356165513602</v>
      </c>
      <c r="M299">
        <v>41.247585986451199</v>
      </c>
      <c r="N299">
        <v>0.492433704232763</v>
      </c>
      <c r="O299">
        <v>11.2160566706021</v>
      </c>
      <c r="P299">
        <v>29.056833765046399</v>
      </c>
      <c r="Q299">
        <v>-0.11410980499413501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23025.673136879999</v>
      </c>
      <c r="F300">
        <v>93.65</v>
      </c>
      <c r="G300">
        <v>89.155041396722595</v>
      </c>
      <c r="H300">
        <v>-6.9253301149682898</v>
      </c>
      <c r="I300">
        <v>30.8797567222243</v>
      </c>
      <c r="J300">
        <v>-2.6570868058061201</v>
      </c>
      <c r="K300">
        <v>89.384943690536403</v>
      </c>
      <c r="L300">
        <v>74.564965462256794</v>
      </c>
      <c r="M300">
        <v>50.681017208567297</v>
      </c>
      <c r="N300">
        <v>0.77242368822307605</v>
      </c>
      <c r="O300">
        <v>6.4602242391884603</v>
      </c>
      <c r="P300">
        <v>124.84993997599</v>
      </c>
      <c r="Q300">
        <v>2.0612820630179999E-2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230</v>
      </c>
      <c r="E301">
        <v>22938.419590919999</v>
      </c>
      <c r="F301">
        <v>716.15</v>
      </c>
      <c r="G301">
        <v>4.7196733607518704</v>
      </c>
      <c r="H301">
        <v>6.4503664924563999</v>
      </c>
      <c r="I301">
        <v>23.376852526165901</v>
      </c>
      <c r="J301">
        <v>1.35354090023007</v>
      </c>
      <c r="K301">
        <v>653.33878016381095</v>
      </c>
      <c r="L301">
        <v>594.24959351268205</v>
      </c>
      <c r="M301">
        <v>61.541412833523196</v>
      </c>
      <c r="N301">
        <v>1.7969669531661601</v>
      </c>
      <c r="O301">
        <v>11.561823640298799</v>
      </c>
      <c r="P301">
        <v>54.676025917926502</v>
      </c>
      <c r="Q301">
        <v>0.109853997519384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43</v>
      </c>
      <c r="E302">
        <v>22926.925367100001</v>
      </c>
      <c r="F302">
        <v>4301.3</v>
      </c>
      <c r="G302">
        <v>133.866196624548</v>
      </c>
      <c r="H302">
        <v>10.8840320711871</v>
      </c>
      <c r="I302">
        <v>93.549441864416096</v>
      </c>
      <c r="J302">
        <v>4.0178835991100401</v>
      </c>
      <c r="K302">
        <v>3764.0425658171398</v>
      </c>
      <c r="L302">
        <v>2916.5154111243801</v>
      </c>
      <c r="M302">
        <v>80.124738787823304</v>
      </c>
      <c r="N302">
        <v>1.1193148992209501</v>
      </c>
      <c r="O302">
        <v>4.3870457768581499</v>
      </c>
      <c r="P302">
        <v>165.51234567901199</v>
      </c>
      <c r="Q302">
        <v>0.149306286683902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284</v>
      </c>
      <c r="E303">
        <v>22856.822534589999</v>
      </c>
      <c r="F303">
        <v>2747.95</v>
      </c>
      <c r="G303">
        <v>-3.9992702438093799</v>
      </c>
      <c r="H303">
        <v>0.15697035443440399</v>
      </c>
      <c r="I303">
        <v>-4.18016423677168</v>
      </c>
      <c r="J303">
        <v>0.50283766058383395</v>
      </c>
      <c r="K303">
        <v>2585.38495279163</v>
      </c>
      <c r="L303">
        <v>2443.19823206809</v>
      </c>
      <c r="M303">
        <v>59.569366821430201</v>
      </c>
      <c r="N303">
        <v>0.79084823812648397</v>
      </c>
      <c r="O303">
        <v>5.1329172655979898</v>
      </c>
      <c r="P303">
        <v>41.377270154859197</v>
      </c>
      <c r="Q303">
        <v>-5.7378237702362E-2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714</v>
      </c>
      <c r="E304">
        <v>22584.419523</v>
      </c>
      <c r="F304">
        <v>1425.1</v>
      </c>
      <c r="G304">
        <v>-14.992607768971199</v>
      </c>
      <c r="H304">
        <v>4.2311779708913297</v>
      </c>
      <c r="I304">
        <v>-5.3474619321666603</v>
      </c>
      <c r="J304">
        <v>3.3109091096054701</v>
      </c>
      <c r="K304">
        <v>1280.84364511025</v>
      </c>
      <c r="L304">
        <v>1270.72145103102</v>
      </c>
      <c r="M304">
        <v>71.256011976440902</v>
      </c>
      <c r="N304">
        <v>1.3466189394160899</v>
      </c>
      <c r="O304">
        <v>6.9258297663321802</v>
      </c>
      <c r="P304">
        <v>28.346917638582401</v>
      </c>
      <c r="Q304">
        <v>1.2750539876052999E-2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67</v>
      </c>
      <c r="E305">
        <v>22266.93208314</v>
      </c>
      <c r="F305">
        <v>165.26</v>
      </c>
      <c r="G305">
        <v>101.59048013552</v>
      </c>
      <c r="H305">
        <v>10.5612698386419</v>
      </c>
      <c r="I305">
        <v>20.071018677640598</v>
      </c>
      <c r="J305">
        <v>10.500657039875</v>
      </c>
      <c r="K305">
        <v>145.60078260339401</v>
      </c>
      <c r="L305">
        <v>124.68147602064499</v>
      </c>
      <c r="M305">
        <v>83.318563246630504</v>
      </c>
      <c r="N305">
        <v>1.47592016647293</v>
      </c>
      <c r="O305">
        <v>3.5943361975069501</v>
      </c>
      <c r="P305">
        <v>133.41807909604501</v>
      </c>
      <c r="Q305">
        <v>8.2648640122980996E-2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46</v>
      </c>
      <c r="E306">
        <v>22197.009865799999</v>
      </c>
      <c r="F306">
        <v>893.6</v>
      </c>
      <c r="G306">
        <v>34.6947133069296</v>
      </c>
      <c r="H306">
        <v>5.81469031208941</v>
      </c>
      <c r="I306">
        <v>40.409107802796598</v>
      </c>
      <c r="J306">
        <v>-4.86205991869919</v>
      </c>
      <c r="K306">
        <v>793.430168500592</v>
      </c>
      <c r="L306">
        <v>693.10013349785697</v>
      </c>
      <c r="M306">
        <v>54.992558984236901</v>
      </c>
      <c r="N306">
        <v>1.2756667127258301</v>
      </c>
      <c r="O306">
        <v>6.3115487914055404</v>
      </c>
      <c r="P306">
        <v>63.050816531338299</v>
      </c>
      <c r="Q306">
        <v>6.0666922110348E-2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162</v>
      </c>
      <c r="E307">
        <v>22144.5005676</v>
      </c>
      <c r="F307">
        <v>5061.8</v>
      </c>
      <c r="G307">
        <v>67.232869627907206</v>
      </c>
      <c r="H307">
        <v>9.73628445018878</v>
      </c>
      <c r="I307">
        <v>53.779370992796103</v>
      </c>
      <c r="J307">
        <v>2.1588568682595</v>
      </c>
      <c r="K307">
        <v>4428.7643295954804</v>
      </c>
      <c r="L307">
        <v>3556.4683212212999</v>
      </c>
      <c r="M307">
        <v>63.045005335298697</v>
      </c>
      <c r="N307">
        <v>1.0579134146811799</v>
      </c>
      <c r="O307">
        <v>6.26654549764904</v>
      </c>
      <c r="P307">
        <v>108.304526748971</v>
      </c>
      <c r="Q307">
        <v>6.0255661985197002E-2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140</v>
      </c>
      <c r="E308">
        <v>21903.610434029899</v>
      </c>
      <c r="F308">
        <v>2013.55</v>
      </c>
      <c r="G308">
        <v>264.80429658087701</v>
      </c>
      <c r="H308">
        <v>0.61981211611065501</v>
      </c>
      <c r="I308">
        <v>92.908957905343897</v>
      </c>
      <c r="J308">
        <v>-1.8573928296281801</v>
      </c>
      <c r="K308">
        <v>1840.2894054462299</v>
      </c>
      <c r="L308">
        <v>1370.3393199864299</v>
      </c>
      <c r="M308">
        <v>56.981548002849799</v>
      </c>
      <c r="N308">
        <v>0.79091638942750397</v>
      </c>
      <c r="O308">
        <v>7.3131242567602897</v>
      </c>
      <c r="P308">
        <v>294.41610780280303</v>
      </c>
      <c r="Q308">
        <v>0.14200223932688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193</v>
      </c>
      <c r="E309">
        <v>21832.304796349999</v>
      </c>
      <c r="F309">
        <v>582.79999999999995</v>
      </c>
      <c r="G309">
        <v>-15.2792204130517</v>
      </c>
      <c r="H309">
        <v>0.36099564700799902</v>
      </c>
      <c r="I309">
        <v>12.6091648878539</v>
      </c>
      <c r="J309">
        <v>-1.2380471758537299</v>
      </c>
      <c r="K309">
        <v>532.03090024213498</v>
      </c>
      <c r="L309">
        <v>487.93155518734602</v>
      </c>
      <c r="M309">
        <v>62.491637363468499</v>
      </c>
      <c r="N309">
        <v>0.56743039253118799</v>
      </c>
      <c r="O309">
        <v>1.0638297872340401</v>
      </c>
      <c r="P309">
        <v>43.264503441494497</v>
      </c>
      <c r="Q309">
        <v>8.7355516312477996E-2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21822.206762099999</v>
      </c>
      <c r="F310">
        <v>273.60000000000002</v>
      </c>
      <c r="G310">
        <v>-37.718764459543401</v>
      </c>
      <c r="H310">
        <v>-6.2733793143978396</v>
      </c>
      <c r="I310">
        <v>-29.9810264422707</v>
      </c>
      <c r="J310">
        <v>-5.9585225857919699</v>
      </c>
      <c r="K310">
        <v>278.23426204691299</v>
      </c>
      <c r="L310">
        <v>294.60327510275698</v>
      </c>
      <c r="M310">
        <v>35.431195185306201</v>
      </c>
      <c r="N310">
        <v>1.3569045935872801</v>
      </c>
      <c r="O310">
        <v>30.592105263157801</v>
      </c>
      <c r="P310">
        <v>8.6360929124478893</v>
      </c>
      <c r="Q310">
        <v>-0.12820237727252201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49</v>
      </c>
      <c r="E311">
        <v>21663.702632494998</v>
      </c>
      <c r="F311">
        <v>1329.75</v>
      </c>
      <c r="G311">
        <v>-29.561749839938901</v>
      </c>
      <c r="H311">
        <v>-7.6284107660851399</v>
      </c>
      <c r="I311">
        <v>-28.0585548126258</v>
      </c>
      <c r="J311">
        <v>-9.8934014805457107</v>
      </c>
      <c r="K311">
        <v>1428.92113518567</v>
      </c>
      <c r="L311">
        <v>1438.60009467226</v>
      </c>
      <c r="M311">
        <v>27.973056831603198</v>
      </c>
      <c r="N311">
        <v>0.83598290885772797</v>
      </c>
      <c r="O311">
        <v>35.062981763489297</v>
      </c>
      <c r="P311">
        <v>11.734308041341</v>
      </c>
      <c r="Q311">
        <v>5.1944975893173997E-2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146</v>
      </c>
      <c r="E312">
        <v>21207.332384325</v>
      </c>
      <c r="F312">
        <v>892.9</v>
      </c>
      <c r="G312">
        <v>221.35199580937299</v>
      </c>
      <c r="H312">
        <v>2.3544807162401802</v>
      </c>
      <c r="I312">
        <v>104.692751809116</v>
      </c>
      <c r="J312">
        <v>-4.0206133822765002</v>
      </c>
      <c r="K312">
        <v>798.84839401600902</v>
      </c>
      <c r="L312">
        <v>594.07558850093403</v>
      </c>
      <c r="M312">
        <v>62.077983789496301</v>
      </c>
      <c r="N312">
        <v>1.34895543495851</v>
      </c>
      <c r="O312">
        <v>6.9604658976369</v>
      </c>
      <c r="P312">
        <v>253.483768804433</v>
      </c>
      <c r="Q312">
        <v>0.18279637758907699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59</v>
      </c>
      <c r="E313">
        <v>21100.933784699999</v>
      </c>
      <c r="F313">
        <v>1151.2</v>
      </c>
      <c r="G313">
        <v>40.121059905711199</v>
      </c>
      <c r="H313">
        <v>8.20675338073967</v>
      </c>
      <c r="I313">
        <v>32.550220819623</v>
      </c>
      <c r="J313">
        <v>-1.94968564476659</v>
      </c>
      <c r="K313">
        <v>1070.5590589011699</v>
      </c>
      <c r="L313">
        <v>930.357876985958</v>
      </c>
      <c r="M313">
        <v>60.825924188840503</v>
      </c>
      <c r="N313">
        <v>1.1288454369483201</v>
      </c>
      <c r="O313">
        <v>9.4032314107018706</v>
      </c>
      <c r="P313">
        <v>72.386942198262901</v>
      </c>
      <c r="Q313">
        <v>-4.0781010321604E-2</v>
      </c>
    </row>
    <row r="314" spans="1:17" hidden="1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59</v>
      </c>
      <c r="E314">
        <v>21087.645804060001</v>
      </c>
      <c r="F314">
        <v>4525.2</v>
      </c>
      <c r="G314">
        <v>-8.5274803267747501</v>
      </c>
      <c r="H314">
        <v>-2.5284872959742999</v>
      </c>
      <c r="I314">
        <v>-4.8527063878176504</v>
      </c>
      <c r="J314">
        <v>-7.4489559344819103</v>
      </c>
      <c r="K314">
        <v>4570.5932582687601</v>
      </c>
      <c r="L314">
        <v>4322.96227064711</v>
      </c>
      <c r="M314">
        <v>32.960575194876597</v>
      </c>
      <c r="N314">
        <v>1.29400168969047</v>
      </c>
      <c r="O314">
        <v>10.8934411738707</v>
      </c>
      <c r="P314">
        <v>20.511318242343499</v>
      </c>
      <c r="Q314">
        <v>-0.14042408174871601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544</v>
      </c>
      <c r="E315">
        <v>21080.262500000001</v>
      </c>
      <c r="F315">
        <v>2006.2</v>
      </c>
      <c r="G315">
        <v>59.577234446604301</v>
      </c>
      <c r="H315">
        <v>-11.241353381864901</v>
      </c>
      <c r="I315">
        <v>-2.88765665634077</v>
      </c>
      <c r="J315">
        <v>-3.84162095326402</v>
      </c>
      <c r="K315">
        <v>2036.86768753707</v>
      </c>
      <c r="L315">
        <v>1802.4363912922399</v>
      </c>
      <c r="M315">
        <v>36.041856835195802</v>
      </c>
      <c r="N315">
        <v>0.27767019040053698</v>
      </c>
      <c r="O315">
        <v>11.6040275147044</v>
      </c>
      <c r="P315">
        <v>91.422164973045099</v>
      </c>
      <c r="Q315">
        <v>5.9149705845021001E-2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584</v>
      </c>
      <c r="E316">
        <v>20935.945373704999</v>
      </c>
      <c r="F316">
        <v>479.85</v>
      </c>
      <c r="G316">
        <v>-28.538705567229101</v>
      </c>
      <c r="H316">
        <v>20.084310701890701</v>
      </c>
      <c r="I316">
        <v>-26.874242326446801</v>
      </c>
      <c r="J316">
        <v>1.8900634612877201</v>
      </c>
      <c r="K316">
        <v>439.178282645541</v>
      </c>
      <c r="L316">
        <v>481.58160655201402</v>
      </c>
      <c r="M316">
        <v>69.638993322891693</v>
      </c>
      <c r="N316">
        <v>1.1712379143423901</v>
      </c>
      <c r="O316">
        <v>42.757647347164799</v>
      </c>
      <c r="P316">
        <v>57.7001446036545</v>
      </c>
      <c r="Q316">
        <v>5.8895352268098999E-2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373</v>
      </c>
      <c r="E317">
        <v>20855.955320335001</v>
      </c>
      <c r="F317">
        <v>498.75</v>
      </c>
      <c r="G317">
        <v>54.813968461440098</v>
      </c>
      <c r="H317">
        <v>22.674030892483</v>
      </c>
      <c r="I317">
        <v>25.067466851092501</v>
      </c>
      <c r="J317">
        <v>8.6938447399990206</v>
      </c>
      <c r="K317">
        <v>425.90893959675998</v>
      </c>
      <c r="L317">
        <v>367.84691243729998</v>
      </c>
      <c r="M317">
        <v>67.082248167599602</v>
      </c>
      <c r="N317">
        <v>3.38840066487895</v>
      </c>
      <c r="O317">
        <v>15.157894736842101</v>
      </c>
      <c r="P317">
        <v>99.460107978404295</v>
      </c>
      <c r="Q317">
        <v>4.6377538529169003E-2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20722.2873072359</v>
      </c>
      <c r="F318">
        <v>157.47</v>
      </c>
      <c r="G318">
        <v>50.792919873075697</v>
      </c>
      <c r="H318">
        <v>0.51677544842802803</v>
      </c>
      <c r="I318">
        <v>2.9078750465154801</v>
      </c>
      <c r="J318">
        <v>-0.57114600411357497</v>
      </c>
      <c r="K318">
        <v>149.048660537031</v>
      </c>
      <c r="L318">
        <v>132.58971265138899</v>
      </c>
      <c r="M318">
        <v>56.993784006610397</v>
      </c>
      <c r="N318">
        <v>0.74990033953542001</v>
      </c>
      <c r="O318">
        <v>5.8614339239220197</v>
      </c>
      <c r="P318">
        <v>79.965714285714199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46</v>
      </c>
      <c r="E319">
        <v>20662.431211079998</v>
      </c>
      <c r="F319">
        <v>316.5</v>
      </c>
      <c r="G319">
        <v>133.90036552986101</v>
      </c>
      <c r="H319">
        <v>11.0718569655581</v>
      </c>
      <c r="I319">
        <v>76.909683159649703</v>
      </c>
      <c r="J319">
        <v>1.97133371034022</v>
      </c>
      <c r="K319">
        <v>289.41786179627297</v>
      </c>
      <c r="L319">
        <v>225.188353911419</v>
      </c>
      <c r="M319">
        <v>61.780194454623803</v>
      </c>
      <c r="N319">
        <v>0.74020951670399204</v>
      </c>
      <c r="O319">
        <v>6.6666666666666599</v>
      </c>
      <c r="P319">
        <v>165.854682906341</v>
      </c>
      <c r="Q319">
        <v>0.14352900997645601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376</v>
      </c>
      <c r="E320">
        <v>20627.852590800001</v>
      </c>
      <c r="F320">
        <v>327.7</v>
      </c>
      <c r="G320">
        <v>58.680023018555097</v>
      </c>
      <c r="H320">
        <v>-0.81057056433543195</v>
      </c>
      <c r="I320">
        <v>42.597695204287</v>
      </c>
      <c r="J320">
        <v>-0.91991002775852804</v>
      </c>
      <c r="K320">
        <v>305.91982041044997</v>
      </c>
      <c r="L320">
        <v>250.42874370560699</v>
      </c>
      <c r="M320">
        <v>54.301538385172897</v>
      </c>
      <c r="N320">
        <v>0.55650790910336601</v>
      </c>
      <c r="O320">
        <v>8.6054317973756493</v>
      </c>
      <c r="P320">
        <v>92.708027050867301</v>
      </c>
      <c r="Q320">
        <v>5.6148165533655002E-2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567</v>
      </c>
      <c r="E321">
        <v>20604.64676322</v>
      </c>
      <c r="F321">
        <v>816.4</v>
      </c>
      <c r="G321">
        <v>-37.6477423826666</v>
      </c>
      <c r="H321">
        <v>-4.98196402067743</v>
      </c>
      <c r="I321">
        <v>-19.970431246731302</v>
      </c>
      <c r="J321">
        <v>-2.1889752262428801</v>
      </c>
      <c r="K321">
        <v>826.46492172592298</v>
      </c>
      <c r="L321">
        <v>855.70239056710795</v>
      </c>
      <c r="M321">
        <v>50.252520598930701</v>
      </c>
      <c r="N321">
        <v>0.94081038826460195</v>
      </c>
      <c r="O321">
        <v>19.3042626163645</v>
      </c>
      <c r="P321">
        <v>7.6689746125947904</v>
      </c>
      <c r="Q321">
        <v>-0.16464610606727101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751</v>
      </c>
      <c r="E322">
        <v>20570.870369279899</v>
      </c>
      <c r="F322">
        <v>1899.75</v>
      </c>
      <c r="G322">
        <v>7.3105162197958</v>
      </c>
      <c r="H322">
        <v>31.477758562749798</v>
      </c>
      <c r="I322">
        <v>24.052845174221702</v>
      </c>
      <c r="J322">
        <v>17.028663163587598</v>
      </c>
      <c r="M322">
        <v>88.863532089519396</v>
      </c>
      <c r="O322">
        <v>1.7502302934596601</v>
      </c>
      <c r="P322">
        <v>54.244306418219402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488</v>
      </c>
      <c r="E323">
        <v>20566.583930985002</v>
      </c>
      <c r="F323">
        <v>785.4</v>
      </c>
      <c r="G323">
        <v>4.3997039742898902</v>
      </c>
      <c r="H323">
        <v>-6.41552953859407</v>
      </c>
      <c r="I323">
        <v>-11.0929478477908</v>
      </c>
      <c r="J323">
        <v>-3.9338496099028601</v>
      </c>
      <c r="K323">
        <v>768.70780565899702</v>
      </c>
      <c r="L323">
        <v>724.08096769297094</v>
      </c>
      <c r="M323">
        <v>50.816656204562399</v>
      </c>
      <c r="N323">
        <v>2.50812500367757</v>
      </c>
      <c r="O323">
        <v>16.3356251591545</v>
      </c>
      <c r="P323">
        <v>40.500894454382802</v>
      </c>
      <c r="Q323">
        <v>1.9527178718606E-2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80</v>
      </c>
      <c r="E324">
        <v>20449.924027100002</v>
      </c>
      <c r="F324">
        <v>838</v>
      </c>
      <c r="G324">
        <v>-37.617166152574697</v>
      </c>
      <c r="H324">
        <v>6.4125693902713996</v>
      </c>
      <c r="I324">
        <v>-28.555370050741701</v>
      </c>
      <c r="J324">
        <v>-1.6317295671640499</v>
      </c>
      <c r="K324">
        <v>819.92652562701801</v>
      </c>
      <c r="L324">
        <v>858.40622366047603</v>
      </c>
      <c r="M324">
        <v>61.686551806457501</v>
      </c>
      <c r="N324">
        <v>1.6559045728636299</v>
      </c>
      <c r="O324">
        <v>26.276849642004699</v>
      </c>
      <c r="P324">
        <v>19.714285714285701</v>
      </c>
      <c r="Q324">
        <v>-8.1781963566180005E-2</v>
      </c>
    </row>
    <row r="325" spans="1:17" hidden="1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531</v>
      </c>
      <c r="E325">
        <v>20383.254892000001</v>
      </c>
      <c r="F325">
        <v>1911.2</v>
      </c>
      <c r="G325">
        <v>-21.0934421961765</v>
      </c>
      <c r="H325">
        <v>3.55875247360555</v>
      </c>
      <c r="I325">
        <v>-2.34905758380759</v>
      </c>
      <c r="J325">
        <v>-4.2217082329236197E-2</v>
      </c>
      <c r="K325">
        <v>1747.6828065360501</v>
      </c>
      <c r="L325">
        <v>1726.5708021718399</v>
      </c>
      <c r="M325">
        <v>77.792619450872493</v>
      </c>
      <c r="N325">
        <v>0.90790796714787003</v>
      </c>
      <c r="O325">
        <v>3.8614483047300001</v>
      </c>
      <c r="P325">
        <v>30.707153604158101</v>
      </c>
      <c r="Q325">
        <v>-5.9938711898729999E-2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384</v>
      </c>
      <c r="E326">
        <v>20358.21576087</v>
      </c>
      <c r="F326">
        <v>915.85</v>
      </c>
      <c r="G326">
        <v>-26.8801402189649</v>
      </c>
      <c r="H326">
        <v>5.35967332774662</v>
      </c>
      <c r="I326">
        <v>-10.635553461272901</v>
      </c>
      <c r="J326">
        <v>-0.99618612301032305</v>
      </c>
      <c r="K326">
        <v>860.43028378231702</v>
      </c>
      <c r="L326">
        <v>900.22375509298502</v>
      </c>
      <c r="M326">
        <v>66.742071143243194</v>
      </c>
      <c r="N326">
        <v>1.27617186822673</v>
      </c>
      <c r="O326">
        <v>24.469072446361199</v>
      </c>
      <c r="P326">
        <v>24.334781428183501</v>
      </c>
      <c r="Q326">
        <v>-8.9833071183995E-2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E327">
        <v>20328.89503535</v>
      </c>
      <c r="F327">
        <v>1875.8</v>
      </c>
      <c r="G327">
        <v>681.55882859363601</v>
      </c>
      <c r="H327">
        <v>-5.9788134849440802</v>
      </c>
      <c r="I327">
        <v>405.315338992151</v>
      </c>
      <c r="J327">
        <v>-7.5945949446871301</v>
      </c>
      <c r="K327">
        <v>2077.7163834109201</v>
      </c>
      <c r="L327">
        <v>1325.46161844176</v>
      </c>
      <c r="M327">
        <v>33.605879259347297</v>
      </c>
      <c r="N327">
        <v>0.52391661905556697</v>
      </c>
      <c r="O327">
        <v>61.944237125493103</v>
      </c>
      <c r="P327">
        <v>771.65427509293602</v>
      </c>
      <c r="Q327">
        <v>0.32645282781049501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281</v>
      </c>
      <c r="E328">
        <v>20323.497624047999</v>
      </c>
      <c r="F328">
        <v>202.4</v>
      </c>
      <c r="G328">
        <v>38.669354455254997</v>
      </c>
      <c r="H328">
        <v>1.74997977692783</v>
      </c>
      <c r="I328">
        <v>3.1533135781911201</v>
      </c>
      <c r="J328">
        <v>-2.3994896793760598</v>
      </c>
      <c r="K328">
        <v>199.41513602994399</v>
      </c>
      <c r="L328">
        <v>180.09817544869799</v>
      </c>
      <c r="M328">
        <v>54.206541350762897</v>
      </c>
      <c r="N328">
        <v>0.97449707178387701</v>
      </c>
      <c r="O328">
        <v>13.8339920948616</v>
      </c>
      <c r="P328">
        <v>68.6666666666666</v>
      </c>
      <c r="Q328">
        <v>8.1697824063400003E-3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230</v>
      </c>
      <c r="E329">
        <v>20292.989074820001</v>
      </c>
      <c r="F329">
        <v>1370.9</v>
      </c>
      <c r="G329">
        <v>220.874071486898</v>
      </c>
      <c r="H329">
        <v>4.2689671052536804</v>
      </c>
      <c r="I329">
        <v>95.9707325046721</v>
      </c>
      <c r="J329">
        <v>2.9528501994890499</v>
      </c>
      <c r="K329">
        <v>1194.27567359812</v>
      </c>
      <c r="L329">
        <v>868.12828091213703</v>
      </c>
      <c r="M329">
        <v>70.808262294492096</v>
      </c>
      <c r="N329">
        <v>0.83554990431280296</v>
      </c>
      <c r="O329">
        <v>4.6757604493398297</v>
      </c>
      <c r="P329">
        <v>257.93733681462101</v>
      </c>
      <c r="Q329">
        <v>0.173967133093829</v>
      </c>
    </row>
    <row r="330" spans="1:17" hidden="1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140</v>
      </c>
      <c r="E330">
        <v>20173.740000000002</v>
      </c>
      <c r="F330">
        <v>140.85</v>
      </c>
      <c r="G330">
        <v>5.9572689814109001</v>
      </c>
      <c r="H330">
        <v>8.2212974061316899</v>
      </c>
      <c r="I330">
        <v>-7.2634902128746104</v>
      </c>
      <c r="J330">
        <v>2.3184862035622502</v>
      </c>
      <c r="K330">
        <v>132.10363370965001</v>
      </c>
      <c r="L330">
        <v>127.16846443918099</v>
      </c>
      <c r="M330">
        <v>53.328059728626101</v>
      </c>
      <c r="N330">
        <v>0.90339762560498904</v>
      </c>
      <c r="O330">
        <v>1.7749378771743001</v>
      </c>
      <c r="P330">
        <v>34.206765126250502</v>
      </c>
    </row>
    <row r="331" spans="1:17" hidden="1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140</v>
      </c>
      <c r="E331">
        <v>20155.501969815999</v>
      </c>
      <c r="F331">
        <v>335.47</v>
      </c>
      <c r="G331">
        <v>-17.715678007792299</v>
      </c>
      <c r="H331">
        <v>-8.8948407101355098</v>
      </c>
      <c r="I331">
        <v>-5.5883976536046003</v>
      </c>
      <c r="J331">
        <v>-3.0137561686832499</v>
      </c>
      <c r="K331">
        <v>342.57141200964401</v>
      </c>
      <c r="L331">
        <v>334.49866612048999</v>
      </c>
      <c r="M331">
        <v>42.778347382377802</v>
      </c>
      <c r="N331">
        <v>2.4359024984111901</v>
      </c>
      <c r="O331">
        <v>8.8025754911020293</v>
      </c>
      <c r="P331">
        <v>13.334459459459399</v>
      </c>
      <c r="Q331">
        <v>-0.10379904096142301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306</v>
      </c>
      <c r="E332">
        <v>20149.54990704</v>
      </c>
      <c r="F332">
        <v>1845.45</v>
      </c>
      <c r="G332">
        <v>-2.0061881633032201</v>
      </c>
      <c r="H332">
        <v>-0.86648926133850501</v>
      </c>
      <c r="I332">
        <v>-31.889568444060199</v>
      </c>
      <c r="J332">
        <v>-5.4002419978453799</v>
      </c>
      <c r="K332">
        <v>1859.4780443883001</v>
      </c>
      <c r="L332">
        <v>1833.9572128616701</v>
      </c>
      <c r="M332">
        <v>41.382502153288897</v>
      </c>
      <c r="N332">
        <v>0.72097652296806503</v>
      </c>
      <c r="O332">
        <v>33.243924246118802</v>
      </c>
      <c r="P332">
        <v>32.565907621578901</v>
      </c>
      <c r="Q332">
        <v>7.0399273212066002E-2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528</v>
      </c>
      <c r="E333">
        <v>20040.497416848</v>
      </c>
      <c r="F333">
        <v>163.41999999999999</v>
      </c>
      <c r="G333">
        <v>-41.699530952892601</v>
      </c>
      <c r="H333">
        <v>4.39467646173226</v>
      </c>
      <c r="I333">
        <v>-25.832348202195401</v>
      </c>
      <c r="J333">
        <v>-4.7940006117598397</v>
      </c>
      <c r="K333">
        <v>164.082626859041</v>
      </c>
      <c r="L333">
        <v>170.23016200695099</v>
      </c>
      <c r="M333">
        <v>40.751029293840297</v>
      </c>
      <c r="N333">
        <v>0.81541700559878005</v>
      </c>
      <c r="O333">
        <v>39.211846775180497</v>
      </c>
      <c r="P333">
        <v>14.8822495606326</v>
      </c>
      <c r="Q333">
        <v>2.3150292182279E-2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477</v>
      </c>
      <c r="E334">
        <v>19932.486341655</v>
      </c>
      <c r="F334">
        <v>2967.5</v>
      </c>
      <c r="G334">
        <v>48.538791833198196</v>
      </c>
      <c r="H334">
        <v>29.6902095064839</v>
      </c>
      <c r="I334">
        <v>60.451500402826902</v>
      </c>
      <c r="J334">
        <v>20.300687437923099</v>
      </c>
      <c r="K334">
        <v>2313.7153060635001</v>
      </c>
      <c r="L334">
        <v>1958.1456345154099</v>
      </c>
      <c r="M334">
        <v>86.243678367762399</v>
      </c>
      <c r="N334">
        <v>1.9968372911357</v>
      </c>
      <c r="O334">
        <v>2.10614995787699</v>
      </c>
      <c r="P334">
        <v>99.482387738639403</v>
      </c>
      <c r="Q334">
        <v>0.204864330804374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507</v>
      </c>
      <c r="E335">
        <v>19867.383812100001</v>
      </c>
      <c r="F335">
        <v>1765.05</v>
      </c>
      <c r="G335">
        <v>19.548892256814099</v>
      </c>
      <c r="H335">
        <v>-5.0447703645664204</v>
      </c>
      <c r="I335">
        <v>0.12405929696983201</v>
      </c>
      <c r="J335">
        <v>-1.55258315771689</v>
      </c>
      <c r="K335">
        <v>1694.51261615665</v>
      </c>
      <c r="M335">
        <v>60.208717891308602</v>
      </c>
      <c r="N335">
        <v>0.68353933499131503</v>
      </c>
      <c r="O335">
        <v>7.7561542165944299</v>
      </c>
      <c r="P335">
        <v>55.264778325123103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140</v>
      </c>
      <c r="E336">
        <v>19701.706538564998</v>
      </c>
      <c r="F336">
        <v>1397.85</v>
      </c>
      <c r="G336">
        <v>177.06333376073101</v>
      </c>
      <c r="H336">
        <v>3.9457610907068901</v>
      </c>
      <c r="I336">
        <v>54.625609134160399</v>
      </c>
      <c r="J336">
        <v>-2.7061453275620702</v>
      </c>
      <c r="K336">
        <v>1305.33761386223</v>
      </c>
      <c r="M336">
        <v>68.716192904585199</v>
      </c>
      <c r="N336">
        <v>1.2914225439135301</v>
      </c>
      <c r="O336">
        <v>6.5064205744536299</v>
      </c>
      <c r="P336">
        <v>214.83108108108101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146</v>
      </c>
      <c r="E337">
        <v>19635.256916009999</v>
      </c>
      <c r="F337">
        <v>606.45000000000005</v>
      </c>
      <c r="G337">
        <v>26.724237159765099</v>
      </c>
      <c r="H337">
        <v>-0.154326758718141</v>
      </c>
      <c r="I337">
        <v>35.273120778736903</v>
      </c>
      <c r="J337">
        <v>1.29409258297559</v>
      </c>
      <c r="K337">
        <v>564.67715773512896</v>
      </c>
      <c r="L337">
        <v>480.96187390031002</v>
      </c>
      <c r="M337">
        <v>71.175770111867905</v>
      </c>
      <c r="N337">
        <v>1.0908528720069599</v>
      </c>
      <c r="O337">
        <v>11.4848709704015</v>
      </c>
      <c r="P337">
        <v>94.375</v>
      </c>
      <c r="Q337">
        <v>0.15916282699140599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384</v>
      </c>
      <c r="E338">
        <v>19551.809807919999</v>
      </c>
      <c r="F338">
        <v>122.12</v>
      </c>
      <c r="G338">
        <v>-8.1697867375899502</v>
      </c>
      <c r="H338">
        <v>1.55040970667887</v>
      </c>
      <c r="I338">
        <v>-13.3396850113716</v>
      </c>
      <c r="J338">
        <v>-1.5575038611902201</v>
      </c>
      <c r="K338">
        <v>117.50338955376</v>
      </c>
      <c r="L338">
        <v>115.288989654405</v>
      </c>
      <c r="M338">
        <v>66.925756067994101</v>
      </c>
      <c r="N338">
        <v>1.0193486636975699</v>
      </c>
      <c r="O338">
        <v>12.184736324926201</v>
      </c>
      <c r="P338">
        <v>21.331346249378999</v>
      </c>
      <c r="Q338">
        <v>0.10877183662871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609</v>
      </c>
      <c r="E339">
        <v>19469.432185770002</v>
      </c>
      <c r="F339">
        <v>38.14</v>
      </c>
      <c r="G339">
        <v>-13.310558344495799</v>
      </c>
      <c r="H339">
        <v>-2.8993078891082802</v>
      </c>
      <c r="I339">
        <v>-5.3847154822857597</v>
      </c>
      <c r="J339">
        <v>-1.5848090645080399</v>
      </c>
      <c r="K339">
        <v>38.603592786095199</v>
      </c>
      <c r="L339">
        <v>38.624679808855497</v>
      </c>
      <c r="M339">
        <v>52.946915271143801</v>
      </c>
      <c r="N339">
        <v>1.2584763563599499</v>
      </c>
      <c r="O339">
        <v>38.699528054535897</v>
      </c>
      <c r="P339">
        <v>20.6962025316455</v>
      </c>
      <c r="Q339">
        <v>7.6697222745798002E-2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281</v>
      </c>
      <c r="E340">
        <v>19414.885371560002</v>
      </c>
      <c r="F340">
        <v>389.6</v>
      </c>
      <c r="G340">
        <v>165.92722538587901</v>
      </c>
      <c r="H340">
        <v>6.8803802534461296</v>
      </c>
      <c r="I340">
        <v>15.4783594763698</v>
      </c>
      <c r="J340">
        <v>-1.28350060010887</v>
      </c>
      <c r="K340">
        <v>358.37796622912299</v>
      </c>
      <c r="L340">
        <v>308.51823830691302</v>
      </c>
      <c r="M340">
        <v>66.704924059871203</v>
      </c>
      <c r="N340">
        <v>1.9241232894725799</v>
      </c>
      <c r="O340">
        <v>7.41786447638603</v>
      </c>
      <c r="P340">
        <v>210.438247011952</v>
      </c>
      <c r="Q340">
        <v>0.183861308907834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609</v>
      </c>
      <c r="E341">
        <v>19381.03926138</v>
      </c>
      <c r="F341">
        <v>593.1</v>
      </c>
      <c r="G341">
        <v>95.653894114820204</v>
      </c>
      <c r="H341">
        <v>-8.8324705244858492</v>
      </c>
      <c r="I341">
        <v>5.5441675684809404</v>
      </c>
      <c r="J341">
        <v>-8.7119215221507407</v>
      </c>
      <c r="K341">
        <v>613.05090906376597</v>
      </c>
      <c r="L341">
        <v>536.49705286665505</v>
      </c>
      <c r="M341">
        <v>46.240914664582803</v>
      </c>
      <c r="N341">
        <v>1.2575681137708801</v>
      </c>
      <c r="O341">
        <v>31.891755184623101</v>
      </c>
      <c r="P341">
        <v>176.826137689614</v>
      </c>
      <c r="Q341">
        <v>0.12718046136312899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544</v>
      </c>
      <c r="E342">
        <v>19368.7767630899</v>
      </c>
      <c r="F342">
        <v>3862.6</v>
      </c>
      <c r="G342">
        <v>109.737743144117</v>
      </c>
      <c r="H342">
        <v>-3.5797302559990598</v>
      </c>
      <c r="I342">
        <v>10.1135167575961</v>
      </c>
      <c r="J342">
        <v>-3.4228912469147699</v>
      </c>
      <c r="K342">
        <v>3761.77151562678</v>
      </c>
      <c r="L342">
        <v>3216.91555318366</v>
      </c>
      <c r="M342">
        <v>49.709952477625698</v>
      </c>
      <c r="N342">
        <v>0.49767041005868901</v>
      </c>
      <c r="O342">
        <v>10.547299746284899</v>
      </c>
      <c r="P342">
        <v>173.67153181238399</v>
      </c>
      <c r="Q342">
        <v>9.2643535460707999E-2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227</v>
      </c>
      <c r="E343">
        <v>19321.345318879899</v>
      </c>
      <c r="F343">
        <v>1182.7</v>
      </c>
      <c r="G343">
        <v>92.054699788849206</v>
      </c>
      <c r="H343">
        <v>-8.6155756025019308</v>
      </c>
      <c r="I343">
        <v>71.156412346712003</v>
      </c>
      <c r="J343">
        <v>0.84978616011783903</v>
      </c>
      <c r="K343">
        <v>1169.7820854455399</v>
      </c>
      <c r="L343">
        <v>947.15138286504305</v>
      </c>
      <c r="M343">
        <v>50.746912107763698</v>
      </c>
      <c r="N343">
        <v>2.3240858267156201</v>
      </c>
      <c r="O343">
        <v>13.5199120656125</v>
      </c>
      <c r="P343">
        <v>125.663041404312</v>
      </c>
      <c r="Q343">
        <v>0.121608763810741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796</v>
      </c>
      <c r="E344">
        <v>19245.14825101</v>
      </c>
      <c r="F344">
        <v>1947.85</v>
      </c>
      <c r="G344">
        <v>41.836231941551702</v>
      </c>
      <c r="H344">
        <v>5.87963705938028</v>
      </c>
      <c r="I344">
        <v>16.8809132483558</v>
      </c>
      <c r="J344">
        <v>-3.7530777976551903E-2</v>
      </c>
      <c r="K344">
        <v>1792.01795801977</v>
      </c>
      <c r="L344">
        <v>1553.7557373411601</v>
      </c>
      <c r="M344">
        <v>63.6435947408294</v>
      </c>
      <c r="N344">
        <v>2.7417008987312301</v>
      </c>
      <c r="O344">
        <v>7.6982313833200804</v>
      </c>
      <c r="P344">
        <v>81.195348837209295</v>
      </c>
      <c r="Q344">
        <v>5.9078918557304003E-2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Row],[Ticker]],[1]!Table1[[Symbol]:[Industry]],2,FALSE),"-")</f>
        <v>-</v>
      </c>
      <c r="D345" t="s">
        <v>799</v>
      </c>
      <c r="E345">
        <v>19202.01155721</v>
      </c>
      <c r="F345">
        <v>1333.95</v>
      </c>
      <c r="G345">
        <v>-7.1568004745235303</v>
      </c>
      <c r="H345">
        <v>2.8560625057086</v>
      </c>
      <c r="I345">
        <v>-1.48899863541697</v>
      </c>
      <c r="J345">
        <v>7.7891736423880404</v>
      </c>
      <c r="K345">
        <v>1190.34907538115</v>
      </c>
      <c r="L345">
        <v>1137.03232956599</v>
      </c>
      <c r="M345">
        <v>77.401931013096103</v>
      </c>
      <c r="N345">
        <v>2.2937553879840902</v>
      </c>
      <c r="O345">
        <v>4.5016679785599001</v>
      </c>
      <c r="P345">
        <v>34.994687041440997</v>
      </c>
      <c r="Q345">
        <v>2.9389705511414E-2</v>
      </c>
    </row>
    <row r="346" spans="1:17" hidden="1" x14ac:dyDescent="0.3">
      <c r="A346" t="s">
        <v>800</v>
      </c>
      <c r="B346" t="s">
        <v>801</v>
      </c>
      <c r="C346" t="str">
        <f>IFERROR(VLOOKUP(Table1[[#This Row],[Ticker]],[1]!Table1[[Symbol]:[Industry]],2,FALSE),"-")</f>
        <v>-</v>
      </c>
      <c r="D346" t="s">
        <v>132</v>
      </c>
      <c r="E346">
        <v>19134.950973014998</v>
      </c>
      <c r="F346">
        <v>13746</v>
      </c>
      <c r="G346">
        <v>171.51327575626999</v>
      </c>
      <c r="H346">
        <v>56.713277038437496</v>
      </c>
      <c r="I346">
        <v>115.794126623845</v>
      </c>
      <c r="J346">
        <v>-6.6980974958069499</v>
      </c>
      <c r="K346">
        <v>10197.1492994329</v>
      </c>
      <c r="L346">
        <v>7572.3056771166903</v>
      </c>
      <c r="M346">
        <v>62.680783101853798</v>
      </c>
      <c r="N346">
        <v>1.04511879115298</v>
      </c>
      <c r="O346">
        <v>10.868616324749</v>
      </c>
      <c r="P346">
        <v>266.07190412782899</v>
      </c>
    </row>
    <row r="347" spans="1:17" x14ac:dyDescent="0.3">
      <c r="A347" t="s">
        <v>802</v>
      </c>
      <c r="B347" t="s">
        <v>803</v>
      </c>
      <c r="C347" t="str">
        <f>IFERROR(VLOOKUP(Table1[[#This Row],[Ticker]],[1]!Table1[[Symbol]:[Industry]],2,FALSE),"-")</f>
        <v>-</v>
      </c>
      <c r="D347" t="s">
        <v>21</v>
      </c>
      <c r="E347">
        <v>18926.526340364999</v>
      </c>
      <c r="F347">
        <v>686.9</v>
      </c>
      <c r="G347">
        <v>66.893942956407201</v>
      </c>
      <c r="H347">
        <v>4.4002799755722704</v>
      </c>
      <c r="I347">
        <v>-17.5799026984464</v>
      </c>
      <c r="J347">
        <v>-2.9795510285536602</v>
      </c>
      <c r="K347">
        <v>667.31167100688697</v>
      </c>
      <c r="L347">
        <v>640.18693374695397</v>
      </c>
      <c r="M347">
        <v>59.9139402253954</v>
      </c>
      <c r="N347">
        <v>1.45036409538538</v>
      </c>
      <c r="O347">
        <v>25.469500655117098</v>
      </c>
      <c r="P347">
        <v>102.029411764705</v>
      </c>
      <c r="Q347">
        <v>4.5613117574925997E-2</v>
      </c>
    </row>
    <row r="348" spans="1:17" hidden="1" x14ac:dyDescent="0.3">
      <c r="A348" t="s">
        <v>804</v>
      </c>
      <c r="B348" t="s">
        <v>805</v>
      </c>
      <c r="C348" t="str">
        <f>IFERROR(VLOOKUP(Table1[[#This Row],[Ticker]],[1]!Table1[[Symbol]:[Industry]],2,FALSE),"-")</f>
        <v>-</v>
      </c>
      <c r="D348" t="s">
        <v>40</v>
      </c>
      <c r="E348">
        <v>18887.500870829899</v>
      </c>
      <c r="F348">
        <v>882.85</v>
      </c>
      <c r="G348">
        <v>-16.264814521563601</v>
      </c>
      <c r="H348">
        <v>-7.5975755284182203</v>
      </c>
      <c r="I348">
        <v>2.3464507363969398</v>
      </c>
      <c r="J348">
        <v>-3.28543037773977</v>
      </c>
      <c r="K348">
        <v>875.78968044035503</v>
      </c>
      <c r="M348">
        <v>51.349186695045297</v>
      </c>
      <c r="N348">
        <v>1.5177959334194999</v>
      </c>
      <c r="O348">
        <v>9.1691680353400908</v>
      </c>
      <c r="P348">
        <v>24.1352643419572</v>
      </c>
    </row>
    <row r="349" spans="1:17" x14ac:dyDescent="0.3">
      <c r="A349" t="s">
        <v>806</v>
      </c>
      <c r="B349" t="s">
        <v>807</v>
      </c>
      <c r="C349" t="str">
        <f>IFERROR(VLOOKUP(Table1[[#This Row],[Ticker]],[1]!Table1[[Symbol]:[Industry]],2,FALSE),"-")</f>
        <v>-</v>
      </c>
      <c r="D349" t="s">
        <v>214</v>
      </c>
      <c r="E349">
        <v>18884.6677686</v>
      </c>
      <c r="F349">
        <v>431.15</v>
      </c>
      <c r="G349">
        <v>24.956292346845199</v>
      </c>
      <c r="H349">
        <v>11.9451643336897</v>
      </c>
      <c r="I349">
        <v>38.669176099739403</v>
      </c>
      <c r="J349">
        <v>3.6429615125360302</v>
      </c>
      <c r="K349">
        <v>377.95417057708198</v>
      </c>
      <c r="L349">
        <v>329.92799535841903</v>
      </c>
      <c r="M349">
        <v>76.289055833913807</v>
      </c>
      <c r="N349">
        <v>0.95457528346630705</v>
      </c>
      <c r="O349">
        <v>2.0526498898295298</v>
      </c>
      <c r="P349">
        <v>56.497277676950901</v>
      </c>
      <c r="Q349">
        <v>3.1911650639188001E-2</v>
      </c>
    </row>
    <row r="350" spans="1:17" x14ac:dyDescent="0.3">
      <c r="A350" t="s">
        <v>808</v>
      </c>
      <c r="B350" t="s">
        <v>809</v>
      </c>
      <c r="C350" t="str">
        <f>IFERROR(VLOOKUP(Table1[[#This Row],[Ticker]],[1]!Table1[[Symbol]:[Industry]],2,FALSE),"-")</f>
        <v>-</v>
      </c>
      <c r="D350" t="s">
        <v>642</v>
      </c>
      <c r="E350">
        <v>18861.8351625</v>
      </c>
      <c r="F350">
        <v>4500.55</v>
      </c>
      <c r="G350">
        <v>158.207243707202</v>
      </c>
      <c r="H350">
        <v>-6.0231327625654103</v>
      </c>
      <c r="I350">
        <v>45.909146903818701</v>
      </c>
      <c r="J350">
        <v>-1.9100904987968701</v>
      </c>
      <c r="K350">
        <v>4026.9126430294</v>
      </c>
      <c r="L350">
        <v>3178.3972938885299</v>
      </c>
      <c r="M350">
        <v>59.7552359165878</v>
      </c>
      <c r="N350">
        <v>1.5691735674748</v>
      </c>
      <c r="O350">
        <v>7.7579406961371298</v>
      </c>
      <c r="P350">
        <v>196.28373930217199</v>
      </c>
      <c r="Q350">
        <v>0.140575568743118</v>
      </c>
    </row>
    <row r="351" spans="1:17" x14ac:dyDescent="0.3">
      <c r="A351" t="s">
        <v>810</v>
      </c>
      <c r="B351" t="s">
        <v>811</v>
      </c>
      <c r="C351" t="str">
        <f>IFERROR(VLOOKUP(Table1[[#This Row],[Ticker]],[1]!Table1[[Symbol]:[Industry]],2,FALSE),"-")</f>
        <v>-</v>
      </c>
      <c r="D351" t="s">
        <v>162</v>
      </c>
      <c r="E351">
        <v>18843.017617549998</v>
      </c>
      <c r="F351">
        <v>6336.95</v>
      </c>
      <c r="G351">
        <v>-37.1731426823495</v>
      </c>
      <c r="H351">
        <v>3.5572080700419502</v>
      </c>
      <c r="I351">
        <v>-20.8428299017787</v>
      </c>
      <c r="J351">
        <v>0.13110163804681901</v>
      </c>
      <c r="K351">
        <v>6085.3894656918601</v>
      </c>
      <c r="L351">
        <v>6380.82315820852</v>
      </c>
      <c r="M351">
        <v>65.277714342150404</v>
      </c>
      <c r="N351">
        <v>0.77227560215083502</v>
      </c>
      <c r="O351">
        <v>19.772130125691302</v>
      </c>
      <c r="P351">
        <v>22.456689565881099</v>
      </c>
      <c r="Q351">
        <v>-0.14122186483340099</v>
      </c>
    </row>
    <row r="352" spans="1:17" hidden="1" x14ac:dyDescent="0.3">
      <c r="A352" t="s">
        <v>812</v>
      </c>
      <c r="B352" t="s">
        <v>813</v>
      </c>
      <c r="C352" t="str">
        <f>IFERROR(VLOOKUP(Table1[[#This Row],[Ticker]],[1]!Table1[[Symbol]:[Industry]],2,FALSE),"-")</f>
        <v>-</v>
      </c>
      <c r="D352" t="s">
        <v>267</v>
      </c>
      <c r="E352">
        <v>18749.532966520001</v>
      </c>
      <c r="F352">
        <v>635.04999999999995</v>
      </c>
      <c r="G352">
        <v>44.602550637893998</v>
      </c>
      <c r="H352">
        <v>16.6820371653825</v>
      </c>
      <c r="I352">
        <v>25.358215332270898</v>
      </c>
      <c r="J352">
        <v>-3.76251148890809</v>
      </c>
      <c r="K352">
        <v>576.913570229161</v>
      </c>
      <c r="L352">
        <v>501.586393640837</v>
      </c>
      <c r="M352">
        <v>61.763505192224201</v>
      </c>
      <c r="N352">
        <v>1.10319370037734</v>
      </c>
      <c r="O352">
        <v>10.526730178726</v>
      </c>
      <c r="P352">
        <v>74.464285714285694</v>
      </c>
      <c r="Q352">
        <v>-4.3999228012480997E-2</v>
      </c>
    </row>
    <row r="353" spans="1:17" x14ac:dyDescent="0.3">
      <c r="A353" t="s">
        <v>814</v>
      </c>
      <c r="B353" t="s">
        <v>815</v>
      </c>
      <c r="C353" t="str">
        <f>IFERROR(VLOOKUP(Table1[[#This Row],[Ticker]],[1]!Table1[[Symbol]:[Industry]],2,FALSE),"-")</f>
        <v>-</v>
      </c>
      <c r="D353" t="s">
        <v>146</v>
      </c>
      <c r="E353">
        <v>18603.836357696</v>
      </c>
      <c r="F353">
        <v>140.12</v>
      </c>
      <c r="G353">
        <v>234.52321421778299</v>
      </c>
      <c r="H353">
        <v>-21.20914822632</v>
      </c>
      <c r="I353">
        <v>7.3464039103730103</v>
      </c>
      <c r="J353">
        <v>-3.6192416924308199</v>
      </c>
      <c r="K353">
        <v>143.80205522352799</v>
      </c>
      <c r="L353">
        <v>114.67160452635</v>
      </c>
      <c r="M353">
        <v>46.372234189431502</v>
      </c>
      <c r="N353">
        <v>0.98491323071821102</v>
      </c>
      <c r="O353">
        <v>26.3202968883813</v>
      </c>
      <c r="P353">
        <v>270.19815059445102</v>
      </c>
      <c r="Q353">
        <v>0.16548950732657899</v>
      </c>
    </row>
    <row r="354" spans="1:17" hidden="1" x14ac:dyDescent="0.3">
      <c r="A354" t="s">
        <v>816</v>
      </c>
      <c r="B354" t="s">
        <v>817</v>
      </c>
      <c r="C354" t="str">
        <f>IFERROR(VLOOKUP(Table1[[#This Row],[Ticker]],[1]!Table1[[Symbol]:[Industry]],2,FALSE),"-")</f>
        <v>-</v>
      </c>
      <c r="D354" t="s">
        <v>230</v>
      </c>
      <c r="E354">
        <v>18588.900734999999</v>
      </c>
      <c r="F354">
        <v>16961.5</v>
      </c>
      <c r="G354">
        <v>5.0632132971397601</v>
      </c>
      <c r="H354">
        <v>-1.0155506416700699</v>
      </c>
      <c r="I354">
        <v>16.1310566290542</v>
      </c>
      <c r="J354">
        <v>2.6555384241661102</v>
      </c>
      <c r="K354">
        <v>16241.5873846019</v>
      </c>
      <c r="L354">
        <v>14877.783025687701</v>
      </c>
      <c r="M354">
        <v>75.396828400163201</v>
      </c>
      <c r="N354">
        <v>0.60271494588349706</v>
      </c>
      <c r="O354">
        <v>4.90905875070011</v>
      </c>
      <c r="P354">
        <v>35.205261060183297</v>
      </c>
      <c r="Q354">
        <v>0.109311267744164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567</v>
      </c>
      <c r="E355">
        <v>18574.8000808</v>
      </c>
      <c r="F355">
        <v>1441.05</v>
      </c>
      <c r="G355">
        <v>-41.116559234462798</v>
      </c>
      <c r="H355">
        <v>2.3932631814642802</v>
      </c>
      <c r="I355">
        <v>-23.150706051805798</v>
      </c>
      <c r="J355">
        <v>-2.4155651318414799</v>
      </c>
      <c r="K355">
        <v>1408.9983346530701</v>
      </c>
      <c r="L355">
        <v>1473.5412783929801</v>
      </c>
      <c r="M355">
        <v>49.768415272598098</v>
      </c>
      <c r="N355">
        <v>0.76049103914284899</v>
      </c>
      <c r="O355">
        <v>22.927726310676199</v>
      </c>
      <c r="P355">
        <v>13.5579196217494</v>
      </c>
      <c r="Q355">
        <v>-9.8320821294763994E-2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132</v>
      </c>
      <c r="E356">
        <v>18570.195889929899</v>
      </c>
      <c r="F356">
        <v>657.25</v>
      </c>
      <c r="G356">
        <v>51.773959808276899</v>
      </c>
      <c r="H356">
        <v>-1.1380618887318299</v>
      </c>
      <c r="I356">
        <v>-5.59732774819686</v>
      </c>
      <c r="J356">
        <v>-3.3119792137086099</v>
      </c>
      <c r="K356">
        <v>631.44017667633796</v>
      </c>
      <c r="L356">
        <v>569.61786729851599</v>
      </c>
      <c r="M356">
        <v>61.484338903836203</v>
      </c>
      <c r="N356">
        <v>1.0820252580548499</v>
      </c>
      <c r="O356">
        <v>12.2556104982883</v>
      </c>
      <c r="P356">
        <v>91.450626274395503</v>
      </c>
      <c r="Q356">
        <v>4.8496100725320998E-2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59</v>
      </c>
      <c r="E357">
        <v>18564.149416299999</v>
      </c>
      <c r="F357">
        <v>787.35</v>
      </c>
      <c r="G357">
        <v>33.432059744276103</v>
      </c>
      <c r="H357">
        <v>10.356129235069799</v>
      </c>
      <c r="I357">
        <v>1.91890935058232</v>
      </c>
      <c r="J357">
        <v>-2.6191044382661901</v>
      </c>
      <c r="K357">
        <v>672.94478833612004</v>
      </c>
      <c r="L357">
        <v>631.62452346370799</v>
      </c>
      <c r="M357">
        <v>65.169613470897701</v>
      </c>
      <c r="N357">
        <v>3.00434740564573</v>
      </c>
      <c r="O357">
        <v>2.5592176287546802</v>
      </c>
      <c r="P357">
        <v>64.838270700303596</v>
      </c>
      <c r="Q357">
        <v>2.0302056759674E-2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379</v>
      </c>
      <c r="E358">
        <v>18467.806951210001</v>
      </c>
      <c r="F358">
        <v>7836.45</v>
      </c>
      <c r="G358">
        <v>-18.965633727523802</v>
      </c>
      <c r="H358">
        <v>2.3055552916912501E-2</v>
      </c>
      <c r="I358">
        <v>-2.8945134112888402</v>
      </c>
      <c r="J358">
        <v>-4.3705548062628701</v>
      </c>
      <c r="K358">
        <v>7232.0805469525503</v>
      </c>
      <c r="L358">
        <v>6803.2779238068197</v>
      </c>
      <c r="M358">
        <v>57.375665208425502</v>
      </c>
      <c r="N358">
        <v>0.358946075801864</v>
      </c>
      <c r="O358">
        <v>4.3814482322990598</v>
      </c>
      <c r="P358">
        <v>42.828892210111903</v>
      </c>
      <c r="Q358">
        <v>-6.19980851609E-3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119</v>
      </c>
      <c r="E359">
        <v>18262.8762092</v>
      </c>
      <c r="F359">
        <v>720.75</v>
      </c>
      <c r="G359">
        <v>40.189825698616197</v>
      </c>
      <c r="H359">
        <v>26.799526148762801</v>
      </c>
      <c r="I359">
        <v>17.853799967169099</v>
      </c>
      <c r="J359">
        <v>-1.20369025189565</v>
      </c>
      <c r="K359">
        <v>619.09187500023802</v>
      </c>
      <c r="L359">
        <v>540.31528351449697</v>
      </c>
      <c r="M359">
        <v>73.974024182580095</v>
      </c>
      <c r="N359">
        <v>0.96794716997133201</v>
      </c>
      <c r="O359">
        <v>3.64203954214359</v>
      </c>
      <c r="P359">
        <v>78.713116786511193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384</v>
      </c>
      <c r="E360">
        <v>17951.190976915001</v>
      </c>
      <c r="F360">
        <v>3551.1</v>
      </c>
      <c r="G360">
        <v>38.518698593910102</v>
      </c>
      <c r="H360">
        <v>0.89563613477413995</v>
      </c>
      <c r="I360">
        <v>22.509499449536101</v>
      </c>
      <c r="J360">
        <v>-0.61297091513848501</v>
      </c>
      <c r="K360">
        <v>3394.7933290401402</v>
      </c>
      <c r="L360">
        <v>2979.9532235891402</v>
      </c>
      <c r="M360">
        <v>59.5009405736308</v>
      </c>
      <c r="N360">
        <v>0.79062402449059799</v>
      </c>
      <c r="O360">
        <v>8.0791867308721308</v>
      </c>
      <c r="P360">
        <v>66.561913696060003</v>
      </c>
      <c r="Q360">
        <v>-4.6667746397979996E-3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832</v>
      </c>
      <c r="E361">
        <v>17908.535264400001</v>
      </c>
      <c r="F361">
        <v>1505.65</v>
      </c>
      <c r="G361">
        <v>174.62206637161901</v>
      </c>
      <c r="H361">
        <v>-1.2628167358851601</v>
      </c>
      <c r="I361">
        <v>68.101733192078697</v>
      </c>
      <c r="J361">
        <v>-4.93600339674546</v>
      </c>
      <c r="K361">
        <v>1437.2979178806099</v>
      </c>
      <c r="L361">
        <v>1144.8492378016499</v>
      </c>
      <c r="M361">
        <v>60.116621813360503</v>
      </c>
      <c r="N361">
        <v>1.0674422457716299</v>
      </c>
      <c r="O361">
        <v>12.575963869425101</v>
      </c>
      <c r="P361">
        <v>218.42021782806299</v>
      </c>
      <c r="Q361">
        <v>0.19289886688445201</v>
      </c>
    </row>
    <row r="362" spans="1:17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531</v>
      </c>
      <c r="E362">
        <v>17812.092699000001</v>
      </c>
      <c r="F362">
        <v>3613.5</v>
      </c>
      <c r="G362">
        <v>-46.078224235077897</v>
      </c>
      <c r="H362">
        <v>2.6128418064827601</v>
      </c>
      <c r="I362">
        <v>-17.202914302464801</v>
      </c>
      <c r="J362">
        <v>-4.1699390640838701</v>
      </c>
      <c r="K362">
        <v>3409.7854325273202</v>
      </c>
      <c r="L362">
        <v>3543.1348102705902</v>
      </c>
      <c r="M362">
        <v>54.754841348688402</v>
      </c>
      <c r="N362">
        <v>1.0914586236072099</v>
      </c>
      <c r="O362">
        <v>30.7388958073889</v>
      </c>
      <c r="P362">
        <v>25.645438898450902</v>
      </c>
      <c r="Q362">
        <v>-6.0161589118953002E-2</v>
      </c>
    </row>
    <row r="363" spans="1:17" x14ac:dyDescent="0.3">
      <c r="A363" t="s">
        <v>835</v>
      </c>
      <c r="B363" t="s">
        <v>836</v>
      </c>
      <c r="C363" t="str">
        <f>IFERROR(VLOOKUP(Table1[[#This Row],[Ticker]],[1]!Table1[[Symbol]:[Industry]],2,FALSE),"-")</f>
        <v>-</v>
      </c>
      <c r="D363" t="s">
        <v>46</v>
      </c>
      <c r="E363">
        <v>17787.393724649999</v>
      </c>
      <c r="F363">
        <v>1749.75</v>
      </c>
      <c r="G363">
        <v>10.816045440142901</v>
      </c>
      <c r="H363">
        <v>8.0750720254706891</v>
      </c>
      <c r="I363">
        <v>39.648951571473603</v>
      </c>
      <c r="J363">
        <v>5.1171349066895297</v>
      </c>
      <c r="K363">
        <v>1557.7719402799901</v>
      </c>
      <c r="L363">
        <v>1347.1532531404</v>
      </c>
      <c r="M363">
        <v>81.026371867395397</v>
      </c>
      <c r="N363">
        <v>0.77325251169390197</v>
      </c>
      <c r="O363">
        <v>6.3009001285897899</v>
      </c>
      <c r="P363">
        <v>70.715644665593402</v>
      </c>
      <c r="Q363">
        <v>-2.3797221888392998E-2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230</v>
      </c>
      <c r="E364">
        <v>17758.21812138</v>
      </c>
      <c r="F364">
        <v>2181.65</v>
      </c>
      <c r="G364">
        <v>227.481715719921</v>
      </c>
      <c r="H364">
        <v>31.137380060623101</v>
      </c>
      <c r="I364">
        <v>132.574387011407</v>
      </c>
      <c r="J364">
        <v>3.0137866031912099</v>
      </c>
      <c r="K364">
        <v>1715.16896067367</v>
      </c>
      <c r="L364">
        <v>1201.8319063716899</v>
      </c>
      <c r="M364">
        <v>73.746709453389002</v>
      </c>
      <c r="N364">
        <v>0.64761172494417896</v>
      </c>
      <c r="O364">
        <v>5.2185272614763996</v>
      </c>
      <c r="P364">
        <v>268.646502196688</v>
      </c>
      <c r="Q364">
        <v>0.148943412220506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275</v>
      </c>
      <c r="E365">
        <v>17752.271558044999</v>
      </c>
      <c r="F365">
        <v>806.95</v>
      </c>
      <c r="G365">
        <v>64.352938415154796</v>
      </c>
      <c r="H365">
        <v>0.59152487609177995</v>
      </c>
      <c r="I365">
        <v>11.377846542026401</v>
      </c>
      <c r="J365">
        <v>-0.93945170664875199</v>
      </c>
      <c r="K365">
        <v>813.33181848298898</v>
      </c>
      <c r="L365">
        <v>722.92234427675601</v>
      </c>
      <c r="M365">
        <v>46.953038531531902</v>
      </c>
      <c r="N365">
        <v>0.61774961006247697</v>
      </c>
      <c r="O365">
        <v>18.718631885494698</v>
      </c>
      <c r="P365">
        <v>94.165062560153999</v>
      </c>
      <c r="Q365">
        <v>0.180456690266074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59</v>
      </c>
      <c r="E366">
        <v>17693.629606859999</v>
      </c>
      <c r="F366">
        <v>879</v>
      </c>
      <c r="G366">
        <v>6.0323072398653599</v>
      </c>
      <c r="H366">
        <v>-10.5630788203294</v>
      </c>
      <c r="I366">
        <v>3.2017573175646001</v>
      </c>
      <c r="J366">
        <v>1.4334330448514101</v>
      </c>
      <c r="K366">
        <v>925.69621604975703</v>
      </c>
      <c r="L366">
        <v>877.100048596482</v>
      </c>
      <c r="M366">
        <v>53.962010410746103</v>
      </c>
      <c r="N366">
        <v>2.05131911223403</v>
      </c>
      <c r="O366">
        <v>24.459613196814502</v>
      </c>
      <c r="P366">
        <v>41.397892704898197</v>
      </c>
      <c r="Q366">
        <v>-6.7287161206340998E-2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49</v>
      </c>
      <c r="E367">
        <v>17564.621883823998</v>
      </c>
      <c r="F367">
        <v>214.21</v>
      </c>
      <c r="G367">
        <v>-15.29491583649</v>
      </c>
      <c r="H367">
        <v>-7.6254977207180001</v>
      </c>
      <c r="I367">
        <v>-0.78864435259654997</v>
      </c>
      <c r="J367">
        <v>-4.9088238854612998</v>
      </c>
      <c r="K367">
        <v>219.37405613997399</v>
      </c>
      <c r="L367">
        <v>212.20880146477199</v>
      </c>
      <c r="M367">
        <v>38.7772295497805</v>
      </c>
      <c r="N367">
        <v>0.77797343885579695</v>
      </c>
      <c r="O367">
        <v>35.031044302320097</v>
      </c>
      <c r="P367">
        <v>17.038655921322199</v>
      </c>
      <c r="Q367">
        <v>3.5802553056296003E-2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376</v>
      </c>
      <c r="E368">
        <v>17545.15474152</v>
      </c>
      <c r="F368">
        <v>538.5</v>
      </c>
      <c r="G368">
        <v>78.662469070430006</v>
      </c>
      <c r="H368">
        <v>-4.1277149328568097</v>
      </c>
      <c r="I368">
        <v>19.525595143798601</v>
      </c>
      <c r="J368">
        <v>-3.7373681906790299</v>
      </c>
      <c r="K368">
        <v>537.90359169909595</v>
      </c>
      <c r="L368">
        <v>460.53865568974197</v>
      </c>
      <c r="M368">
        <v>45.555796302816901</v>
      </c>
      <c r="N368">
        <v>0.77254585667017395</v>
      </c>
      <c r="O368">
        <v>11.049210770659201</v>
      </c>
      <c r="P368">
        <v>118.90243902439001</v>
      </c>
      <c r="Q368">
        <v>0.141990098371264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284</v>
      </c>
      <c r="E369">
        <v>17531.564813460001</v>
      </c>
      <c r="F369">
        <v>346.85</v>
      </c>
      <c r="G369">
        <v>-4.3438502647299799</v>
      </c>
      <c r="H369">
        <v>-9.5054412549695098</v>
      </c>
      <c r="I369">
        <v>-24.8831763178793</v>
      </c>
      <c r="J369">
        <v>-1.98353066000499</v>
      </c>
      <c r="K369">
        <v>371.866418650078</v>
      </c>
      <c r="L369">
        <v>375.568175444649</v>
      </c>
      <c r="M369">
        <v>42.7834036374813</v>
      </c>
      <c r="N369">
        <v>1.4127570266110401</v>
      </c>
      <c r="O369">
        <v>60.876459564653302</v>
      </c>
      <c r="P369">
        <v>24.096601073345202</v>
      </c>
      <c r="Q369">
        <v>0.112673994512298</v>
      </c>
    </row>
    <row r="370" spans="1:17" hidden="1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384</v>
      </c>
      <c r="E370">
        <v>17395.718753069999</v>
      </c>
      <c r="F370">
        <v>4924.3999999999996</v>
      </c>
      <c r="G370">
        <v>60.715765938508603</v>
      </c>
      <c r="H370">
        <v>-1.6729393719846899</v>
      </c>
      <c r="I370">
        <v>25.349730357052302</v>
      </c>
      <c r="J370">
        <v>-8.1445718640212501</v>
      </c>
      <c r="K370">
        <v>4922.4870621377704</v>
      </c>
      <c r="M370">
        <v>40.941710121266802</v>
      </c>
      <c r="N370">
        <v>0.77780250089235503</v>
      </c>
      <c r="O370">
        <v>11.6887336528308</v>
      </c>
      <c r="P370">
        <v>134.49523809523799</v>
      </c>
    </row>
    <row r="371" spans="1:17" hidden="1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49</v>
      </c>
      <c r="E371">
        <v>17391.292041375</v>
      </c>
      <c r="F371">
        <v>413.15</v>
      </c>
      <c r="G371">
        <v>-2.3720343027227799</v>
      </c>
      <c r="H371">
        <v>14.393337311507199</v>
      </c>
      <c r="I371">
        <v>14.3702946517031</v>
      </c>
      <c r="J371">
        <v>-1.3719787773566401</v>
      </c>
      <c r="M371">
        <v>66.727461714856801</v>
      </c>
      <c r="O371">
        <v>4.6714268425511296</v>
      </c>
      <c r="P371">
        <v>41.489726027397197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284</v>
      </c>
      <c r="E372">
        <v>17033.514324014999</v>
      </c>
      <c r="F372">
        <v>2102.85</v>
      </c>
      <c r="G372">
        <v>-11.0211221526885</v>
      </c>
      <c r="H372">
        <v>8.48373634225341</v>
      </c>
      <c r="I372">
        <v>-5.89055638315594</v>
      </c>
      <c r="J372">
        <v>-0.582008892106742</v>
      </c>
      <c r="K372">
        <v>1988.29265267911</v>
      </c>
      <c r="L372">
        <v>1954.65165834456</v>
      </c>
      <c r="M372">
        <v>78.503531315283198</v>
      </c>
      <c r="N372">
        <v>1.24726469287554</v>
      </c>
      <c r="O372">
        <v>12.0574458473024</v>
      </c>
      <c r="P372">
        <v>22.258720930232499</v>
      </c>
      <c r="Q372">
        <v>7.0542623051506007E-2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21</v>
      </c>
      <c r="E373">
        <v>17028.519142500001</v>
      </c>
      <c r="F373">
        <v>743</v>
      </c>
      <c r="G373">
        <v>68.166169654442299</v>
      </c>
      <c r="H373">
        <v>15.350757987044499</v>
      </c>
      <c r="I373">
        <v>7.4178821468587302</v>
      </c>
      <c r="J373">
        <v>3.0437918257751</v>
      </c>
      <c r="K373">
        <v>649.07913223725905</v>
      </c>
      <c r="L373">
        <v>563.72096532658497</v>
      </c>
      <c r="M373">
        <v>79.515873721144402</v>
      </c>
      <c r="N373">
        <v>0.69193492062976603</v>
      </c>
      <c r="O373">
        <v>3.4993270524898898</v>
      </c>
      <c r="P373">
        <v>95.397764628533807</v>
      </c>
      <c r="Q373">
        <v>7.9384177965107994E-2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457</v>
      </c>
      <c r="E374">
        <v>17022.842441835</v>
      </c>
      <c r="F374">
        <v>1190.95</v>
      </c>
      <c r="G374">
        <v>31.163664934509299</v>
      </c>
      <c r="H374">
        <v>11.899020006039899</v>
      </c>
      <c r="I374">
        <v>10.229970217220099</v>
      </c>
      <c r="J374">
        <v>-1.41437552370943</v>
      </c>
      <c r="K374">
        <v>1092.85871308635</v>
      </c>
      <c r="L374">
        <v>959.20044243328005</v>
      </c>
      <c r="M374">
        <v>59.697981515127204</v>
      </c>
      <c r="N374">
        <v>0.81191220528491004</v>
      </c>
      <c r="O374">
        <v>5.2353163440950397</v>
      </c>
      <c r="P374">
        <v>65.858923473295704</v>
      </c>
      <c r="Q374">
        <v>0.126103194447688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340</v>
      </c>
      <c r="E375">
        <v>16949.95484826</v>
      </c>
      <c r="F375">
        <v>712.6</v>
      </c>
      <c r="G375">
        <v>114.933157696327</v>
      </c>
      <c r="H375">
        <v>-9.9308879959730696</v>
      </c>
      <c r="I375">
        <v>55.110269756639497</v>
      </c>
      <c r="J375">
        <v>-5.5321143397724803</v>
      </c>
      <c r="K375">
        <v>701.84746091826696</v>
      </c>
      <c r="L375">
        <v>548.69218827363795</v>
      </c>
      <c r="M375">
        <v>43.539643207863698</v>
      </c>
      <c r="N375">
        <v>0.36275658390417898</v>
      </c>
      <c r="O375">
        <v>16.194218355318501</v>
      </c>
      <c r="P375">
        <v>181.66007905138301</v>
      </c>
      <c r="Q375">
        <v>8.4656229854581003E-2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182</v>
      </c>
      <c r="E376">
        <v>16776.825265359999</v>
      </c>
      <c r="F376">
        <v>296.35000000000002</v>
      </c>
      <c r="G376">
        <v>-27.4564161323514</v>
      </c>
      <c r="H376">
        <v>-4.5456495015706997</v>
      </c>
      <c r="I376">
        <v>-10.509904821412301</v>
      </c>
      <c r="J376">
        <v>-3.7286175829979298</v>
      </c>
      <c r="K376">
        <v>305.78122394980898</v>
      </c>
      <c r="L376">
        <v>311.930664257525</v>
      </c>
      <c r="M376">
        <v>45.152573523305797</v>
      </c>
      <c r="N376">
        <v>0.44855303465698398</v>
      </c>
      <c r="O376">
        <v>37.253247848827399</v>
      </c>
      <c r="P376">
        <v>16.444007858546101</v>
      </c>
      <c r="Q376">
        <v>-5.7763616861750001E-2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132</v>
      </c>
      <c r="E377">
        <v>16754.273644450001</v>
      </c>
      <c r="F377">
        <v>56.47</v>
      </c>
      <c r="G377">
        <v>4.4702295939213501</v>
      </c>
      <c r="H377">
        <v>-18.0307150577542</v>
      </c>
      <c r="I377">
        <v>2.70046806012886</v>
      </c>
      <c r="J377">
        <v>-4.0652060988499503</v>
      </c>
      <c r="K377">
        <v>60.296967361307203</v>
      </c>
      <c r="L377">
        <v>55.584139580046703</v>
      </c>
      <c r="M377">
        <v>32.874312287934401</v>
      </c>
      <c r="N377">
        <v>0.42836922448636899</v>
      </c>
      <c r="O377">
        <v>30.511776164335</v>
      </c>
      <c r="P377">
        <v>44.240102171136598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867</v>
      </c>
      <c r="E378">
        <v>16727.627500106999</v>
      </c>
      <c r="F378">
        <v>211.61</v>
      </c>
      <c r="G378">
        <v>-15.0696251508841</v>
      </c>
      <c r="H378">
        <v>-1.63168291985365</v>
      </c>
      <c r="I378">
        <v>9.1972695340829098</v>
      </c>
      <c r="J378">
        <v>-2.4449961582425499</v>
      </c>
      <c r="K378">
        <v>211.37412533080399</v>
      </c>
      <c r="L378">
        <v>194.418627286679</v>
      </c>
      <c r="M378">
        <v>47.921802411932099</v>
      </c>
      <c r="N378">
        <v>0.67928272295581005</v>
      </c>
      <c r="O378">
        <v>12.258399886583801</v>
      </c>
      <c r="P378">
        <v>55.367107195301003</v>
      </c>
      <c r="Q378">
        <v>1.9857407986000001E-2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70</v>
      </c>
      <c r="E379">
        <v>16704.776590065001</v>
      </c>
      <c r="F379">
        <v>3014.3</v>
      </c>
      <c r="G379">
        <v>32.723570124082798</v>
      </c>
      <c r="H379">
        <v>-6.4648840658100104</v>
      </c>
      <c r="I379">
        <v>49.052476866582502</v>
      </c>
      <c r="J379">
        <v>-1.4870274400375001</v>
      </c>
      <c r="K379">
        <v>2828.4107417209898</v>
      </c>
      <c r="L379">
        <v>2389.89401872288</v>
      </c>
      <c r="M379">
        <v>59.658034956059403</v>
      </c>
      <c r="N379">
        <v>1.2542313230273401</v>
      </c>
      <c r="O379">
        <v>14.2520651560893</v>
      </c>
      <c r="P379">
        <v>73.734870317002901</v>
      </c>
      <c r="Q379">
        <v>0.16258905806771501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659</v>
      </c>
      <c r="E380">
        <v>16650.517750229999</v>
      </c>
      <c r="F380">
        <v>694.65</v>
      </c>
      <c r="G380">
        <v>54.688495096456101</v>
      </c>
      <c r="H380">
        <v>-11.8487722458257</v>
      </c>
      <c r="I380">
        <v>26.5051525294658</v>
      </c>
      <c r="J380">
        <v>-2.4715405430055402</v>
      </c>
      <c r="K380">
        <v>686.43401729031905</v>
      </c>
      <c r="L380">
        <v>610.50907548322198</v>
      </c>
      <c r="M380">
        <v>50.1196807984348</v>
      </c>
      <c r="N380">
        <v>1.1045983714221199</v>
      </c>
      <c r="O380">
        <v>18.901605124883002</v>
      </c>
      <c r="P380">
        <v>90.419407894736807</v>
      </c>
      <c r="Q380">
        <v>9.2329837091661995E-2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193</v>
      </c>
      <c r="E381">
        <v>16640.721226604899</v>
      </c>
      <c r="F381">
        <v>676.5</v>
      </c>
      <c r="G381">
        <v>12.4583044421626</v>
      </c>
      <c r="H381">
        <v>8.0196780200206401</v>
      </c>
      <c r="I381">
        <v>9.9298938889412796</v>
      </c>
      <c r="J381">
        <v>-0.105495052016203</v>
      </c>
      <c r="K381">
        <v>616.99348426869096</v>
      </c>
      <c r="L381">
        <v>574.36259420323302</v>
      </c>
      <c r="M381">
        <v>68.143173451797693</v>
      </c>
      <c r="N381">
        <v>1.7954731874196199</v>
      </c>
      <c r="O381">
        <v>6.7257945306725597</v>
      </c>
      <c r="P381">
        <v>41.246476667710603</v>
      </c>
      <c r="Q381">
        <v>6.2995264594268005E-2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619</v>
      </c>
      <c r="E382">
        <v>16617.656742312</v>
      </c>
      <c r="F382">
        <v>111.08</v>
      </c>
      <c r="G382">
        <v>41.809772293744302</v>
      </c>
      <c r="H382">
        <v>4.76559393568935</v>
      </c>
      <c r="I382">
        <v>21.0451711122906</v>
      </c>
      <c r="J382">
        <v>-11.291666072227001</v>
      </c>
      <c r="K382">
        <v>105.09450046893799</v>
      </c>
      <c r="L382">
        <v>91.812869461335794</v>
      </c>
      <c r="M382">
        <v>53.290021665206901</v>
      </c>
      <c r="N382">
        <v>2.1914419374782099</v>
      </c>
      <c r="O382">
        <v>17.482895210658899</v>
      </c>
      <c r="P382">
        <v>80.617886178861696</v>
      </c>
      <c r="Q382">
        <v>3.7432715835147998E-2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49</v>
      </c>
      <c r="E383">
        <v>16612.974426082899</v>
      </c>
      <c r="F383">
        <v>210.97</v>
      </c>
      <c r="G383">
        <v>39.194680929334901</v>
      </c>
      <c r="H383">
        <v>5.1984170843252002</v>
      </c>
      <c r="I383">
        <v>11.907205431518801</v>
      </c>
      <c r="J383">
        <v>0.84612969441625097</v>
      </c>
      <c r="K383">
        <v>184.11354525954101</v>
      </c>
      <c r="L383">
        <v>169.55820273027601</v>
      </c>
      <c r="M383">
        <v>71.937425588380506</v>
      </c>
      <c r="N383">
        <v>1.3484600548071</v>
      </c>
      <c r="O383">
        <v>1.4362231596909401</v>
      </c>
      <c r="P383">
        <v>72.079934747145202</v>
      </c>
      <c r="Q383">
        <v>-9.2830709803289994E-3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46</v>
      </c>
      <c r="E384">
        <v>16583.552732804899</v>
      </c>
      <c r="F384">
        <v>1498.7</v>
      </c>
      <c r="G384">
        <v>281.25582882896202</v>
      </c>
      <c r="H384">
        <v>27.3020379493103</v>
      </c>
      <c r="I384">
        <v>90.010662832212702</v>
      </c>
      <c r="J384">
        <v>6.5679420941114204</v>
      </c>
      <c r="K384">
        <v>1216.47412508141</v>
      </c>
      <c r="L384">
        <v>868.09308925413802</v>
      </c>
      <c r="M384">
        <v>69.874590260396104</v>
      </c>
      <c r="N384">
        <v>0.29535249950633702</v>
      </c>
      <c r="O384">
        <v>6.0919463535063603</v>
      </c>
      <c r="P384">
        <v>317.40704637237098</v>
      </c>
      <c r="Q384">
        <v>0.160919688144748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230</v>
      </c>
      <c r="E385">
        <v>16540.687468799999</v>
      </c>
      <c r="F385">
        <v>4690.1000000000004</v>
      </c>
      <c r="G385">
        <v>89.885288041395796</v>
      </c>
      <c r="H385">
        <v>-1.2453437854716201</v>
      </c>
      <c r="I385">
        <v>25.811641562411999</v>
      </c>
      <c r="J385">
        <v>0.46496495869201199</v>
      </c>
      <c r="K385">
        <v>4538.6448929651597</v>
      </c>
      <c r="L385">
        <v>3794.6520720436101</v>
      </c>
      <c r="M385">
        <v>57.425735480551197</v>
      </c>
      <c r="N385">
        <v>0.847191719887463</v>
      </c>
      <c r="O385">
        <v>10.6586213513571</v>
      </c>
      <c r="P385">
        <v>132.95005836044399</v>
      </c>
      <c r="Q385">
        <v>0.180898100269997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488</v>
      </c>
      <c r="E386">
        <v>16493.585603054999</v>
      </c>
      <c r="F386">
        <v>324.75</v>
      </c>
      <c r="G386">
        <v>3.0904123892295901</v>
      </c>
      <c r="H386">
        <v>2.5244789550484499</v>
      </c>
      <c r="I386">
        <v>-11.3732636518503</v>
      </c>
      <c r="J386">
        <v>-7.2311855627669397</v>
      </c>
      <c r="K386">
        <v>325.298132829341</v>
      </c>
      <c r="L386">
        <v>317.087497126073</v>
      </c>
      <c r="M386">
        <v>46.103372447793198</v>
      </c>
      <c r="N386">
        <v>0.63232984442203</v>
      </c>
      <c r="O386">
        <v>20.708237105465699</v>
      </c>
      <c r="P386">
        <v>32.767784137367101</v>
      </c>
      <c r="Q386">
        <v>-3.9544274491622997E-2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124</v>
      </c>
      <c r="E387">
        <v>16426.419755535</v>
      </c>
      <c r="F387">
        <v>60.26</v>
      </c>
      <c r="G387">
        <v>393.953587765804</v>
      </c>
      <c r="H387">
        <v>0.69231969989091802</v>
      </c>
      <c r="I387">
        <v>104.56359942512201</v>
      </c>
      <c r="J387">
        <v>-1.70690440536804</v>
      </c>
      <c r="K387">
        <v>56.509287293968299</v>
      </c>
      <c r="L387">
        <v>41.684850768308301</v>
      </c>
      <c r="M387">
        <v>56.9326091874319</v>
      </c>
      <c r="N387">
        <v>1.0156808242915101</v>
      </c>
      <c r="O387">
        <v>19.150348489877199</v>
      </c>
      <c r="P387">
        <v>426.28820960698602</v>
      </c>
      <c r="Q387">
        <v>0.12716058246958201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642</v>
      </c>
      <c r="E388">
        <v>16416.872096359999</v>
      </c>
      <c r="F388">
        <v>884.5</v>
      </c>
      <c r="G388">
        <v>64.546404386017997</v>
      </c>
      <c r="H388">
        <v>24.310911461536499</v>
      </c>
      <c r="I388">
        <v>11.9225411650376</v>
      </c>
      <c r="J388">
        <v>5.2756739274996001</v>
      </c>
      <c r="K388">
        <v>758.34787751687804</v>
      </c>
      <c r="L388">
        <v>686.14897040342203</v>
      </c>
      <c r="M388">
        <v>80.760093529620704</v>
      </c>
      <c r="N388">
        <v>2.68572001386773</v>
      </c>
      <c r="O388">
        <v>9.5421141888072292</v>
      </c>
      <c r="P388">
        <v>102.96007342817801</v>
      </c>
      <c r="Q388">
        <v>0.21483485572107899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24</v>
      </c>
      <c r="E389">
        <v>16318.078586698</v>
      </c>
      <c r="F389">
        <v>200.31</v>
      </c>
      <c r="G389">
        <v>36.815248154169502</v>
      </c>
      <c r="H389">
        <v>-1.8578758372317199</v>
      </c>
      <c r="I389">
        <v>10.733311949114601</v>
      </c>
      <c r="J389">
        <v>-8.5616039767447205</v>
      </c>
      <c r="K389">
        <v>198.78285624300401</v>
      </c>
      <c r="L389">
        <v>173.374851994881</v>
      </c>
      <c r="M389">
        <v>41.419083961342501</v>
      </c>
      <c r="N389">
        <v>0.81758402483077397</v>
      </c>
      <c r="O389">
        <v>9.77984124606858</v>
      </c>
      <c r="P389">
        <v>73.278546712802694</v>
      </c>
      <c r="Q389">
        <v>0.152483451921758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21</v>
      </c>
      <c r="E390">
        <v>16249.30970742</v>
      </c>
      <c r="F390">
        <v>589</v>
      </c>
      <c r="G390">
        <v>-10.4298045719638</v>
      </c>
      <c r="H390">
        <v>7.5427718092753304</v>
      </c>
      <c r="I390">
        <v>-31.457221186471202</v>
      </c>
      <c r="J390">
        <v>1.2278300098132899</v>
      </c>
      <c r="K390">
        <v>595.31923267700404</v>
      </c>
      <c r="L390">
        <v>626.96335737454001</v>
      </c>
      <c r="M390">
        <v>57.215982786836904</v>
      </c>
      <c r="N390">
        <v>0.94209774276317604</v>
      </c>
      <c r="O390">
        <v>47.707979626485503</v>
      </c>
      <c r="P390">
        <v>25.425894378194201</v>
      </c>
      <c r="Q390">
        <v>7.3483815636071995E-2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151</v>
      </c>
      <c r="E391">
        <v>16086.999914370001</v>
      </c>
      <c r="F391">
        <v>2687.75</v>
      </c>
      <c r="G391">
        <v>-33.413053024868901</v>
      </c>
      <c r="H391">
        <v>-3.3117957724309401E-2</v>
      </c>
      <c r="I391">
        <v>-14.0592638751843</v>
      </c>
      <c r="J391">
        <v>1.1437963963679001</v>
      </c>
      <c r="K391">
        <v>2602.4220024074002</v>
      </c>
      <c r="L391">
        <v>2651.80428179607</v>
      </c>
      <c r="M391">
        <v>70.262974647738503</v>
      </c>
      <c r="N391">
        <v>0.91471164562617802</v>
      </c>
      <c r="O391">
        <v>24.1019440052088</v>
      </c>
      <c r="P391">
        <v>20.526905829596402</v>
      </c>
      <c r="Q391">
        <v>-8.6526174156068003E-2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267</v>
      </c>
      <c r="E392">
        <v>16047.635285535</v>
      </c>
      <c r="F392">
        <v>3865.8</v>
      </c>
      <c r="G392">
        <v>318.15577309153298</v>
      </c>
      <c r="H392">
        <v>-10.696154744868601</v>
      </c>
      <c r="I392">
        <v>39.3260419431207</v>
      </c>
      <c r="J392">
        <v>-6.28711196711056</v>
      </c>
      <c r="K392">
        <v>3916.7921392610001</v>
      </c>
      <c r="L392">
        <v>3121.3001941767602</v>
      </c>
      <c r="M392">
        <v>30.777791528997501</v>
      </c>
      <c r="N392">
        <v>0.35772635666399299</v>
      </c>
      <c r="O392">
        <v>11.230534430130801</v>
      </c>
      <c r="P392">
        <v>352.08747514910499</v>
      </c>
      <c r="Q392">
        <v>0.29054902235851399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59</v>
      </c>
      <c r="E393">
        <v>15972.375</v>
      </c>
      <c r="F393">
        <v>6379.85</v>
      </c>
      <c r="G393">
        <v>42.867807386829597</v>
      </c>
      <c r="H393">
        <v>-0.54155724046193598</v>
      </c>
      <c r="I393">
        <v>3.6417546377574701</v>
      </c>
      <c r="J393">
        <v>-2.03709346079436</v>
      </c>
      <c r="K393">
        <v>5966.7808428476401</v>
      </c>
      <c r="L393">
        <v>5303.03728145894</v>
      </c>
      <c r="M393">
        <v>60.6388752898524</v>
      </c>
      <c r="N393">
        <v>0.458491072448036</v>
      </c>
      <c r="O393">
        <v>13.1836955414312</v>
      </c>
      <c r="P393">
        <v>72.654696020459198</v>
      </c>
      <c r="Q393">
        <v>4.4893130565890997E-2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900</v>
      </c>
      <c r="E394">
        <v>15902.03175925</v>
      </c>
      <c r="F394">
        <v>747.65</v>
      </c>
      <c r="G394">
        <v>-8.3927844248794408</v>
      </c>
      <c r="H394">
        <v>4.4923406329351696</v>
      </c>
      <c r="I394">
        <v>-16.264484605743501</v>
      </c>
      <c r="J394">
        <v>-2.9878097537716801</v>
      </c>
      <c r="K394">
        <v>681.46308787581097</v>
      </c>
      <c r="L394">
        <v>673.151717666477</v>
      </c>
      <c r="M394">
        <v>65.328349744943793</v>
      </c>
      <c r="N394">
        <v>0.99203780780358397</v>
      </c>
      <c r="O394">
        <v>13.6226844111549</v>
      </c>
      <c r="P394">
        <v>25.867003367003299</v>
      </c>
      <c r="Q394">
        <v>4.9350536001208999E-2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903</v>
      </c>
      <c r="E395">
        <v>15888.7156299</v>
      </c>
      <c r="F395">
        <v>179.83</v>
      </c>
      <c r="G395">
        <v>12.604499695404501</v>
      </c>
      <c r="H395">
        <v>7.5988385408519799</v>
      </c>
      <c r="I395">
        <v>5.1711001259466203</v>
      </c>
      <c r="J395">
        <v>-3.82873222085313</v>
      </c>
      <c r="K395">
        <v>162.67874395335801</v>
      </c>
      <c r="L395">
        <v>150.21936998837299</v>
      </c>
      <c r="M395">
        <v>59.429338344370699</v>
      </c>
      <c r="N395">
        <v>1.4844243821816101</v>
      </c>
      <c r="O395">
        <v>4.2095312239337002</v>
      </c>
      <c r="P395">
        <v>51.117647058823501</v>
      </c>
      <c r="Q395">
        <v>2.0119988969916999E-2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27</v>
      </c>
      <c r="E396">
        <v>15778.221684616999</v>
      </c>
      <c r="F396">
        <v>78.13</v>
      </c>
      <c r="G396">
        <v>-15.836266392981999</v>
      </c>
      <c r="H396">
        <v>-0.64007480830728902</v>
      </c>
      <c r="I396">
        <v>-26.1579011982266</v>
      </c>
      <c r="J396">
        <v>2.3987550149988501</v>
      </c>
      <c r="K396">
        <v>78.179299503662804</v>
      </c>
      <c r="L396">
        <v>82.958039838429201</v>
      </c>
      <c r="M396">
        <v>63.893990526629302</v>
      </c>
      <c r="N396">
        <v>1.22733651789114</v>
      </c>
      <c r="O396">
        <v>39.639063099961596</v>
      </c>
      <c r="P396">
        <v>20.1076095311298</v>
      </c>
      <c r="Q396">
        <v>5.4384383411447003E-2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59</v>
      </c>
      <c r="E397">
        <v>15704.46146346</v>
      </c>
      <c r="F397">
        <v>1561.25</v>
      </c>
      <c r="G397">
        <v>37.819143437681397</v>
      </c>
      <c r="H397">
        <v>-1.3216558060588799</v>
      </c>
      <c r="I397">
        <v>-5.7947008522883898</v>
      </c>
      <c r="J397">
        <v>-6.8026931618497803</v>
      </c>
      <c r="K397">
        <v>1502.1858154767599</v>
      </c>
      <c r="L397">
        <v>1363.47396784025</v>
      </c>
      <c r="M397">
        <v>46.3210399884399</v>
      </c>
      <c r="N397">
        <v>0.39183093025273502</v>
      </c>
      <c r="O397">
        <v>10.48839071257</v>
      </c>
      <c r="P397">
        <v>73.462585411921495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132</v>
      </c>
      <c r="E398">
        <v>15645.79171662</v>
      </c>
      <c r="F398">
        <v>872.15</v>
      </c>
      <c r="G398">
        <v>976.90849648385404</v>
      </c>
      <c r="H398">
        <v>-9.5303230940365093</v>
      </c>
      <c r="I398">
        <v>6.5443621743378202</v>
      </c>
      <c r="J398">
        <v>-3.5121717637080301</v>
      </c>
      <c r="K398">
        <v>928.27249757673701</v>
      </c>
      <c r="L398">
        <v>795.31445704436703</v>
      </c>
      <c r="M398">
        <v>42.4906257582278</v>
      </c>
      <c r="N398">
        <v>0.58358295670213101</v>
      </c>
      <c r="O398">
        <v>50.662156739093</v>
      </c>
      <c r="P398">
        <v>1070.67114093959</v>
      </c>
      <c r="Q398">
        <v>0.224789829460255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24</v>
      </c>
      <c r="E399">
        <v>15620.8774241299</v>
      </c>
      <c r="F399">
        <v>262.95999999999998</v>
      </c>
      <c r="G399">
        <v>23.174913703547901</v>
      </c>
      <c r="H399">
        <v>-4.0866295765064704</v>
      </c>
      <c r="I399">
        <v>-10.955761129354499</v>
      </c>
      <c r="J399">
        <v>-5.3433358875937502</v>
      </c>
      <c r="K399">
        <v>254.31207424810501</v>
      </c>
      <c r="L399">
        <v>243.780071910906</v>
      </c>
      <c r="M399">
        <v>51.070640771833801</v>
      </c>
      <c r="N399">
        <v>0.91986621206402397</v>
      </c>
      <c r="O399">
        <v>14.3519926985092</v>
      </c>
      <c r="P399">
        <v>58.409638554216798</v>
      </c>
      <c r="Q399">
        <v>1.4833853678082E-2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162</v>
      </c>
      <c r="E400">
        <v>15506.081565435001</v>
      </c>
      <c r="F400">
        <v>982.25</v>
      </c>
      <c r="G400">
        <v>-19.956938224853499</v>
      </c>
      <c r="H400">
        <v>-3.27021473424701</v>
      </c>
      <c r="I400">
        <v>-17.300595785300398</v>
      </c>
      <c r="J400">
        <v>-5.5309459364626496</v>
      </c>
      <c r="K400">
        <v>983.34335171881503</v>
      </c>
      <c r="L400">
        <v>963.81936027565405</v>
      </c>
      <c r="M400">
        <v>48.926604856022998</v>
      </c>
      <c r="N400">
        <v>1.6016087885934001</v>
      </c>
      <c r="O400">
        <v>19.6233138203105</v>
      </c>
      <c r="P400">
        <v>18.873290572431301</v>
      </c>
      <c r="Q400">
        <v>-1.3221020037278E-2</v>
      </c>
    </row>
    <row r="401" spans="1:17" hidden="1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705</v>
      </c>
      <c r="E401">
        <v>15502.9956089399</v>
      </c>
      <c r="F401">
        <v>856.53</v>
      </c>
      <c r="G401">
        <v>-2.7319951459410401</v>
      </c>
      <c r="H401">
        <v>-1.40789714756379</v>
      </c>
      <c r="I401">
        <v>-0.541348212176609</v>
      </c>
      <c r="J401">
        <v>-0.54421413301065602</v>
      </c>
      <c r="K401">
        <v>813.68498807075696</v>
      </c>
      <c r="L401">
        <v>768.37668114807002</v>
      </c>
      <c r="M401">
        <v>63.673105172010501</v>
      </c>
      <c r="N401">
        <v>0.397683326580973</v>
      </c>
      <c r="O401">
        <v>3.67412700080558</v>
      </c>
      <c r="P401">
        <v>27.266648836587301</v>
      </c>
      <c r="Q401">
        <v>-2.790653939747E-3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40</v>
      </c>
      <c r="E402">
        <v>15485.188517479901</v>
      </c>
      <c r="F402">
        <v>412.35</v>
      </c>
      <c r="G402">
        <v>63.036423794498504</v>
      </c>
      <c r="H402">
        <v>-5.0385911253814699</v>
      </c>
      <c r="I402">
        <v>-26.041353361366401</v>
      </c>
      <c r="J402">
        <v>-5.9997235794617998</v>
      </c>
      <c r="K402">
        <v>434.48655280296202</v>
      </c>
      <c r="L402">
        <v>412.20344775593998</v>
      </c>
      <c r="M402">
        <v>36.7594241201164</v>
      </c>
      <c r="N402">
        <v>0.53669783410723204</v>
      </c>
      <c r="O402">
        <v>34.351885534133601</v>
      </c>
      <c r="P402">
        <v>95.658362989323805</v>
      </c>
      <c r="Q402">
        <v>9.3255699564524994E-2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59</v>
      </c>
      <c r="E403">
        <v>15400.001165850001</v>
      </c>
      <c r="F403">
        <v>6573.6</v>
      </c>
      <c r="G403">
        <v>24.113983230511302</v>
      </c>
      <c r="H403">
        <v>15.4412598819961</v>
      </c>
      <c r="I403">
        <v>20.3618020802807</v>
      </c>
      <c r="J403">
        <v>-8.4456079766420604</v>
      </c>
      <c r="K403">
        <v>5915.4373931115897</v>
      </c>
      <c r="L403">
        <v>5241.5797720473602</v>
      </c>
      <c r="M403">
        <v>58.090135245776501</v>
      </c>
      <c r="N403">
        <v>0.49334048998733598</v>
      </c>
      <c r="O403">
        <v>14.6951442132164</v>
      </c>
      <c r="P403">
        <v>53.431982481751803</v>
      </c>
      <c r="Q403">
        <v>1.7795191326964999E-2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531</v>
      </c>
      <c r="E404">
        <v>15209.4431125799</v>
      </c>
      <c r="F404">
        <v>1411.45</v>
      </c>
      <c r="G404">
        <v>-26.004210021607499</v>
      </c>
      <c r="H404">
        <v>-1.27858865936306</v>
      </c>
      <c r="I404">
        <v>-19.712207932014699</v>
      </c>
      <c r="J404">
        <v>-0.40756727194753301</v>
      </c>
      <c r="K404">
        <v>1363.31245560558</v>
      </c>
      <c r="L404">
        <v>1387.4941804755399</v>
      </c>
      <c r="M404">
        <v>62.249102542900403</v>
      </c>
      <c r="N404">
        <v>1.6615340307283899</v>
      </c>
      <c r="O404">
        <v>14.917283644478999</v>
      </c>
      <c r="P404">
        <v>13.551890587288799</v>
      </c>
      <c r="Q404">
        <v>-6.0775288345899001E-2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132</v>
      </c>
      <c r="E405">
        <v>15061.345220519999</v>
      </c>
      <c r="F405">
        <v>1064.0999999999999</v>
      </c>
      <c r="G405">
        <v>88.107561201579102</v>
      </c>
      <c r="H405">
        <v>13.1442613684812</v>
      </c>
      <c r="I405">
        <v>34.243856254243703</v>
      </c>
      <c r="J405">
        <v>-2.5826412510663501</v>
      </c>
      <c r="K405">
        <v>964.59342127236698</v>
      </c>
      <c r="L405">
        <v>777.50312830841699</v>
      </c>
      <c r="M405">
        <v>64.681688018321594</v>
      </c>
      <c r="N405">
        <v>1.0024055615624601</v>
      </c>
      <c r="O405">
        <v>10.374964758951201</v>
      </c>
      <c r="P405">
        <v>119.923530019634</v>
      </c>
      <c r="Q405">
        <v>0.113960852554144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926</v>
      </c>
      <c r="E406">
        <v>15048.8019042299</v>
      </c>
      <c r="F406">
        <v>462.5</v>
      </c>
      <c r="G406">
        <v>219.705081451182</v>
      </c>
      <c r="H406">
        <v>3.55441074395126</v>
      </c>
      <c r="I406">
        <v>44.950824263501801</v>
      </c>
      <c r="J406">
        <v>8.1995317135319201</v>
      </c>
      <c r="K406">
        <v>414.03990114333197</v>
      </c>
      <c r="L406">
        <v>342.11525614240099</v>
      </c>
      <c r="M406">
        <v>63.626296947204203</v>
      </c>
      <c r="N406">
        <v>2.3577722966204702</v>
      </c>
      <c r="O406">
        <v>10.9189189189189</v>
      </c>
      <c r="P406">
        <v>263.60062893081698</v>
      </c>
      <c r="Q406">
        <v>0.10605160059551801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140</v>
      </c>
      <c r="E407">
        <v>15048.321493295</v>
      </c>
      <c r="F407">
        <v>437.45</v>
      </c>
      <c r="G407">
        <v>124.645529023238</v>
      </c>
      <c r="H407">
        <v>9.4754333117198808</v>
      </c>
      <c r="I407">
        <v>36.926432357138403</v>
      </c>
      <c r="J407">
        <v>-1.80983587621325</v>
      </c>
      <c r="K407">
        <v>390.50635291489903</v>
      </c>
      <c r="L407">
        <v>316.18395261526399</v>
      </c>
      <c r="M407">
        <v>64.116385601514395</v>
      </c>
      <c r="N407">
        <v>0.73640569898166097</v>
      </c>
      <c r="O407">
        <v>3.55469196479598</v>
      </c>
      <c r="P407">
        <v>162.10305572198899</v>
      </c>
      <c r="Q407">
        <v>0.206822544460116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531</v>
      </c>
      <c r="E408">
        <v>14999.47345872</v>
      </c>
      <c r="F408">
        <v>4893.7</v>
      </c>
      <c r="G408">
        <v>-27.205657645730199</v>
      </c>
      <c r="H408">
        <v>6.84099690580305</v>
      </c>
      <c r="I408">
        <v>-13.783128845273</v>
      </c>
      <c r="J408">
        <v>1.4150652784533699</v>
      </c>
      <c r="K408">
        <v>4528.1489773652902</v>
      </c>
      <c r="L408">
        <v>4514.6494479097</v>
      </c>
      <c r="M408">
        <v>77.558433466405901</v>
      </c>
      <c r="N408">
        <v>1.44624032091518</v>
      </c>
      <c r="O408">
        <v>5.5418190735026602</v>
      </c>
      <c r="P408">
        <v>21.703556329271301</v>
      </c>
      <c r="Q408">
        <v>3.2533346081986998E-2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146</v>
      </c>
      <c r="E409">
        <v>14960.743333099999</v>
      </c>
      <c r="F409">
        <v>1324.3</v>
      </c>
      <c r="G409">
        <v>97.003450856403802</v>
      </c>
      <c r="H409">
        <v>9.6204321940240103</v>
      </c>
      <c r="I409">
        <v>29.997328833143701</v>
      </c>
      <c r="J409">
        <v>-0.239878702170222</v>
      </c>
      <c r="K409">
        <v>1162.88222560178</v>
      </c>
      <c r="L409">
        <v>978.15381262308802</v>
      </c>
      <c r="M409">
        <v>74.274210484145499</v>
      </c>
      <c r="N409">
        <v>1.00582283345488</v>
      </c>
      <c r="O409">
        <v>4.2059956203277196</v>
      </c>
      <c r="P409">
        <v>140.32301968968301</v>
      </c>
      <c r="Q409">
        <v>0.21759318030691799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935</v>
      </c>
      <c r="E410">
        <v>14952.090499</v>
      </c>
      <c r="F410">
        <v>359.75</v>
      </c>
      <c r="G410">
        <v>54.697258669251802</v>
      </c>
      <c r="H410">
        <v>8.1617948283316792</v>
      </c>
      <c r="I410">
        <v>5.4825336121101396</v>
      </c>
      <c r="J410">
        <v>-3.5166531493040099</v>
      </c>
      <c r="K410">
        <v>336.96222793204799</v>
      </c>
      <c r="L410">
        <v>312.63705767481298</v>
      </c>
      <c r="M410">
        <v>67.702400155642593</v>
      </c>
      <c r="N410">
        <v>1.2495701810850199</v>
      </c>
      <c r="O410">
        <v>19.513551077136899</v>
      </c>
      <c r="P410">
        <v>83.312101910828005</v>
      </c>
      <c r="Q410">
        <v>0.21348350766645499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614</v>
      </c>
      <c r="E411">
        <v>14946.642694620001</v>
      </c>
      <c r="F411">
        <v>151.21</v>
      </c>
      <c r="G411">
        <v>-40.8450530719428</v>
      </c>
      <c r="H411">
        <v>-2.5079069258130402</v>
      </c>
      <c r="I411">
        <v>-54.211182944479397</v>
      </c>
      <c r="J411">
        <v>-2.1096106982450999</v>
      </c>
      <c r="K411">
        <v>152.357952346584</v>
      </c>
      <c r="L411">
        <v>186.20262064964501</v>
      </c>
      <c r="M411">
        <v>51.310051878097703</v>
      </c>
      <c r="N411">
        <v>1.33136500925531</v>
      </c>
      <c r="O411">
        <v>98.201177170822007</v>
      </c>
      <c r="P411">
        <v>20.4860557768924</v>
      </c>
      <c r="Q411">
        <v>-3.8200095144013999E-2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214</v>
      </c>
      <c r="E412">
        <v>14866.46308544</v>
      </c>
      <c r="F412">
        <v>1782.45</v>
      </c>
      <c r="G412">
        <v>59.395145752778497</v>
      </c>
      <c r="H412">
        <v>-4.24937531666572</v>
      </c>
      <c r="I412">
        <v>31.218903975060901</v>
      </c>
      <c r="J412">
        <v>-4.41562621729778E-2</v>
      </c>
      <c r="K412">
        <v>1757.3361461991001</v>
      </c>
      <c r="L412">
        <v>1560.2716017068001</v>
      </c>
      <c r="M412">
        <v>61.158461682446003</v>
      </c>
      <c r="N412">
        <v>1.2614124221460601</v>
      </c>
      <c r="O412">
        <v>24.657073129680999</v>
      </c>
      <c r="P412">
        <v>89.925412892914196</v>
      </c>
      <c r="Q412">
        <v>0.178564289269078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132</v>
      </c>
      <c r="E413">
        <v>14833.0888021299</v>
      </c>
      <c r="F413">
        <v>553.04999999999995</v>
      </c>
      <c r="G413">
        <v>86.965819051280207</v>
      </c>
      <c r="H413">
        <v>-12.6912615569293</v>
      </c>
      <c r="I413">
        <v>-10.8454676200673</v>
      </c>
      <c r="J413">
        <v>5.7035143022515102</v>
      </c>
      <c r="K413">
        <v>555.17789163191503</v>
      </c>
      <c r="L413">
        <v>502.87841154896802</v>
      </c>
      <c r="M413">
        <v>65.162907746910903</v>
      </c>
      <c r="N413">
        <v>2.08734512778274</v>
      </c>
      <c r="O413">
        <v>14.2573004249163</v>
      </c>
      <c r="P413">
        <v>112.384792626728</v>
      </c>
      <c r="Q413">
        <v>0.12922801903061801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182</v>
      </c>
      <c r="E414">
        <v>14815.185033329901</v>
      </c>
      <c r="F414">
        <v>1503.4</v>
      </c>
      <c r="G414">
        <v>15.998584322348499</v>
      </c>
      <c r="H414">
        <v>10.386438521791501</v>
      </c>
      <c r="I414">
        <v>16.0426295146416</v>
      </c>
      <c r="J414">
        <v>1.7158641767338401</v>
      </c>
      <c r="K414">
        <v>1399.1640223085201</v>
      </c>
      <c r="L414">
        <v>1286.3913508287001</v>
      </c>
      <c r="M414">
        <v>69.429988834816101</v>
      </c>
      <c r="N414">
        <v>1.08772178985449</v>
      </c>
      <c r="O414">
        <v>5.0951177331382196</v>
      </c>
      <c r="P414">
        <v>54.901859770233301</v>
      </c>
      <c r="Q414">
        <v>-5.768994185406E-3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488</v>
      </c>
      <c r="E415">
        <v>14795.16784975</v>
      </c>
      <c r="F415">
        <v>1872.5</v>
      </c>
      <c r="G415">
        <v>-3.6686519111165699</v>
      </c>
      <c r="H415">
        <v>8.80853833175685</v>
      </c>
      <c r="I415">
        <v>14.749422300622401</v>
      </c>
      <c r="J415">
        <v>-5.3736889744121603</v>
      </c>
      <c r="K415">
        <v>1687.70799019986</v>
      </c>
      <c r="L415">
        <v>1590.1936224933499</v>
      </c>
      <c r="M415">
        <v>58.953556352741401</v>
      </c>
      <c r="N415">
        <v>0.71825993608818395</v>
      </c>
      <c r="O415">
        <v>5.6849132176234898</v>
      </c>
      <c r="P415">
        <v>43.267023718439098</v>
      </c>
      <c r="Q415">
        <v>-8.7727484583910997E-2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230</v>
      </c>
      <c r="E416">
        <v>14790.870720000001</v>
      </c>
      <c r="F416">
        <v>4624.5</v>
      </c>
      <c r="G416">
        <v>29.237519520324099</v>
      </c>
      <c r="H416">
        <v>-5.5349502425140198</v>
      </c>
      <c r="I416">
        <v>37.323366671282102</v>
      </c>
      <c r="J416">
        <v>-1.4000979756985901</v>
      </c>
      <c r="K416">
        <v>4379.7835490286698</v>
      </c>
      <c r="L416">
        <v>3646.1360631326002</v>
      </c>
      <c r="M416">
        <v>56.822515803952903</v>
      </c>
      <c r="N416">
        <v>0.77785541579114004</v>
      </c>
      <c r="O416">
        <v>8.1197967347821294</v>
      </c>
      <c r="P416">
        <v>70.140357977226302</v>
      </c>
      <c r="Q416">
        <v>0.196905700771488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531</v>
      </c>
      <c r="E417">
        <v>14715.175218210001</v>
      </c>
      <c r="F417">
        <v>774.9</v>
      </c>
      <c r="G417">
        <v>45.113552299262601</v>
      </c>
      <c r="H417">
        <v>8.5473671741188806</v>
      </c>
      <c r="I417">
        <v>29.7912118536896</v>
      </c>
      <c r="J417">
        <v>-0.34344593646266303</v>
      </c>
      <c r="K417">
        <v>706.67913425659196</v>
      </c>
      <c r="L417">
        <v>616.84170350285001</v>
      </c>
      <c r="M417">
        <v>67.729058011262495</v>
      </c>
      <c r="N417">
        <v>1.5741152265195</v>
      </c>
      <c r="O417">
        <v>5.9233449477351803</v>
      </c>
      <c r="P417">
        <v>89.4621026894865</v>
      </c>
      <c r="Q417">
        <v>9.2964726681880994E-2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21</v>
      </c>
      <c r="E418">
        <v>14686.126907399999</v>
      </c>
      <c r="F418">
        <v>2593.35</v>
      </c>
      <c r="G418">
        <v>157.080290076381</v>
      </c>
      <c r="H418">
        <v>17.0626052638553</v>
      </c>
      <c r="I418">
        <v>101.464314988628</v>
      </c>
      <c r="J418">
        <v>-4.0750104246060896</v>
      </c>
      <c r="K418">
        <v>2209.8627946081301</v>
      </c>
      <c r="L418">
        <v>1502.92310526606</v>
      </c>
      <c r="M418">
        <v>62.825688595155199</v>
      </c>
      <c r="N418">
        <v>0.91543619932905296</v>
      </c>
      <c r="O418">
        <v>4.5751633986928102</v>
      </c>
      <c r="P418">
        <v>251.11697806661201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Row],[Ticker]],[1]!Table1[[Symbol]:[Industry]],2,FALSE),"-")</f>
        <v>-</v>
      </c>
      <c r="D419" t="s">
        <v>306</v>
      </c>
      <c r="E419">
        <v>14513.53543632</v>
      </c>
      <c r="F419">
        <v>1027.4000000000001</v>
      </c>
      <c r="G419">
        <v>40.0429595722618</v>
      </c>
      <c r="H419">
        <v>12.297412838617401</v>
      </c>
      <c r="I419">
        <v>12.102086906887999</v>
      </c>
      <c r="J419">
        <v>-2.0639454275198101</v>
      </c>
      <c r="K419">
        <v>993.47231916107</v>
      </c>
      <c r="L419">
        <v>889.27101962807603</v>
      </c>
      <c r="M419">
        <v>62.541524532570101</v>
      </c>
      <c r="N419">
        <v>1.13705487247804</v>
      </c>
      <c r="O419">
        <v>16.702355460385402</v>
      </c>
      <c r="P419">
        <v>79.615384615384599</v>
      </c>
      <c r="Q419">
        <v>2.2747384859163E-2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609</v>
      </c>
      <c r="E420">
        <v>14475.8146461459</v>
      </c>
      <c r="F420">
        <v>151.74</v>
      </c>
      <c r="G420">
        <v>34.716586466167797</v>
      </c>
      <c r="H420">
        <v>0.154247170575606</v>
      </c>
      <c r="I420">
        <v>-5.2566679322499699</v>
      </c>
      <c r="J420">
        <v>2.15581841304921</v>
      </c>
      <c r="K420">
        <v>144.15904408635501</v>
      </c>
      <c r="L420">
        <v>138.823163946357</v>
      </c>
      <c r="M420">
        <v>69.009211772485202</v>
      </c>
      <c r="N420">
        <v>1.65543356191451</v>
      </c>
      <c r="O420">
        <v>12.8575194411493</v>
      </c>
      <c r="P420">
        <v>64.577006507592102</v>
      </c>
      <c r="Q420">
        <v>2.4277111293296998E-2</v>
      </c>
    </row>
    <row r="421" spans="1:17" hidden="1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177</v>
      </c>
      <c r="E421">
        <v>14406.16789551</v>
      </c>
      <c r="F421">
        <v>437.75</v>
      </c>
      <c r="G421">
        <v>2.0795950522979001</v>
      </c>
      <c r="H421">
        <v>-1.37928393191211</v>
      </c>
      <c r="I421">
        <v>-16.181947199887301</v>
      </c>
      <c r="J421">
        <v>2.1107421027335902</v>
      </c>
      <c r="K421">
        <v>429.12554061254502</v>
      </c>
      <c r="M421">
        <v>53.419071736023596</v>
      </c>
      <c r="N421">
        <v>1.5803235837895699</v>
      </c>
      <c r="O421">
        <v>16.733295259851499</v>
      </c>
      <c r="P421">
        <v>70.795942255169706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935</v>
      </c>
      <c r="E422">
        <v>14394.40321932</v>
      </c>
      <c r="F422">
        <v>211.16</v>
      </c>
      <c r="G422">
        <v>35.216968666390699</v>
      </c>
      <c r="H422">
        <v>1.6373821908662101</v>
      </c>
      <c r="I422">
        <v>3.81881594049129</v>
      </c>
      <c r="J422">
        <v>2.8361227824896198</v>
      </c>
      <c r="K422">
        <v>199.17574179352101</v>
      </c>
      <c r="L422">
        <v>184.67133139756299</v>
      </c>
      <c r="M422">
        <v>62.427499684593897</v>
      </c>
      <c r="N422">
        <v>1.47862432099876</v>
      </c>
      <c r="O422">
        <v>8.4012123508240197</v>
      </c>
      <c r="P422">
        <v>72.869422840769502</v>
      </c>
      <c r="Q422">
        <v>-2.0152462841319999E-2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358</v>
      </c>
      <c r="E423">
        <v>14362.795182025</v>
      </c>
      <c r="F423">
        <v>4279.25</v>
      </c>
      <c r="G423">
        <v>61.7538311932067</v>
      </c>
      <c r="H423">
        <v>9.3157619373907199</v>
      </c>
      <c r="I423">
        <v>25.668464750631902</v>
      </c>
      <c r="J423">
        <v>4.7842703051879303</v>
      </c>
      <c r="K423">
        <v>3860.4582439279202</v>
      </c>
      <c r="L423">
        <v>3478.9948587965901</v>
      </c>
      <c r="M423">
        <v>75.677404301221102</v>
      </c>
      <c r="N423">
        <v>1.8989535836681599</v>
      </c>
      <c r="O423">
        <v>7.8273061868317999</v>
      </c>
      <c r="P423">
        <v>97.109626900045996</v>
      </c>
      <c r="Q423">
        <v>1.7608254022368999E-2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Row],[Ticker]],[1]!Table1[[Symbol]:[Industry]],2,FALSE),"-")</f>
        <v>-</v>
      </c>
      <c r="D424" t="s">
        <v>964</v>
      </c>
      <c r="E424">
        <v>14246.17752582</v>
      </c>
      <c r="F424">
        <v>1469.25</v>
      </c>
      <c r="G424">
        <v>-21.0205207777867</v>
      </c>
      <c r="H424">
        <v>3.4098280493138402</v>
      </c>
      <c r="I424">
        <v>-23.282594167436802</v>
      </c>
      <c r="J424">
        <v>2.0383778848772902</v>
      </c>
      <c r="K424">
        <v>1374.33309745515</v>
      </c>
      <c r="L424">
        <v>1462.37836388201</v>
      </c>
      <c r="M424">
        <v>73.507401061124298</v>
      </c>
      <c r="N424">
        <v>1.11144101480998</v>
      </c>
      <c r="O424">
        <v>27.646758550280701</v>
      </c>
      <c r="P424">
        <v>22.010463378176301</v>
      </c>
      <c r="Q424">
        <v>-3.2538866409718002E-2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609</v>
      </c>
      <c r="E425">
        <v>14220.448508464</v>
      </c>
      <c r="F425">
        <v>27.8</v>
      </c>
      <c r="G425">
        <v>31.079128891345199</v>
      </c>
      <c r="H425">
        <v>3.2262296851577701</v>
      </c>
      <c r="I425">
        <v>18.2666405700237</v>
      </c>
      <c r="J425">
        <v>-5.4325463385900301</v>
      </c>
      <c r="K425">
        <v>27.190085676135901</v>
      </c>
      <c r="L425">
        <v>25.052206336321699</v>
      </c>
      <c r="M425">
        <v>63.075685533491303</v>
      </c>
      <c r="N425">
        <v>2.5393871468444398</v>
      </c>
      <c r="O425">
        <v>40.467625899280499</v>
      </c>
      <c r="P425">
        <v>91.065292096219906</v>
      </c>
      <c r="Q425">
        <v>5.5194338879500004E-4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59</v>
      </c>
      <c r="E426">
        <v>14191.63794396</v>
      </c>
      <c r="F426">
        <v>1030.45</v>
      </c>
      <c r="G426">
        <v>23.9149052157127</v>
      </c>
      <c r="H426">
        <v>13.6511840023811</v>
      </c>
      <c r="I426">
        <v>1.87178225428333</v>
      </c>
      <c r="J426">
        <v>-2.1745132980007602</v>
      </c>
      <c r="K426">
        <v>947.83486040193304</v>
      </c>
      <c r="L426">
        <v>876.83482040775004</v>
      </c>
      <c r="M426">
        <v>64.671721027854502</v>
      </c>
      <c r="N426">
        <v>0.69834458923097598</v>
      </c>
      <c r="O426">
        <v>3.5372895336988699</v>
      </c>
      <c r="P426">
        <v>54.780322944048002</v>
      </c>
      <c r="Q426">
        <v>-7.5720483407879999E-3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14128.713632000001</v>
      </c>
      <c r="F427">
        <v>956.05</v>
      </c>
      <c r="G427">
        <v>117.83534505796599</v>
      </c>
      <c r="H427">
        <v>-7.4665056894411199</v>
      </c>
      <c r="I427">
        <v>29.0346395069786</v>
      </c>
      <c r="J427">
        <v>-4.0247954770217698</v>
      </c>
      <c r="K427">
        <v>941.00747589736102</v>
      </c>
      <c r="L427">
        <v>788.32110003713797</v>
      </c>
      <c r="M427">
        <v>41.572858681866201</v>
      </c>
      <c r="N427">
        <v>0.44159488343040798</v>
      </c>
      <c r="O427">
        <v>17.410177291982599</v>
      </c>
      <c r="P427">
        <v>174.80597872951901</v>
      </c>
      <c r="Q427">
        <v>0.16554193714412699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609</v>
      </c>
      <c r="E428">
        <v>13977.263958</v>
      </c>
      <c r="F428">
        <v>477.85</v>
      </c>
      <c r="G428">
        <v>2.3822122358989</v>
      </c>
      <c r="H428">
        <v>4.86588680329697</v>
      </c>
      <c r="I428">
        <v>12.2486287141185</v>
      </c>
      <c r="J428">
        <v>-2.52021956170513</v>
      </c>
      <c r="K428">
        <v>459.228719532946</v>
      </c>
      <c r="L428">
        <v>421.427197569577</v>
      </c>
      <c r="M428">
        <v>60.593067146641502</v>
      </c>
      <c r="N428">
        <v>0.79109621065316005</v>
      </c>
      <c r="O428">
        <v>5.6189180705242103</v>
      </c>
      <c r="P428">
        <v>42.897727272727202</v>
      </c>
      <c r="Q428">
        <v>4.6458784866489002E-2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46</v>
      </c>
      <c r="E429">
        <v>13927.41000294</v>
      </c>
      <c r="F429">
        <v>251.92</v>
      </c>
      <c r="G429">
        <v>88.276874541921103</v>
      </c>
      <c r="H429">
        <v>-13.274962633797999</v>
      </c>
      <c r="I429">
        <v>44.039722806418403</v>
      </c>
      <c r="J429">
        <v>-8.1198171891299395</v>
      </c>
      <c r="K429">
        <v>243.334912172348</v>
      </c>
      <c r="L429">
        <v>201.64965105790901</v>
      </c>
      <c r="M429">
        <v>44.922751794089599</v>
      </c>
      <c r="N429">
        <v>0.78014864311313004</v>
      </c>
      <c r="O429">
        <v>15.0762146713242</v>
      </c>
      <c r="P429">
        <v>123.234381922906</v>
      </c>
      <c r="Q429">
        <v>0.114764416768817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454</v>
      </c>
      <c r="E430">
        <v>13822.32598229</v>
      </c>
      <c r="F430">
        <v>503.1</v>
      </c>
      <c r="G430">
        <v>191.853498105358</v>
      </c>
      <c r="H430">
        <v>-9.42296701534754</v>
      </c>
      <c r="I430">
        <v>7.2972232444618201E-2</v>
      </c>
      <c r="J430">
        <v>-3.6536781928627899</v>
      </c>
      <c r="K430">
        <v>496.33855230988399</v>
      </c>
      <c r="L430">
        <v>422.79648068527001</v>
      </c>
      <c r="M430">
        <v>51.4350008697132</v>
      </c>
      <c r="N430">
        <v>1.21343815270188</v>
      </c>
      <c r="O430">
        <v>21.645796064400699</v>
      </c>
      <c r="P430">
        <v>237.085427135678</v>
      </c>
      <c r="Q430">
        <v>0.21107178589523501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306</v>
      </c>
      <c r="E431">
        <v>13623.591326334999</v>
      </c>
      <c r="F431">
        <v>965.3</v>
      </c>
      <c r="G431">
        <v>178.66643047864599</v>
      </c>
      <c r="H431">
        <v>4.1781085100044502</v>
      </c>
      <c r="I431">
        <v>15.4697864518352</v>
      </c>
      <c r="J431">
        <v>2.06421258619693</v>
      </c>
      <c r="K431">
        <v>910.66414894620095</v>
      </c>
      <c r="L431">
        <v>746.76290343570702</v>
      </c>
      <c r="M431">
        <v>57.359099480024703</v>
      </c>
      <c r="N431">
        <v>1.02229356680043</v>
      </c>
      <c r="O431">
        <v>9.6135916295451995</v>
      </c>
      <c r="P431">
        <v>219.08106768035699</v>
      </c>
      <c r="Q431">
        <v>0.105826601165232</v>
      </c>
    </row>
    <row r="432" spans="1:17" hidden="1" x14ac:dyDescent="0.3">
      <c r="A432" t="s">
        <v>979</v>
      </c>
      <c r="B432" t="s">
        <v>980</v>
      </c>
      <c r="C432" t="str">
        <f>IFERROR(VLOOKUP(Table1[[#This Row],[Ticker]],[1]!Table1[[Symbol]:[Industry]],2,FALSE),"-")</f>
        <v>-</v>
      </c>
      <c r="D432" t="s">
        <v>659</v>
      </c>
      <c r="E432">
        <v>13613.500013985</v>
      </c>
      <c r="F432">
        <v>550.65</v>
      </c>
      <c r="G432">
        <v>-31.325044969476</v>
      </c>
      <c r="H432">
        <v>2.0443989549680199</v>
      </c>
      <c r="I432">
        <v>-14.58271601505</v>
      </c>
      <c r="J432">
        <v>-2.6365856148709299</v>
      </c>
      <c r="M432">
        <v>54.754385858369901</v>
      </c>
      <c r="O432">
        <v>19.858349223644701</v>
      </c>
      <c r="P432">
        <v>17.1346522016592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Row],[Ticker]],[1]!Table1[[Symbol]:[Industry]],2,FALSE),"-")</f>
        <v>-</v>
      </c>
      <c r="D433" t="s">
        <v>249</v>
      </c>
      <c r="E433">
        <v>13594.7058555</v>
      </c>
      <c r="F433">
        <v>1885.9</v>
      </c>
      <c r="G433">
        <v>56.797469273742401</v>
      </c>
      <c r="H433">
        <v>21.255864452645501</v>
      </c>
      <c r="I433">
        <v>12.7069743501978</v>
      </c>
      <c r="J433">
        <v>17.874787881195001</v>
      </c>
      <c r="K433">
        <v>1630.7266630224401</v>
      </c>
      <c r="L433">
        <v>1491.6307675903799</v>
      </c>
      <c r="M433">
        <v>77.017535897982199</v>
      </c>
      <c r="N433">
        <v>4.1754135747651002</v>
      </c>
      <c r="O433">
        <v>7.1451296463227001</v>
      </c>
      <c r="P433">
        <v>94.412659141281296</v>
      </c>
      <c r="Q433">
        <v>2.2850896581583E-2</v>
      </c>
    </row>
    <row r="434" spans="1:17" x14ac:dyDescent="0.3">
      <c r="A434" t="s">
        <v>983</v>
      </c>
      <c r="B434" t="s">
        <v>984</v>
      </c>
      <c r="C434" t="str">
        <f>IFERROR(VLOOKUP(Table1[[#This Row],[Ticker]],[1]!Table1[[Symbol]:[Industry]],2,FALSE),"-")</f>
        <v>-</v>
      </c>
      <c r="D434" t="s">
        <v>985</v>
      </c>
      <c r="E434">
        <v>13517.96455465</v>
      </c>
      <c r="F434">
        <v>753.4</v>
      </c>
      <c r="G434">
        <v>32.571033602575199</v>
      </c>
      <c r="H434">
        <v>14.667355334607899</v>
      </c>
      <c r="I434">
        <v>22.250471556518601</v>
      </c>
      <c r="J434">
        <v>-8.5676208165653591</v>
      </c>
      <c r="K434">
        <v>682.12811171311796</v>
      </c>
      <c r="L434">
        <v>600.75231004674504</v>
      </c>
      <c r="M434">
        <v>58.315350689888703</v>
      </c>
      <c r="N434">
        <v>2.6856591447131701</v>
      </c>
      <c r="O434">
        <v>10.565436687018799</v>
      </c>
      <c r="P434">
        <v>66.552448325411703</v>
      </c>
      <c r="Q434">
        <v>5.1953152331724997E-2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98</v>
      </c>
      <c r="E435">
        <v>13494.460430363</v>
      </c>
      <c r="F435">
        <v>19.670000000000002</v>
      </c>
      <c r="G435">
        <v>200.05531936753499</v>
      </c>
      <c r="H435">
        <v>-10.6387156971659</v>
      </c>
      <c r="I435">
        <v>31.5005468726863</v>
      </c>
      <c r="J435">
        <v>1.6054407032134601</v>
      </c>
      <c r="K435">
        <v>18.883729077004901</v>
      </c>
      <c r="L435">
        <v>15.831219455505799</v>
      </c>
      <c r="M435">
        <v>56.263442416682501</v>
      </c>
      <c r="N435">
        <v>1.2978999127731601</v>
      </c>
      <c r="O435">
        <v>22.013218098627299</v>
      </c>
      <c r="P435">
        <v>233.38983050847401</v>
      </c>
      <c r="Q435">
        <v>0.106099225848603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528</v>
      </c>
      <c r="E436">
        <v>13212.189226425</v>
      </c>
      <c r="F436">
        <v>843.6</v>
      </c>
      <c r="G436">
        <v>-28.374330832210902</v>
      </c>
      <c r="H436">
        <v>-6.3325260966219297</v>
      </c>
      <c r="I436">
        <v>-5.9927264756973697</v>
      </c>
      <c r="J436">
        <v>2.5369267579974202</v>
      </c>
      <c r="K436">
        <v>828.50567022859695</v>
      </c>
      <c r="L436">
        <v>824.07159955736097</v>
      </c>
      <c r="M436">
        <v>59.5356195730607</v>
      </c>
      <c r="N436">
        <v>1.52140158176408</v>
      </c>
      <c r="O436">
        <v>21.497155049786599</v>
      </c>
      <c r="P436">
        <v>18.9928767896184</v>
      </c>
      <c r="Q436">
        <v>3.8639995717286997E-2</v>
      </c>
    </row>
    <row r="437" spans="1:17" hidden="1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531</v>
      </c>
      <c r="E437">
        <v>13169.12030095</v>
      </c>
      <c r="F437">
        <v>2834.8</v>
      </c>
      <c r="G437">
        <v>-11.714225556618199</v>
      </c>
      <c r="H437">
        <v>6.6098340918066496</v>
      </c>
      <c r="I437">
        <v>-1.07020923651613</v>
      </c>
      <c r="J437">
        <v>2.18106896305224</v>
      </c>
      <c r="K437">
        <v>2660.7761413200701</v>
      </c>
      <c r="L437">
        <v>2564.4321654452801</v>
      </c>
      <c r="M437">
        <v>67.5878777077682</v>
      </c>
      <c r="N437">
        <v>1.2081404222844001</v>
      </c>
      <c r="O437">
        <v>7.8735713277832504</v>
      </c>
      <c r="P437">
        <v>25.046316718129599</v>
      </c>
      <c r="Q437">
        <v>-3.3551625794338999E-2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80</v>
      </c>
      <c r="E438">
        <v>13148.978300549999</v>
      </c>
      <c r="F438">
        <v>630.45000000000005</v>
      </c>
      <c r="G438">
        <v>-31.628860389466901</v>
      </c>
      <c r="H438">
        <v>-11.271462602271299</v>
      </c>
      <c r="I438">
        <v>-33.004866272588202</v>
      </c>
      <c r="J438">
        <v>-6.1011608413227698</v>
      </c>
      <c r="K438">
        <v>655.06392316198696</v>
      </c>
      <c r="L438">
        <v>665.08490052357195</v>
      </c>
      <c r="M438">
        <v>32.2168061597053</v>
      </c>
      <c r="N438">
        <v>0.77325113715657601</v>
      </c>
      <c r="O438">
        <v>30.700293441192699</v>
      </c>
      <c r="P438">
        <v>25.027268220128899</v>
      </c>
      <c r="Q438">
        <v>5.7307982235954999E-2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230</v>
      </c>
      <c r="E439">
        <v>13086.695722139901</v>
      </c>
      <c r="F439">
        <v>5458.55</v>
      </c>
      <c r="G439">
        <v>5.6486124504036104</v>
      </c>
      <c r="H439">
        <v>18.532522190184299</v>
      </c>
      <c r="I439">
        <v>-8.3927741426239795</v>
      </c>
      <c r="J439">
        <v>9.5362187643355494</v>
      </c>
      <c r="K439">
        <v>4559.1643738774201</v>
      </c>
      <c r="L439">
        <v>4433.6006369583001</v>
      </c>
      <c r="M439">
        <v>90.962563807121995</v>
      </c>
      <c r="N439">
        <v>3.7441550675966502</v>
      </c>
      <c r="O439">
        <v>4.2401370327284704</v>
      </c>
      <c r="P439">
        <v>44.327811636546301</v>
      </c>
      <c r="Q439">
        <v>0.12873502017636401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998</v>
      </c>
      <c r="E440">
        <v>13034.31334296</v>
      </c>
      <c r="F440">
        <v>666.3</v>
      </c>
      <c r="G440">
        <v>19.584586940981101</v>
      </c>
      <c r="H440">
        <v>18.8078487303186</v>
      </c>
      <c r="I440">
        <v>11.0419991220105</v>
      </c>
      <c r="J440">
        <v>7.1445541874070404</v>
      </c>
      <c r="K440">
        <v>573.77667905957901</v>
      </c>
      <c r="L440">
        <v>530.83350446002396</v>
      </c>
      <c r="M440">
        <v>84.150758866035403</v>
      </c>
      <c r="N440">
        <v>2.8970186753254201</v>
      </c>
      <c r="O440">
        <v>4.1572865075791796</v>
      </c>
      <c r="P440">
        <v>49.277472835218902</v>
      </c>
      <c r="Q440">
        <v>-5.6875088731620997E-2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284</v>
      </c>
      <c r="E441">
        <v>12941.465092500001</v>
      </c>
      <c r="F441">
        <v>1259.9000000000001</v>
      </c>
      <c r="G441">
        <v>3.5231167725693502</v>
      </c>
      <c r="H441">
        <v>-2.7675766806896198</v>
      </c>
      <c r="I441">
        <v>-6.5499605990021595E-2</v>
      </c>
      <c r="J441">
        <v>-4.3137575107373198</v>
      </c>
      <c r="K441">
        <v>1300.02821681566</v>
      </c>
      <c r="L441">
        <v>1201.37310589702</v>
      </c>
      <c r="M441">
        <v>40.605043652956702</v>
      </c>
      <c r="N441">
        <v>0.695057254599176</v>
      </c>
      <c r="O441">
        <v>30.8834034447178</v>
      </c>
      <c r="P441">
        <v>33.853917662682598</v>
      </c>
      <c r="Q441">
        <v>0.13756712401954899</v>
      </c>
    </row>
    <row r="442" spans="1:17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267</v>
      </c>
      <c r="E442">
        <v>12922.44589207</v>
      </c>
      <c r="F442">
        <v>1000.35</v>
      </c>
      <c r="G442">
        <v>18.014633937706101</v>
      </c>
      <c r="H442">
        <v>3.6983604887818702</v>
      </c>
      <c r="I442">
        <v>6.9927498892241999</v>
      </c>
      <c r="J442">
        <v>-3.9295198866670402</v>
      </c>
      <c r="K442">
        <v>948.65750831293201</v>
      </c>
      <c r="L442">
        <v>875.03407310858495</v>
      </c>
      <c r="M442">
        <v>62.955420499606603</v>
      </c>
      <c r="N442">
        <v>1.1207166400081801</v>
      </c>
      <c r="O442">
        <v>6.7626330784225503</v>
      </c>
      <c r="P442">
        <v>44.978260869565197</v>
      </c>
      <c r="Q442">
        <v>-8.9717964839839993E-3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1005</v>
      </c>
      <c r="E443">
        <v>12906.893384999599</v>
      </c>
      <c r="F443">
        <v>100</v>
      </c>
      <c r="G443">
        <v>-27.778013965797602</v>
      </c>
      <c r="I443">
        <v>-11.0356850113716</v>
      </c>
      <c r="M443">
        <v>50</v>
      </c>
      <c r="N443">
        <v>1.8823529411764699</v>
      </c>
      <c r="O443">
        <v>0</v>
      </c>
      <c r="P443">
        <v>0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24</v>
      </c>
      <c r="E444">
        <v>12878.328904784999</v>
      </c>
      <c r="F444">
        <v>115.59</v>
      </c>
      <c r="G444">
        <v>78.448569441874099</v>
      </c>
      <c r="H444">
        <v>-15.2667065859159</v>
      </c>
      <c r="I444">
        <v>-18.042925558435101</v>
      </c>
      <c r="J444">
        <v>-6.24399246200917</v>
      </c>
      <c r="K444">
        <v>125.701649026006</v>
      </c>
      <c r="L444">
        <v>118.29628975355401</v>
      </c>
      <c r="M444">
        <v>31.238852626831601</v>
      </c>
      <c r="N444">
        <v>0.62974257156876301</v>
      </c>
      <c r="O444">
        <v>31.931828012803798</v>
      </c>
      <c r="P444">
        <v>110.163636363636</v>
      </c>
      <c r="Q444">
        <v>0.106736422834058</v>
      </c>
    </row>
    <row r="445" spans="1:17" hidden="1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384</v>
      </c>
      <c r="E445">
        <v>12807.169765500001</v>
      </c>
      <c r="F445">
        <v>1138</v>
      </c>
      <c r="G445">
        <v>215.25137563480499</v>
      </c>
      <c r="H445">
        <v>25.111075447362001</v>
      </c>
      <c r="I445">
        <v>14.260213694931601</v>
      </c>
      <c r="J445">
        <v>8.7440588953889105</v>
      </c>
      <c r="K445">
        <v>945.55763290216998</v>
      </c>
      <c r="L445">
        <v>776.65582830062101</v>
      </c>
      <c r="M445">
        <v>42.733290448262601</v>
      </c>
      <c r="N445">
        <v>1.20693893073887</v>
      </c>
      <c r="O445">
        <v>3.1634446397187999</v>
      </c>
      <c r="P445">
        <v>272.80917280917203</v>
      </c>
      <c r="Q445">
        <v>0.21837596722927899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103</v>
      </c>
      <c r="E446">
        <v>12758.16</v>
      </c>
      <c r="F446">
        <v>397.9</v>
      </c>
      <c r="G446">
        <v>111.632335011338</v>
      </c>
      <c r="H446">
        <v>-7.3996427902204296</v>
      </c>
      <c r="I446">
        <v>-13.915841223233899</v>
      </c>
      <c r="J446">
        <v>-1.3612279443180499</v>
      </c>
      <c r="K446">
        <v>397.29280605089099</v>
      </c>
      <c r="L446">
        <v>366.967954937196</v>
      </c>
      <c r="M446">
        <v>56.699888429333797</v>
      </c>
      <c r="N446">
        <v>0.74463436392714899</v>
      </c>
      <c r="O446">
        <v>27.1676300578034</v>
      </c>
      <c r="P446">
        <v>142.47410115783001</v>
      </c>
      <c r="Q446">
        <v>0.150715724160045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80</v>
      </c>
      <c r="E447">
        <v>12745.117319805</v>
      </c>
      <c r="F447">
        <v>354.85</v>
      </c>
      <c r="G447">
        <v>-24.743751480315499</v>
      </c>
      <c r="H447">
        <v>7.3148315372567403</v>
      </c>
      <c r="I447">
        <v>-19.7559422460983</v>
      </c>
      <c r="J447">
        <v>-0.41736831249208201</v>
      </c>
      <c r="K447">
        <v>334.959637437948</v>
      </c>
      <c r="L447">
        <v>340.30031634312701</v>
      </c>
      <c r="M447">
        <v>64.526593455083201</v>
      </c>
      <c r="N447">
        <v>1.3180902792622899</v>
      </c>
      <c r="O447">
        <v>12.1600676342116</v>
      </c>
      <c r="P447">
        <v>21.815997253690298</v>
      </c>
      <c r="Q447">
        <v>-0.104090527885305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306</v>
      </c>
      <c r="E448">
        <v>12736.0379392</v>
      </c>
      <c r="F448">
        <v>945.6</v>
      </c>
      <c r="G448">
        <v>-33.392626931810398</v>
      </c>
      <c r="H448">
        <v>-7.0480951008530399E-2</v>
      </c>
      <c r="I448">
        <v>-25.9805916900314</v>
      </c>
      <c r="J448">
        <v>-1.93103098430078</v>
      </c>
      <c r="K448">
        <v>924.446658591252</v>
      </c>
      <c r="L448">
        <v>945.80644831048801</v>
      </c>
      <c r="M448">
        <v>57.383958822153303</v>
      </c>
      <c r="N448">
        <v>0.58837794340282301</v>
      </c>
      <c r="O448">
        <v>39.377115059221602</v>
      </c>
      <c r="P448">
        <v>20.912985103254201</v>
      </c>
      <c r="Q448">
        <v>6.5769152213959996E-3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46</v>
      </c>
      <c r="E449">
        <v>12683.103072</v>
      </c>
      <c r="F449">
        <v>678.75</v>
      </c>
      <c r="G449">
        <v>55.593592139835202</v>
      </c>
      <c r="H449">
        <v>27.081924335036899</v>
      </c>
      <c r="I449">
        <v>13.1410438580026</v>
      </c>
      <c r="J449">
        <v>-1.89553310701957</v>
      </c>
      <c r="K449">
        <v>584.48287611534602</v>
      </c>
      <c r="L449">
        <v>529.59265920755695</v>
      </c>
      <c r="M449">
        <v>73.905987680719605</v>
      </c>
      <c r="N449">
        <v>1.6023691918306799</v>
      </c>
      <c r="O449">
        <v>5.4880294659300102</v>
      </c>
      <c r="P449">
        <v>85.476157945074405</v>
      </c>
      <c r="Q449">
        <v>5.4774624223177998E-2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46</v>
      </c>
      <c r="E450">
        <v>12515.263164525</v>
      </c>
      <c r="F450">
        <v>483.8</v>
      </c>
      <c r="G450">
        <v>16.060249747596099</v>
      </c>
      <c r="H450">
        <v>-18.266581617179401</v>
      </c>
      <c r="I450">
        <v>26.976010895061101</v>
      </c>
      <c r="J450">
        <v>2.66270295756178</v>
      </c>
      <c r="K450">
        <v>472.97807094270797</v>
      </c>
      <c r="L450">
        <v>414.77985744624999</v>
      </c>
      <c r="M450">
        <v>53.001301657483999</v>
      </c>
      <c r="N450">
        <v>0.73565845936211904</v>
      </c>
      <c r="O450">
        <v>18.809425382389399</v>
      </c>
      <c r="P450">
        <v>56.014188971299497</v>
      </c>
      <c r="Q450">
        <v>4.0460752796078997E-2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24</v>
      </c>
      <c r="E451">
        <v>12409.95775152</v>
      </c>
      <c r="F451">
        <v>167.22</v>
      </c>
      <c r="G451">
        <v>6.3198208377308598</v>
      </c>
      <c r="H451">
        <v>10.5830693890424</v>
      </c>
      <c r="I451">
        <v>1.9889854854178199</v>
      </c>
      <c r="J451">
        <v>2.1845844825523399</v>
      </c>
      <c r="K451">
        <v>152.03945023302299</v>
      </c>
      <c r="L451">
        <v>145.618002938703</v>
      </c>
      <c r="M451">
        <v>74.335611241366195</v>
      </c>
      <c r="N451">
        <v>1.9442180192449701</v>
      </c>
      <c r="O451">
        <v>1.6624805645257801</v>
      </c>
      <c r="P451">
        <v>39.291961682632198</v>
      </c>
      <c r="Q451">
        <v>-3.9511389569525997E-2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21</v>
      </c>
      <c r="E452">
        <v>12371.02710558</v>
      </c>
      <c r="F452">
        <v>815.9</v>
      </c>
      <c r="G452">
        <v>-42.504184534359403</v>
      </c>
      <c r="H452">
        <v>-2.9234436987980499</v>
      </c>
      <c r="I452">
        <v>-20.661294227144701</v>
      </c>
      <c r="J452">
        <v>-8.7648648106133304</v>
      </c>
      <c r="K452">
        <v>837.10660289676503</v>
      </c>
      <c r="L452">
        <v>849.43394032588105</v>
      </c>
      <c r="M452">
        <v>36.534942788466303</v>
      </c>
      <c r="N452">
        <v>3.4975479188511098</v>
      </c>
      <c r="O452">
        <v>25.0153205049638</v>
      </c>
      <c r="P452">
        <v>10.107962213225299</v>
      </c>
      <c r="Q452">
        <v>-0.102365528184026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306</v>
      </c>
      <c r="E453">
        <v>12308.67653311</v>
      </c>
      <c r="F453">
        <v>2241.1</v>
      </c>
      <c r="G453">
        <v>57.720475460184197</v>
      </c>
      <c r="H453">
        <v>9.1107079244663307</v>
      </c>
      <c r="I453">
        <v>-0.13680582687006601</v>
      </c>
      <c r="J453">
        <v>2.6119826044051102</v>
      </c>
      <c r="K453">
        <v>2033.8861199881401</v>
      </c>
      <c r="L453">
        <v>1880.37728716529</v>
      </c>
      <c r="M453">
        <v>58.422505181940799</v>
      </c>
      <c r="N453">
        <v>4.1578223773239404</v>
      </c>
      <c r="O453">
        <v>22.611663915041699</v>
      </c>
      <c r="P453">
        <v>90.569727891156404</v>
      </c>
      <c r="Q453">
        <v>4.6409654274375003E-2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62</v>
      </c>
      <c r="E454">
        <v>12244.5</v>
      </c>
      <c r="F454">
        <v>78.87</v>
      </c>
      <c r="G454">
        <v>120.6314348531</v>
      </c>
      <c r="H454">
        <v>4.79481440074502</v>
      </c>
      <c r="I454">
        <v>19.868879303981</v>
      </c>
      <c r="J454">
        <v>-4.4409619142087697</v>
      </c>
      <c r="K454">
        <v>75.315918819628905</v>
      </c>
      <c r="L454">
        <v>66.598805282964193</v>
      </c>
      <c r="M454">
        <v>60.577878969919603</v>
      </c>
      <c r="N454">
        <v>2.5768962607814898</v>
      </c>
      <c r="O454">
        <v>29.199949283631199</v>
      </c>
      <c r="P454">
        <v>151.980830670926</v>
      </c>
      <c r="Q454">
        <v>3.6042520099116002E-2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59</v>
      </c>
      <c r="E455">
        <v>12171.756917520001</v>
      </c>
      <c r="F455">
        <v>498.65</v>
      </c>
      <c r="G455">
        <v>40.004623988441899</v>
      </c>
      <c r="H455">
        <v>12.4050190190314</v>
      </c>
      <c r="I455">
        <v>14.426637293320701</v>
      </c>
      <c r="J455">
        <v>4.9957051229201497</v>
      </c>
      <c r="K455">
        <v>448.20695005521497</v>
      </c>
      <c r="L455">
        <v>407.15798392623498</v>
      </c>
      <c r="M455">
        <v>75.861673497618298</v>
      </c>
      <c r="N455">
        <v>1.8320148548912401</v>
      </c>
      <c r="O455">
        <v>1.6143587686754099</v>
      </c>
      <c r="P455">
        <v>73.322905804657594</v>
      </c>
      <c r="Q455">
        <v>1.8692213729298E-2</v>
      </c>
    </row>
    <row r="456" spans="1:17" hidden="1" x14ac:dyDescent="0.3">
      <c r="A456" t="s">
        <v>1030</v>
      </c>
      <c r="B456" t="s">
        <v>1031</v>
      </c>
      <c r="C456" t="str">
        <f>IFERROR(VLOOKUP(Table1[[#This Row],[Ticker]],[1]!Table1[[Symbol]:[Industry]],2,FALSE),"-")</f>
        <v>-</v>
      </c>
      <c r="D456" t="s">
        <v>358</v>
      </c>
      <c r="E456">
        <v>12140.94392808</v>
      </c>
      <c r="F456">
        <v>1056.3499999999999</v>
      </c>
      <c r="G456">
        <v>-32.800324923420398</v>
      </c>
      <c r="H456">
        <v>7.5407521200649699</v>
      </c>
      <c r="I456">
        <v>-6.7974769987408896</v>
      </c>
      <c r="J456">
        <v>-1.6019853584856201</v>
      </c>
      <c r="K456">
        <v>985.58272075364596</v>
      </c>
      <c r="L456">
        <v>996.24832603775803</v>
      </c>
      <c r="M456">
        <v>64.696849425699398</v>
      </c>
      <c r="N456">
        <v>0.57531647055781898</v>
      </c>
      <c r="O456">
        <v>11.449194685558901</v>
      </c>
      <c r="P456">
        <v>28.799609827470501</v>
      </c>
      <c r="Q456">
        <v>-1.9861603379599E-2</v>
      </c>
    </row>
    <row r="457" spans="1:17" x14ac:dyDescent="0.3">
      <c r="A457" t="s">
        <v>1032</v>
      </c>
      <c r="B457" t="s">
        <v>1033</v>
      </c>
      <c r="C457" t="str">
        <f>IFERROR(VLOOKUP(Table1[[#This Row],[Ticker]],[1]!Table1[[Symbol]:[Industry]],2,FALSE),"-")</f>
        <v>-</v>
      </c>
      <c r="D457" t="s">
        <v>80</v>
      </c>
      <c r="E457">
        <v>12124.106858415</v>
      </c>
      <c r="F457">
        <v>1599.4</v>
      </c>
      <c r="G457">
        <v>0.30206611428248198</v>
      </c>
      <c r="H457">
        <v>4.1846915050501003</v>
      </c>
      <c r="I457">
        <v>0.494596359570808</v>
      </c>
      <c r="J457">
        <v>-0.84040559634004897</v>
      </c>
      <c r="K457">
        <v>1500.5026541346699</v>
      </c>
      <c r="L457">
        <v>1418.62472727811</v>
      </c>
      <c r="M457">
        <v>63.735364980632497</v>
      </c>
      <c r="N457">
        <v>1.2801183965334799</v>
      </c>
      <c r="O457">
        <v>12.667250218832001</v>
      </c>
      <c r="P457">
        <v>50.808542737258897</v>
      </c>
      <c r="Q457">
        <v>4.6687048749019999E-3</v>
      </c>
    </row>
    <row r="458" spans="1:17" hidden="1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1036</v>
      </c>
      <c r="E458">
        <v>12102.855475480001</v>
      </c>
      <c r="F458">
        <v>1989.35</v>
      </c>
      <c r="G458">
        <v>22.242724317072501</v>
      </c>
      <c r="H458">
        <v>3.3015172061334899</v>
      </c>
      <c r="I458">
        <v>44.814524554220398</v>
      </c>
      <c r="J458">
        <v>0.77283082800998304</v>
      </c>
      <c r="K458">
        <v>1848.46062317119</v>
      </c>
      <c r="M458">
        <v>59.926337884261599</v>
      </c>
      <c r="N458">
        <v>0.94237430026137803</v>
      </c>
      <c r="O458">
        <v>7.2963530801518104</v>
      </c>
      <c r="P458">
        <v>62.316416449086098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531</v>
      </c>
      <c r="E459">
        <v>12046.831561605</v>
      </c>
      <c r="F459">
        <v>894.45</v>
      </c>
      <c r="G459">
        <v>-44.414390311386803</v>
      </c>
      <c r="H459">
        <v>6.44759854545749</v>
      </c>
      <c r="I459">
        <v>-9.7045419276512295</v>
      </c>
      <c r="J459">
        <v>1.3697661927050999</v>
      </c>
      <c r="K459">
        <v>841.78245211266403</v>
      </c>
      <c r="L459">
        <v>865.73029779240699</v>
      </c>
      <c r="M459">
        <v>77.9155828595907</v>
      </c>
      <c r="N459">
        <v>2.0025670593053202</v>
      </c>
      <c r="O459">
        <v>24.204818603611098</v>
      </c>
      <c r="P459">
        <v>17.451250738625099</v>
      </c>
      <c r="Q459">
        <v>-1.7477066963732E-2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488</v>
      </c>
      <c r="E460">
        <v>12000.515515625</v>
      </c>
      <c r="F460">
        <v>910.85</v>
      </c>
      <c r="G460">
        <v>-11.0173422570423</v>
      </c>
      <c r="H460">
        <v>16.834414234934901</v>
      </c>
      <c r="I460">
        <v>6.0401504642067696</v>
      </c>
      <c r="J460">
        <v>2.40002478232091</v>
      </c>
      <c r="K460">
        <v>795.85828053998205</v>
      </c>
      <c r="L460">
        <v>762.28731516882704</v>
      </c>
      <c r="M460">
        <v>78.984462290252694</v>
      </c>
      <c r="N460">
        <v>1.81491629023245</v>
      </c>
      <c r="O460">
        <v>1.2241313059230201</v>
      </c>
      <c r="P460">
        <v>33.948529411764703</v>
      </c>
      <c r="Q460">
        <v>5.0046160836107002E-2</v>
      </c>
    </row>
    <row r="461" spans="1:17" hidden="1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E461">
        <v>11955.415444389901</v>
      </c>
      <c r="F461">
        <v>8942</v>
      </c>
      <c r="G461">
        <v>224.47725489376501</v>
      </c>
      <c r="H461">
        <v>1.21467606716426</v>
      </c>
      <c r="I461">
        <v>134.53932357084599</v>
      </c>
      <c r="J461">
        <v>5.0620841666041999E-2</v>
      </c>
      <c r="K461">
        <v>8596.1516405286002</v>
      </c>
      <c r="L461">
        <v>6228.8010175521704</v>
      </c>
      <c r="M461">
        <v>55.0820117625343</v>
      </c>
      <c r="N461">
        <v>0.375047265570082</v>
      </c>
      <c r="O461">
        <v>14.939051666293899</v>
      </c>
      <c r="P461">
        <v>283.760353632891</v>
      </c>
      <c r="Q461">
        <v>0.176483536460422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659</v>
      </c>
      <c r="E462">
        <v>11933.07641586</v>
      </c>
      <c r="F462">
        <v>699.6</v>
      </c>
      <c r="G462">
        <v>74.447741201133994</v>
      </c>
      <c r="H462">
        <v>-11.695992480995001</v>
      </c>
      <c r="I462">
        <v>28.0083376458876</v>
      </c>
      <c r="J462">
        <v>-2.7387950286475502</v>
      </c>
      <c r="K462">
        <v>701.24749015124496</v>
      </c>
      <c r="L462">
        <v>594.29250737373002</v>
      </c>
      <c r="M462">
        <v>46.017252610930399</v>
      </c>
      <c r="N462">
        <v>0.463352472276432</v>
      </c>
      <c r="O462">
        <v>17.495711835334401</v>
      </c>
      <c r="P462">
        <v>104.980955171403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379</v>
      </c>
      <c r="E463">
        <v>11919.796665899999</v>
      </c>
      <c r="F463">
        <v>252.52</v>
      </c>
      <c r="G463">
        <v>119.30613476218601</v>
      </c>
      <c r="H463">
        <v>-9.0065453837419494</v>
      </c>
      <c r="I463">
        <v>41.498292638884998</v>
      </c>
      <c r="J463">
        <v>-10.206977856641499</v>
      </c>
      <c r="K463">
        <v>242.42638722240301</v>
      </c>
      <c r="L463">
        <v>198.31923634854499</v>
      </c>
      <c r="M463">
        <v>45.907158783103199</v>
      </c>
      <c r="N463">
        <v>1.39369325311375</v>
      </c>
      <c r="O463">
        <v>15.1393948994138</v>
      </c>
      <c r="P463">
        <v>160.86776859504101</v>
      </c>
      <c r="Q463">
        <v>0.105729947111947</v>
      </c>
    </row>
    <row r="464" spans="1:17" hidden="1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1049</v>
      </c>
      <c r="E464">
        <v>11841.00621</v>
      </c>
      <c r="F464">
        <v>1303.55</v>
      </c>
      <c r="G464">
        <v>10.9048946995569</v>
      </c>
      <c r="H464">
        <v>-3.1537982744045499</v>
      </c>
      <c r="I464">
        <v>34.4254543068228</v>
      </c>
      <c r="J464">
        <v>-5.9583915578515798</v>
      </c>
      <c r="K464">
        <v>1286.1461090017999</v>
      </c>
      <c r="M464">
        <v>48.510877545625199</v>
      </c>
      <c r="N464">
        <v>0.53965863093570099</v>
      </c>
      <c r="O464">
        <v>12.999117793717099</v>
      </c>
      <c r="P464">
        <v>62.6286569771068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132</v>
      </c>
      <c r="E465">
        <v>11798.08691715</v>
      </c>
      <c r="F465">
        <v>378.85</v>
      </c>
      <c r="G465">
        <v>10.638146205814801</v>
      </c>
      <c r="H465">
        <v>4.34551190045591</v>
      </c>
      <c r="I465">
        <v>14.100566020833099</v>
      </c>
      <c r="J465">
        <v>-3.0487638353603801</v>
      </c>
      <c r="K465">
        <v>361.524597142056</v>
      </c>
      <c r="L465">
        <v>326.71613378351998</v>
      </c>
      <c r="M465">
        <v>50.940313624367803</v>
      </c>
      <c r="N465">
        <v>1.5773625526830799</v>
      </c>
      <c r="O465">
        <v>11.904447670582</v>
      </c>
      <c r="P465">
        <v>49.861550632911403</v>
      </c>
      <c r="Q465">
        <v>0.20466880313692301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67</v>
      </c>
      <c r="E466">
        <v>11761.690988447999</v>
      </c>
      <c r="F466">
        <v>28.82</v>
      </c>
      <c r="G466">
        <v>80.308628633480296</v>
      </c>
      <c r="H466">
        <v>8.4196167878182493</v>
      </c>
      <c r="I466">
        <v>16.4864388824336</v>
      </c>
      <c r="J466">
        <v>-6.8994325911335199</v>
      </c>
      <c r="K466">
        <v>27.517839529353498</v>
      </c>
      <c r="L466">
        <v>24.382662751484801</v>
      </c>
      <c r="M466">
        <v>52.532771369238297</v>
      </c>
      <c r="N466">
        <v>1.69643053608199</v>
      </c>
      <c r="O466">
        <v>19.535045107564201</v>
      </c>
      <c r="P466">
        <v>108.840579710144</v>
      </c>
      <c r="Q466">
        <v>6.1994631730953001E-2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275</v>
      </c>
      <c r="E467">
        <v>11754.827238517901</v>
      </c>
      <c r="F467">
        <v>142.44</v>
      </c>
      <c r="G467">
        <v>25.465665431727899</v>
      </c>
      <c r="H467">
        <v>-2.8148777517870398</v>
      </c>
      <c r="I467">
        <v>9.3700630866841497</v>
      </c>
      <c r="J467">
        <v>-0.59825001569284297</v>
      </c>
      <c r="K467">
        <v>143.23790319781699</v>
      </c>
      <c r="L467">
        <v>129.70403825264299</v>
      </c>
      <c r="M467">
        <v>57.662208267458396</v>
      </c>
      <c r="N467">
        <v>1.0985799003332399</v>
      </c>
      <c r="O467">
        <v>10.923897781521999</v>
      </c>
      <c r="P467">
        <v>58.442714126807502</v>
      </c>
      <c r="Q467">
        <v>0.13957179051221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24</v>
      </c>
      <c r="E468">
        <v>11740.163056678</v>
      </c>
      <c r="F468">
        <v>98.28</v>
      </c>
      <c r="G468">
        <v>-13.830187878841</v>
      </c>
      <c r="H468">
        <v>2.7405549677837602</v>
      </c>
      <c r="I468">
        <v>-20.245846674189099</v>
      </c>
      <c r="J468">
        <v>-4.89294903464278</v>
      </c>
      <c r="K468">
        <v>98.378636256739895</v>
      </c>
      <c r="L468">
        <v>95.575650668444695</v>
      </c>
      <c r="M468">
        <v>59.241207796482001</v>
      </c>
      <c r="N468">
        <v>1.60134487847878</v>
      </c>
      <c r="O468">
        <v>18.538868538868499</v>
      </c>
      <c r="P468">
        <v>19.7076735688185</v>
      </c>
      <c r="Q468">
        <v>4.4616004654226001E-2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714</v>
      </c>
      <c r="E469">
        <v>11699.498986069901</v>
      </c>
      <c r="F469">
        <v>8755.2999999999993</v>
      </c>
      <c r="G469">
        <v>-12.746218716691001</v>
      </c>
      <c r="H469">
        <v>20.3611110461243</v>
      </c>
      <c r="I469">
        <v>-1.6730394128955499</v>
      </c>
      <c r="J469">
        <v>8.3121545913473796</v>
      </c>
      <c r="K469">
        <v>7622.6724745451702</v>
      </c>
      <c r="L469">
        <v>7571.8829056621998</v>
      </c>
      <c r="M469">
        <v>84.166665113593496</v>
      </c>
      <c r="N469">
        <v>2.6275370116874899</v>
      </c>
      <c r="O469">
        <v>11.246901876577599</v>
      </c>
      <c r="P469">
        <v>32.833171501395697</v>
      </c>
      <c r="Q469">
        <v>6.4912574660236005E-2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59</v>
      </c>
      <c r="E470">
        <v>11675.991592695</v>
      </c>
      <c r="F470">
        <v>749.25</v>
      </c>
      <c r="G470">
        <v>58.117036276107797</v>
      </c>
      <c r="H470">
        <v>-0.59332119287766805</v>
      </c>
      <c r="I470">
        <v>27.907291344678399</v>
      </c>
      <c r="J470">
        <v>-0.58852646811973797</v>
      </c>
      <c r="K470">
        <v>698.53421851383405</v>
      </c>
      <c r="L470">
        <v>582.54516918763795</v>
      </c>
      <c r="M470">
        <v>55.694235579374599</v>
      </c>
      <c r="N470">
        <v>0.58052220616195804</v>
      </c>
      <c r="O470">
        <v>3.4367701034367699</v>
      </c>
      <c r="P470">
        <v>135.058823529411</v>
      </c>
      <c r="Q470">
        <v>-3.2478532689444999E-2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935</v>
      </c>
      <c r="E471">
        <v>11612.641619669999</v>
      </c>
      <c r="F471">
        <v>2395.8000000000002</v>
      </c>
      <c r="G471">
        <v>13.7257365510059</v>
      </c>
      <c r="H471">
        <v>1.5397511629903</v>
      </c>
      <c r="I471">
        <v>-18.7297709293065</v>
      </c>
      <c r="J471">
        <v>-1.1571920769404</v>
      </c>
      <c r="K471">
        <v>2350.0213077860299</v>
      </c>
      <c r="L471">
        <v>2265.7403132700401</v>
      </c>
      <c r="M471">
        <v>62.939561175997802</v>
      </c>
      <c r="N471">
        <v>1.20764442764276</v>
      </c>
      <c r="O471">
        <v>18.039903163870001</v>
      </c>
      <c r="P471">
        <v>51.441213653603</v>
      </c>
      <c r="Q471">
        <v>4.3679639787666001E-2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46</v>
      </c>
      <c r="E472">
        <v>11577.64786915</v>
      </c>
      <c r="F472">
        <v>1755.9</v>
      </c>
      <c r="G472">
        <v>74.479660399231506</v>
      </c>
      <c r="H472">
        <v>10.597859624684199</v>
      </c>
      <c r="I472">
        <v>105.16821820847601</v>
      </c>
      <c r="J472">
        <v>0.94743003778335999</v>
      </c>
      <c r="K472">
        <v>1466.6815686510099</v>
      </c>
      <c r="L472">
        <v>1115.54869153138</v>
      </c>
      <c r="M472">
        <v>60.855793443070702</v>
      </c>
      <c r="N472">
        <v>0.47064852536859703</v>
      </c>
      <c r="O472">
        <v>6.4923970613360602</v>
      </c>
      <c r="P472">
        <v>118.097130791206</v>
      </c>
      <c r="Q472">
        <v>0.16028726494484299</v>
      </c>
    </row>
    <row r="473" spans="1:17" hidden="1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1068</v>
      </c>
      <c r="E473">
        <v>11526.438337109999</v>
      </c>
      <c r="F473">
        <v>1220.25</v>
      </c>
      <c r="G473">
        <v>-9.3990849786031792</v>
      </c>
      <c r="H473">
        <v>6.9568529292476997</v>
      </c>
      <c r="I473">
        <v>7.3432439758227703</v>
      </c>
      <c r="J473">
        <v>-0.48671915701803597</v>
      </c>
      <c r="K473">
        <v>1090.75412583873</v>
      </c>
      <c r="M473">
        <v>75.952145193731894</v>
      </c>
      <c r="N473">
        <v>0.53953084194707401</v>
      </c>
      <c r="O473">
        <v>2.5199754148740001</v>
      </c>
      <c r="P473">
        <v>50.055336940482</v>
      </c>
    </row>
    <row r="474" spans="1:17" hidden="1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89</v>
      </c>
      <c r="E474">
        <v>11516.9498752</v>
      </c>
      <c r="F474">
        <v>95.99</v>
      </c>
      <c r="G474">
        <v>-43.995173780757803</v>
      </c>
      <c r="H474">
        <v>-7.2154449173933299</v>
      </c>
      <c r="I474">
        <v>-10.174068955891901</v>
      </c>
      <c r="J474">
        <v>-2.31653442751941</v>
      </c>
      <c r="K474">
        <v>96.550641541846204</v>
      </c>
      <c r="L474">
        <v>100.512027589461</v>
      </c>
      <c r="M474">
        <v>13.715137464591701</v>
      </c>
      <c r="N474">
        <v>0.79830385266099102</v>
      </c>
      <c r="O474">
        <v>24.2837795603708</v>
      </c>
      <c r="P474">
        <v>5.5995599559955904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119</v>
      </c>
      <c r="E475">
        <v>11505.64611736</v>
      </c>
      <c r="F475">
        <v>1794.45</v>
      </c>
      <c r="G475">
        <v>-6.1767496327669003</v>
      </c>
      <c r="H475">
        <v>0.57917115284148601</v>
      </c>
      <c r="I475">
        <v>-1.21958391287403</v>
      </c>
      <c r="J475">
        <v>-3.4893535030105398</v>
      </c>
      <c r="K475">
        <v>1754.2502782312599</v>
      </c>
      <c r="L475">
        <v>1638.0571853136701</v>
      </c>
      <c r="M475">
        <v>40.282826411141599</v>
      </c>
      <c r="N475">
        <v>0.55109096365058097</v>
      </c>
      <c r="O475">
        <v>9.9389785170943696</v>
      </c>
      <c r="P475">
        <v>25.921897477281501</v>
      </c>
      <c r="Q475">
        <v>-0.111016143457982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903</v>
      </c>
      <c r="E476">
        <v>11469.652438824</v>
      </c>
      <c r="F476">
        <v>80.489999999999995</v>
      </c>
      <c r="G476">
        <v>65.243568768015294</v>
      </c>
      <c r="H476">
        <v>-5.0774702411836596</v>
      </c>
      <c r="I476">
        <v>-5.4057637515291299</v>
      </c>
      <c r="J476">
        <v>2.0069278881095598</v>
      </c>
      <c r="K476">
        <v>76.848457334702601</v>
      </c>
      <c r="L476">
        <v>70.957020732301103</v>
      </c>
      <c r="M476">
        <v>60.887475557313202</v>
      </c>
      <c r="N476">
        <v>2.0726999895527101</v>
      </c>
      <c r="O476">
        <v>17.840725555969598</v>
      </c>
      <c r="P476">
        <v>105.5938697318</v>
      </c>
      <c r="Q476">
        <v>5.0292866483155001E-2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751</v>
      </c>
      <c r="E477">
        <v>11301.987106410001</v>
      </c>
      <c r="F477">
        <v>243.49</v>
      </c>
      <c r="G477">
        <v>196.22730872215899</v>
      </c>
      <c r="H477">
        <v>10.2965271266511</v>
      </c>
      <c r="I477">
        <v>65.5983374768402</v>
      </c>
      <c r="J477">
        <v>-2.2315614158887298</v>
      </c>
      <c r="K477">
        <v>211.23078763473501</v>
      </c>
      <c r="L477">
        <v>168.438065951547</v>
      </c>
      <c r="M477">
        <v>72.404893693837096</v>
      </c>
      <c r="N477">
        <v>1.53295722415034</v>
      </c>
      <c r="O477">
        <v>2.5668405273317099</v>
      </c>
      <c r="P477">
        <v>230.60420909708</v>
      </c>
      <c r="Q477">
        <v>0.13935011551881599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214</v>
      </c>
      <c r="E478">
        <v>11293.686211169999</v>
      </c>
      <c r="F478">
        <v>568.04999999999995</v>
      </c>
      <c r="G478">
        <v>13.282328721065999</v>
      </c>
      <c r="H478">
        <v>-7.5344271981406301</v>
      </c>
      <c r="I478">
        <v>-7.9038767325045303</v>
      </c>
      <c r="J478">
        <v>-5.0948059728377899</v>
      </c>
      <c r="K478">
        <v>590.64946709109597</v>
      </c>
      <c r="L478">
        <v>552.51597929319803</v>
      </c>
      <c r="M478">
        <v>48.083878764202701</v>
      </c>
      <c r="N478">
        <v>0.64098435728550196</v>
      </c>
      <c r="O478">
        <v>24.883372942522598</v>
      </c>
      <c r="P478">
        <v>44.578773224739102</v>
      </c>
      <c r="Q478">
        <v>-4.8969364508275E-2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140</v>
      </c>
      <c r="E479">
        <v>11280.0248145899</v>
      </c>
      <c r="F479">
        <v>471.9</v>
      </c>
      <c r="G479">
        <v>372.91164120661603</v>
      </c>
      <c r="H479">
        <v>10.810332455129601</v>
      </c>
      <c r="I479">
        <v>136.745884954498</v>
      </c>
      <c r="J479">
        <v>11.075752137488101</v>
      </c>
      <c r="K479">
        <v>395.32800545248898</v>
      </c>
      <c r="L479">
        <v>271.67993651079399</v>
      </c>
      <c r="M479">
        <v>75.216337929385205</v>
      </c>
      <c r="N479">
        <v>0.27813726184077298</v>
      </c>
      <c r="O479">
        <v>3.8355583810129201</v>
      </c>
      <c r="P479">
        <v>414.05228758169898</v>
      </c>
      <c r="Q479">
        <v>0.149609176959377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193</v>
      </c>
      <c r="E480">
        <v>11247.603950355</v>
      </c>
      <c r="F480">
        <v>486.8</v>
      </c>
      <c r="G480">
        <v>44.571074368420803</v>
      </c>
      <c r="H480">
        <v>8.5805835891325906</v>
      </c>
      <c r="I480">
        <v>16.149161494180198</v>
      </c>
      <c r="J480">
        <v>-0.237572290785424</v>
      </c>
      <c r="K480">
        <v>439.424302929872</v>
      </c>
      <c r="L480">
        <v>390.38616519608399</v>
      </c>
      <c r="M480">
        <v>60.863689840162799</v>
      </c>
      <c r="N480">
        <v>1.8712863988013899</v>
      </c>
      <c r="O480">
        <v>2.90673788003286</v>
      </c>
      <c r="P480">
        <v>75.518298179195895</v>
      </c>
      <c r="Q480">
        <v>0.13635786122450999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340</v>
      </c>
      <c r="E481">
        <v>11130.38545197</v>
      </c>
      <c r="F481">
        <v>1902.9</v>
      </c>
      <c r="G481">
        <v>153.09283474268901</v>
      </c>
      <c r="H481">
        <v>26.116884439016399</v>
      </c>
      <c r="I481">
        <v>169.83516369711501</v>
      </c>
      <c r="J481">
        <v>-9.0434221947722406</v>
      </c>
      <c r="K481">
        <v>1550.7018739632499</v>
      </c>
      <c r="M481">
        <v>63.983617111472597</v>
      </c>
      <c r="N481">
        <v>1.25503811620493</v>
      </c>
      <c r="O481">
        <v>9.3068474433758794</v>
      </c>
      <c r="P481">
        <v>196.21731008717299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146</v>
      </c>
      <c r="E482">
        <v>11119.220735999999</v>
      </c>
      <c r="F482">
        <v>10745.85</v>
      </c>
      <c r="G482">
        <v>151.95321193425201</v>
      </c>
      <c r="H482">
        <v>-13.054055403250899</v>
      </c>
      <c r="I482">
        <v>54.8324490618391</v>
      </c>
      <c r="J482">
        <v>-7.7267448559662997</v>
      </c>
      <c r="K482">
        <v>10575.3254176626</v>
      </c>
      <c r="L482">
        <v>8113.2276559494303</v>
      </c>
      <c r="M482">
        <v>46.687077472443598</v>
      </c>
      <c r="N482">
        <v>0.79741149057193195</v>
      </c>
      <c r="O482">
        <v>16.323976232685101</v>
      </c>
      <c r="P482">
        <v>176.171935235158</v>
      </c>
      <c r="Q482">
        <v>0.21211929266257201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146</v>
      </c>
      <c r="E483">
        <v>11013.834864045</v>
      </c>
      <c r="F483">
        <v>716.7</v>
      </c>
      <c r="G483">
        <v>657.50823536539497</v>
      </c>
      <c r="H483">
        <v>14.5924897578779</v>
      </c>
      <c r="I483">
        <v>216.07522324969599</v>
      </c>
      <c r="J483">
        <v>-4.1794715774882896</v>
      </c>
      <c r="K483">
        <v>657.66613187589996</v>
      </c>
      <c r="L483">
        <v>415.38933147654802</v>
      </c>
      <c r="M483">
        <v>42.605046631134002</v>
      </c>
      <c r="N483">
        <v>1.3299017473161201</v>
      </c>
      <c r="O483">
        <v>17.9991628296358</v>
      </c>
      <c r="P483">
        <v>843.02631578947296</v>
      </c>
      <c r="Q483">
        <v>0.247595658262694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358</v>
      </c>
      <c r="E484">
        <v>10938.032318199999</v>
      </c>
      <c r="F484">
        <v>785.1</v>
      </c>
      <c r="G484">
        <v>-20.9479862124638</v>
      </c>
      <c r="H484">
        <v>7.28661133364111</v>
      </c>
      <c r="I484">
        <v>-5.09141674337351</v>
      </c>
      <c r="J484">
        <v>1.3877926909082701</v>
      </c>
      <c r="K484">
        <v>728.56474654296699</v>
      </c>
      <c r="L484">
        <v>741.84998583635002</v>
      </c>
      <c r="M484">
        <v>76.156724788832094</v>
      </c>
      <c r="N484">
        <v>0.79233702724709398</v>
      </c>
      <c r="O484">
        <v>6.0629219207744196</v>
      </c>
      <c r="P484">
        <v>21.316541760024698</v>
      </c>
      <c r="Q484">
        <v>-9.5107462890259994E-2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376</v>
      </c>
      <c r="E485">
        <v>10932.594491835</v>
      </c>
      <c r="F485">
        <v>173.94</v>
      </c>
      <c r="G485">
        <v>177.11243301053801</v>
      </c>
      <c r="H485">
        <v>0.35599296622362198</v>
      </c>
      <c r="I485">
        <v>42.825438385355397</v>
      </c>
      <c r="J485">
        <v>4.7608915245787902</v>
      </c>
      <c r="K485">
        <v>171.76439641277599</v>
      </c>
      <c r="L485">
        <v>141.99573841288799</v>
      </c>
      <c r="M485">
        <v>59.7469867520132</v>
      </c>
      <c r="N485">
        <v>0.78988153982701403</v>
      </c>
      <c r="O485">
        <v>19.5814648729447</v>
      </c>
      <c r="P485">
        <v>221.21883656509601</v>
      </c>
      <c r="Q485">
        <v>0.15997985821796201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230</v>
      </c>
      <c r="E486">
        <v>10820.999741419901</v>
      </c>
      <c r="F486">
        <v>1598.4</v>
      </c>
      <c r="G486">
        <v>33.741792016417399</v>
      </c>
      <c r="H486">
        <v>3.0812089277486798</v>
      </c>
      <c r="I486">
        <v>21.358914508217499</v>
      </c>
      <c r="J486">
        <v>-4.3298566318524498</v>
      </c>
      <c r="K486">
        <v>1524.41152123803</v>
      </c>
      <c r="L486">
        <v>1254.5279437040799</v>
      </c>
      <c r="M486">
        <v>54.223411161608603</v>
      </c>
      <c r="N486">
        <v>0.69772864211584595</v>
      </c>
      <c r="O486">
        <v>8.3552302302302301</v>
      </c>
      <c r="P486">
        <v>89.9013900439586</v>
      </c>
      <c r="Q486">
        <v>0.12883541581452501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143</v>
      </c>
      <c r="E487">
        <v>10746.579744000001</v>
      </c>
      <c r="F487">
        <v>784.4</v>
      </c>
      <c r="G487">
        <v>31.0556399777075</v>
      </c>
      <c r="H487">
        <v>3.8072241366987201</v>
      </c>
      <c r="I487">
        <v>57.6706274953495</v>
      </c>
      <c r="J487">
        <v>-4.5810375302500497E-2</v>
      </c>
      <c r="K487">
        <v>734.32728557154201</v>
      </c>
      <c r="L487">
        <v>596.824217015165</v>
      </c>
      <c r="M487">
        <v>57.354445931573501</v>
      </c>
      <c r="N487">
        <v>1.3740541191553799</v>
      </c>
      <c r="O487">
        <v>3.2700152983171802</v>
      </c>
      <c r="P487">
        <v>90.828366378786001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705</v>
      </c>
      <c r="E488">
        <v>10739.054693185</v>
      </c>
      <c r="F488">
        <v>111.08</v>
      </c>
      <c r="G488">
        <v>41.913400638540899</v>
      </c>
      <c r="H488">
        <v>-5.7265135195349597</v>
      </c>
      <c r="I488">
        <v>12.427691669744201</v>
      </c>
      <c r="J488">
        <v>-2.01710645224744</v>
      </c>
      <c r="K488">
        <v>107.72238890599699</v>
      </c>
      <c r="L488">
        <v>94.704082912466106</v>
      </c>
      <c r="M488">
        <v>54.041415573722702</v>
      </c>
      <c r="N488">
        <v>0.72942828197065102</v>
      </c>
      <c r="O488">
        <v>9.5066618653222896</v>
      </c>
      <c r="P488">
        <v>75.898653998416407</v>
      </c>
      <c r="Q488">
        <v>2.1133606920337E-2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132</v>
      </c>
      <c r="E489">
        <v>10734.545199239999</v>
      </c>
      <c r="F489">
        <v>728.2</v>
      </c>
      <c r="G489">
        <v>99.110909542537001</v>
      </c>
      <c r="H489">
        <v>39.473816902378097</v>
      </c>
      <c r="I489">
        <v>52.1098285990237</v>
      </c>
      <c r="J489">
        <v>0.18441715788980101</v>
      </c>
      <c r="K489">
        <v>584.92865405872999</v>
      </c>
      <c r="L489">
        <v>481.26468832228198</v>
      </c>
      <c r="M489">
        <v>78.743486178974507</v>
      </c>
      <c r="N489">
        <v>0.86118635163783297</v>
      </c>
      <c r="O489">
        <v>6.7014556440538202</v>
      </c>
      <c r="P489">
        <v>139.53947368421001</v>
      </c>
      <c r="Q489">
        <v>0.169342697862543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985</v>
      </c>
      <c r="E490">
        <v>10733.973925238901</v>
      </c>
      <c r="F490">
        <v>48.78</v>
      </c>
      <c r="G490">
        <v>-15.2520624087041</v>
      </c>
      <c r="H490">
        <v>15.2221865584731</v>
      </c>
      <c r="I490">
        <v>-6.3575734233887999</v>
      </c>
      <c r="J490">
        <v>-3.9132977772288902</v>
      </c>
      <c r="K490">
        <v>45.140839853485097</v>
      </c>
      <c r="L490">
        <v>45.907893548023701</v>
      </c>
      <c r="M490">
        <v>63.228652108303599</v>
      </c>
      <c r="N490">
        <v>4.0841687235083501</v>
      </c>
      <c r="O490">
        <v>17.363673636736301</v>
      </c>
      <c r="P490">
        <v>33.461012311901499</v>
      </c>
      <c r="Q490">
        <v>1.1207815424607999E-2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1105</v>
      </c>
      <c r="E491">
        <v>10710.57122505</v>
      </c>
      <c r="F491">
        <v>557</v>
      </c>
      <c r="G491">
        <v>15.188326848330201</v>
      </c>
      <c r="H491">
        <v>11.013042155964801</v>
      </c>
      <c r="I491">
        <v>39.6270144746981</v>
      </c>
      <c r="J491">
        <v>-2.3661221396546401</v>
      </c>
      <c r="K491">
        <v>489.57661659001502</v>
      </c>
      <c r="L491">
        <v>413.49648320632099</v>
      </c>
      <c r="M491">
        <v>64.898823087064002</v>
      </c>
      <c r="N491">
        <v>0.77925824395417798</v>
      </c>
      <c r="O491">
        <v>4.3806104129263801</v>
      </c>
      <c r="P491">
        <v>79.909560723514204</v>
      </c>
      <c r="Q491">
        <v>5.5407526862315003E-2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531</v>
      </c>
      <c r="E492">
        <v>10643.946931439999</v>
      </c>
      <c r="F492">
        <v>2130.1</v>
      </c>
      <c r="G492">
        <v>-46.974569548749997</v>
      </c>
      <c r="H492">
        <v>0.82080874846587204</v>
      </c>
      <c r="I492">
        <v>-26.596702195681701</v>
      </c>
      <c r="J492">
        <v>1.5410259349494999</v>
      </c>
      <c r="K492">
        <v>2027.48696203956</v>
      </c>
      <c r="L492">
        <v>2177.4146724023999</v>
      </c>
      <c r="M492">
        <v>61.270959924711299</v>
      </c>
      <c r="N492">
        <v>1.2353919065362799</v>
      </c>
      <c r="O492">
        <v>29.148866250410698</v>
      </c>
      <c r="P492">
        <v>17.8152654867256</v>
      </c>
      <c r="Q492">
        <v>-0.14102787625334301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230</v>
      </c>
      <c r="E493">
        <v>10627.9408116</v>
      </c>
      <c r="F493">
        <v>5093.6499999999996</v>
      </c>
      <c r="G493">
        <v>104.576167029476</v>
      </c>
      <c r="H493">
        <v>-6.3697505417200402</v>
      </c>
      <c r="I493">
        <v>31.453999581956499</v>
      </c>
      <c r="J493">
        <v>-5.1570926071421797</v>
      </c>
      <c r="K493">
        <v>4849.8322305442898</v>
      </c>
      <c r="L493">
        <v>3851.7011377037602</v>
      </c>
      <c r="M493">
        <v>41.863361685264799</v>
      </c>
      <c r="N493">
        <v>0.49365557096366502</v>
      </c>
      <c r="O493">
        <v>12.7550970325797</v>
      </c>
      <c r="P493">
        <v>127.34434278062901</v>
      </c>
      <c r="Q493">
        <v>0.16777163505760401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705</v>
      </c>
      <c r="E494">
        <v>10625.948094249999</v>
      </c>
      <c r="F494">
        <v>540.11</v>
      </c>
      <c r="G494">
        <v>-7.3145471088076803</v>
      </c>
      <c r="H494">
        <v>2.9115063946878701</v>
      </c>
      <c r="I494">
        <v>-1.1254267748685101</v>
      </c>
      <c r="J494">
        <v>0.50984660432988305</v>
      </c>
      <c r="K494">
        <v>506.32930698811901</v>
      </c>
      <c r="L494">
        <v>479.77616680802902</v>
      </c>
      <c r="M494">
        <v>77.9215973242584</v>
      </c>
      <c r="N494">
        <v>0.96023051174275897</v>
      </c>
      <c r="O494">
        <v>0.69245153764973999</v>
      </c>
      <c r="P494">
        <v>25.577772611020698</v>
      </c>
      <c r="Q494">
        <v>-1.3416788414562999E-2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373</v>
      </c>
      <c r="E495">
        <v>10549.3798482</v>
      </c>
      <c r="F495">
        <v>185.32</v>
      </c>
      <c r="G495">
        <v>40.6947133069296</v>
      </c>
      <c r="H495">
        <v>12.824604140890701</v>
      </c>
      <c r="I495">
        <v>8.0645720580371005</v>
      </c>
      <c r="J495">
        <v>0.78031336874826196</v>
      </c>
      <c r="K495">
        <v>163.15212541627599</v>
      </c>
      <c r="L495">
        <v>145.96696418013099</v>
      </c>
      <c r="M495">
        <v>57.819258845033197</v>
      </c>
      <c r="N495">
        <v>3.7715766885369</v>
      </c>
      <c r="O495">
        <v>22.868551694366499</v>
      </c>
      <c r="P495">
        <v>76.076009501187599</v>
      </c>
      <c r="Q495">
        <v>7.6690125240201995E-2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59</v>
      </c>
      <c r="E496">
        <v>10492.081208359999</v>
      </c>
      <c r="F496">
        <v>1478.2</v>
      </c>
      <c r="G496">
        <v>54.839812953715601</v>
      </c>
      <c r="H496">
        <v>0.32428840725103503</v>
      </c>
      <c r="I496">
        <v>-4.84697052554138</v>
      </c>
      <c r="J496">
        <v>-3.78757871102564</v>
      </c>
      <c r="K496">
        <v>1360.5727625519401</v>
      </c>
      <c r="L496">
        <v>1262.0070233280501</v>
      </c>
      <c r="M496">
        <v>45.7313171910112</v>
      </c>
      <c r="N496">
        <v>1.29999588233389</v>
      </c>
      <c r="O496">
        <v>9.5284805844946394</v>
      </c>
      <c r="P496">
        <v>88.774663176042395</v>
      </c>
      <c r="Q496">
        <v>6.3611711660817E-2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21</v>
      </c>
      <c r="E497">
        <v>10465.718838659999</v>
      </c>
      <c r="F497">
        <v>499.2</v>
      </c>
      <c r="G497">
        <v>15.197784401666199</v>
      </c>
      <c r="H497">
        <v>-1.1655685435676799</v>
      </c>
      <c r="I497">
        <v>-0.86133056422973497</v>
      </c>
      <c r="J497">
        <v>-8.0659549983335098E-3</v>
      </c>
      <c r="K497">
        <v>495.22412221435297</v>
      </c>
      <c r="L497">
        <v>468.843392036767</v>
      </c>
      <c r="M497">
        <v>54.838827137777102</v>
      </c>
      <c r="N497">
        <v>0.37175768194604802</v>
      </c>
      <c r="O497">
        <v>13.6017628205128</v>
      </c>
      <c r="P497">
        <v>44.695652173912997</v>
      </c>
      <c r="Q497">
        <v>-7.4365800176747002E-2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98</v>
      </c>
      <c r="E498">
        <v>10462.649444479999</v>
      </c>
      <c r="F498">
        <v>1718.95</v>
      </c>
      <c r="G498">
        <v>181.96130971730599</v>
      </c>
      <c r="H498">
        <v>-12.848181848629901</v>
      </c>
      <c r="I498">
        <v>90.498237139636601</v>
      </c>
      <c r="J498">
        <v>-5.2274767829168098</v>
      </c>
      <c r="K498">
        <v>1780.5152844860299</v>
      </c>
      <c r="L498">
        <v>1345.37685980373</v>
      </c>
      <c r="M498">
        <v>33.857816805463401</v>
      </c>
      <c r="N498">
        <v>0.36606560777040698</v>
      </c>
      <c r="O498">
        <v>22.6999040111696</v>
      </c>
      <c r="P498">
        <v>245.633378016085</v>
      </c>
      <c r="Q498">
        <v>0.29290040998285399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1122</v>
      </c>
      <c r="E499">
        <v>10407.251116595</v>
      </c>
      <c r="F499">
        <v>511.4</v>
      </c>
      <c r="G499">
        <v>188.48667372746101</v>
      </c>
      <c r="H499">
        <v>-4.3382859355259402</v>
      </c>
      <c r="I499">
        <v>54.922452259438003</v>
      </c>
      <c r="J499">
        <v>-1.5151821667254699</v>
      </c>
      <c r="K499">
        <v>465.71662968405099</v>
      </c>
      <c r="L499">
        <v>347.645295293027</v>
      </c>
      <c r="M499">
        <v>47.0248637481752</v>
      </c>
      <c r="N499">
        <v>0.72205751619876701</v>
      </c>
      <c r="O499">
        <v>10.676574110285401</v>
      </c>
      <c r="P499">
        <v>218.530052943008</v>
      </c>
      <c r="Q499">
        <v>9.1978258973501995E-2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387</v>
      </c>
      <c r="E500">
        <v>10353.33530759</v>
      </c>
      <c r="F500">
        <v>393.8</v>
      </c>
      <c r="G500">
        <v>60.328028546741201</v>
      </c>
      <c r="H500">
        <v>-10.972173455035801</v>
      </c>
      <c r="I500">
        <v>-6.46850497950759</v>
      </c>
      <c r="J500">
        <v>-0.82838085373700898</v>
      </c>
      <c r="K500">
        <v>407.490495396065</v>
      </c>
      <c r="L500">
        <v>382.24681201505098</v>
      </c>
      <c r="M500">
        <v>47.043441935605102</v>
      </c>
      <c r="N500">
        <v>1.4145476498663301</v>
      </c>
      <c r="O500">
        <v>40.667851701371198</v>
      </c>
      <c r="P500">
        <v>95.725646123260404</v>
      </c>
      <c r="Q500">
        <v>9.7528445267165004E-2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140</v>
      </c>
      <c r="E501">
        <v>10347.06763272</v>
      </c>
      <c r="F501">
        <v>187.91</v>
      </c>
      <c r="G501">
        <v>129.98604639085499</v>
      </c>
      <c r="H501">
        <v>-11.4965006252795</v>
      </c>
      <c r="I501">
        <v>-8.5206822836029605</v>
      </c>
      <c r="J501">
        <v>-2.7946152156336201</v>
      </c>
      <c r="K501">
        <v>204.416939211802</v>
      </c>
      <c r="L501">
        <v>195.70157257256</v>
      </c>
      <c r="M501">
        <v>43.292155982625999</v>
      </c>
      <c r="N501">
        <v>0.57504105536039096</v>
      </c>
      <c r="O501">
        <v>51.6151349050077</v>
      </c>
      <c r="P501">
        <v>171.74258857556001</v>
      </c>
      <c r="Q501">
        <v>0.155858250761717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21</v>
      </c>
      <c r="E502">
        <v>10328.713513999999</v>
      </c>
      <c r="F502">
        <v>1879.55</v>
      </c>
      <c r="G502">
        <v>-9.9748174756691199</v>
      </c>
      <c r="H502">
        <v>10.306515774933899</v>
      </c>
      <c r="I502">
        <v>7.8253786704091697</v>
      </c>
      <c r="J502">
        <v>4.2228525519050999</v>
      </c>
      <c r="K502">
        <v>1541.48453055606</v>
      </c>
      <c r="L502">
        <v>1538.7251138044601</v>
      </c>
      <c r="M502">
        <v>61.019833034217697</v>
      </c>
      <c r="N502">
        <v>4.4044359703379197</v>
      </c>
      <c r="O502">
        <v>2.6841531217578698</v>
      </c>
      <c r="P502">
        <v>35.604776162476099</v>
      </c>
      <c r="Q502">
        <v>-8.5114644474236001E-2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59</v>
      </c>
      <c r="E503">
        <v>10323.52687686</v>
      </c>
      <c r="F503">
        <v>831.65</v>
      </c>
      <c r="G503">
        <v>20.176086728029102</v>
      </c>
      <c r="H503">
        <v>-4.5456705843840099</v>
      </c>
      <c r="I503">
        <v>15.412543664316299</v>
      </c>
      <c r="J503">
        <v>-3.3668876586748699</v>
      </c>
      <c r="K503">
        <v>830.88274882010796</v>
      </c>
      <c r="L503">
        <v>750.26230371454096</v>
      </c>
      <c r="M503">
        <v>50.223824513690701</v>
      </c>
      <c r="N503">
        <v>0.47021646250585503</v>
      </c>
      <c r="O503">
        <v>8.9400589190164101</v>
      </c>
      <c r="P503">
        <v>48.774597495527701</v>
      </c>
      <c r="Q503">
        <v>-3.1421036687263003E-2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477</v>
      </c>
      <c r="E504">
        <v>10223.31490689</v>
      </c>
      <c r="F504">
        <v>2028.9</v>
      </c>
      <c r="G504">
        <v>11.1116355413217</v>
      </c>
      <c r="H504">
        <v>-1.1491109254235901</v>
      </c>
      <c r="I504">
        <v>-9.2164995046343794</v>
      </c>
      <c r="J504">
        <v>-1.4576565938791199</v>
      </c>
      <c r="K504">
        <v>2026.0136364203399</v>
      </c>
      <c r="L504">
        <v>1906.2595229856699</v>
      </c>
      <c r="M504">
        <v>58.641589106857602</v>
      </c>
      <c r="N504">
        <v>1.45711391612501</v>
      </c>
      <c r="O504">
        <v>14.101237123564401</v>
      </c>
      <c r="P504">
        <v>47.9841724257398</v>
      </c>
      <c r="Q504">
        <v>0.20681771458325399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373</v>
      </c>
      <c r="E505">
        <v>10202.826324105001</v>
      </c>
      <c r="F505">
        <v>672.3</v>
      </c>
      <c r="G505">
        <v>-12.874578655594201</v>
      </c>
      <c r="H505">
        <v>0.83568949389388003</v>
      </c>
      <c r="I505">
        <v>-20.441425477616001</v>
      </c>
      <c r="J505">
        <v>-3.3898714638438601</v>
      </c>
      <c r="K505">
        <v>676.76309451432905</v>
      </c>
      <c r="L505">
        <v>666.68127109163504</v>
      </c>
      <c r="M505">
        <v>50.571212952227903</v>
      </c>
      <c r="N505">
        <v>3.2282296650908902</v>
      </c>
      <c r="O505">
        <v>21.210769001933599</v>
      </c>
      <c r="P505">
        <v>26.3721804511278</v>
      </c>
      <c r="Q505">
        <v>5.5410410656885997E-2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80</v>
      </c>
      <c r="E506">
        <v>10201.40637187</v>
      </c>
      <c r="F506">
        <v>892.3</v>
      </c>
      <c r="G506">
        <v>-5.1419501944946999</v>
      </c>
      <c r="H506">
        <v>2.4199982741022201</v>
      </c>
      <c r="I506">
        <v>-11.8912405669272</v>
      </c>
      <c r="J506">
        <v>2.2685985979502998</v>
      </c>
      <c r="K506">
        <v>820.51200844644302</v>
      </c>
      <c r="L506">
        <v>807.36559431091905</v>
      </c>
      <c r="M506">
        <v>75.081974861666396</v>
      </c>
      <c r="N506">
        <v>2.2208724809995299</v>
      </c>
      <c r="O506">
        <v>12.0587246441779</v>
      </c>
      <c r="P506">
        <v>46.953227931488698</v>
      </c>
      <c r="Q506">
        <v>2.4215188076563001E-2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387</v>
      </c>
      <c r="E507">
        <v>10189.984926179999</v>
      </c>
      <c r="F507">
        <v>2599</v>
      </c>
      <c r="G507">
        <v>-2.93113033423761</v>
      </c>
      <c r="H507">
        <v>0.51264343006931301</v>
      </c>
      <c r="I507">
        <v>-2.4113563381432099</v>
      </c>
      <c r="J507">
        <v>-0.93462356689417103</v>
      </c>
      <c r="K507">
        <v>2482.2936059630201</v>
      </c>
      <c r="L507">
        <v>2403.9450672458202</v>
      </c>
      <c r="M507">
        <v>59.550365601762799</v>
      </c>
      <c r="N507">
        <v>1.0205502685635399</v>
      </c>
      <c r="O507">
        <v>15.369372835706001</v>
      </c>
      <c r="P507">
        <v>28.3393412670979</v>
      </c>
      <c r="Q507">
        <v>5.1767017440918002E-2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488</v>
      </c>
      <c r="E508">
        <v>10149.338594731</v>
      </c>
      <c r="F508">
        <v>166.36</v>
      </c>
      <c r="G508">
        <v>32.557687325027999</v>
      </c>
      <c r="H508">
        <v>-4.0859284034879799</v>
      </c>
      <c r="I508">
        <v>-24.311355874512401</v>
      </c>
      <c r="J508">
        <v>-4.2706847424327998</v>
      </c>
      <c r="K508">
        <v>168.02905142312699</v>
      </c>
      <c r="L508">
        <v>164.69738936706301</v>
      </c>
      <c r="M508">
        <v>49.208225424335097</v>
      </c>
      <c r="N508">
        <v>1.3250404889508201</v>
      </c>
      <c r="O508">
        <v>25.8099172139658</v>
      </c>
      <c r="P508">
        <v>61.655050933322599</v>
      </c>
      <c r="Q508">
        <v>-4.4086788440204999E-2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1143</v>
      </c>
      <c r="E509">
        <v>10132.20615288</v>
      </c>
      <c r="F509">
        <v>1472.35</v>
      </c>
      <c r="G509">
        <v>114.64398323515699</v>
      </c>
      <c r="H509">
        <v>34.530232927378599</v>
      </c>
      <c r="I509">
        <v>21.334179233885902</v>
      </c>
      <c r="J509">
        <v>4.3832936958235997</v>
      </c>
      <c r="K509">
        <v>1157.4105497385101</v>
      </c>
      <c r="L509">
        <v>972.47435762808004</v>
      </c>
      <c r="M509">
        <v>72.605764942276494</v>
      </c>
      <c r="N509">
        <v>2.3471411307685499</v>
      </c>
      <c r="O509">
        <v>11.046965735049399</v>
      </c>
      <c r="P509">
        <v>147.432988824468</v>
      </c>
      <c r="Q509">
        <v>0.25697812174627399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83</v>
      </c>
      <c r="E510">
        <v>10097.60940017</v>
      </c>
      <c r="F510">
        <v>208.42</v>
      </c>
      <c r="G510">
        <v>43.408844350424097</v>
      </c>
      <c r="H510">
        <v>-3.40679422276602</v>
      </c>
      <c r="I510">
        <v>32.011672572705201</v>
      </c>
      <c r="J510">
        <v>2.53956888976243</v>
      </c>
      <c r="K510">
        <v>201.889050373662</v>
      </c>
      <c r="L510">
        <v>176.77568802730801</v>
      </c>
      <c r="M510">
        <v>62.043206441954197</v>
      </c>
      <c r="N510">
        <v>1.1480364425921901</v>
      </c>
      <c r="O510">
        <v>8.1230208233374892</v>
      </c>
      <c r="P510">
        <v>80.372133275638205</v>
      </c>
      <c r="Q510">
        <v>5.1866332186705999E-2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193</v>
      </c>
      <c r="E511">
        <v>10050.289392000001</v>
      </c>
      <c r="F511">
        <v>649.9</v>
      </c>
      <c r="G511">
        <v>69.759523571739905</v>
      </c>
      <c r="H511">
        <v>10.2815884762368</v>
      </c>
      <c r="I511">
        <v>7.0313510500326499</v>
      </c>
      <c r="J511">
        <v>-5.65930554564925</v>
      </c>
      <c r="K511">
        <v>584.98098895943303</v>
      </c>
      <c r="L511">
        <v>513.24050500712201</v>
      </c>
      <c r="M511">
        <v>54.108303142373302</v>
      </c>
      <c r="N511">
        <v>0.84391240164054804</v>
      </c>
      <c r="O511">
        <v>8.9090629327588804</v>
      </c>
      <c r="P511">
        <v>103.09374999999901</v>
      </c>
      <c r="Q511">
        <v>4.7659046359643999E-2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1150</v>
      </c>
      <c r="E512">
        <v>10010.481619394999</v>
      </c>
      <c r="F512">
        <v>925.7</v>
      </c>
      <c r="G512">
        <v>-48.786632448603299</v>
      </c>
      <c r="H512">
        <v>-3.57360556934186</v>
      </c>
      <c r="I512">
        <v>-35.055876253625499</v>
      </c>
      <c r="J512">
        <v>-4.3644203226279101</v>
      </c>
      <c r="K512">
        <v>931.75583712460605</v>
      </c>
      <c r="L512">
        <v>1032.0516297300401</v>
      </c>
      <c r="M512">
        <v>45.591058297051603</v>
      </c>
      <c r="N512">
        <v>0.81109271160521101</v>
      </c>
      <c r="O512">
        <v>47.990709733174803</v>
      </c>
      <c r="P512">
        <v>8.3957845433255205</v>
      </c>
      <c r="Q512">
        <v>-8.2371971862534005E-2</v>
      </c>
    </row>
    <row r="513" spans="1:17" hidden="1" x14ac:dyDescent="0.3">
      <c r="A513" t="s">
        <v>1151</v>
      </c>
      <c r="B513" t="s">
        <v>1152</v>
      </c>
      <c r="C513" t="str">
        <f>IFERROR(VLOOKUP(Table1[[#This Row],[Ticker]],[1]!Table1[[Symbol]:[Industry]],2,FALSE),"-")</f>
        <v>-</v>
      </c>
      <c r="D513" t="s">
        <v>112</v>
      </c>
      <c r="E513">
        <v>10001.1398568</v>
      </c>
      <c r="F513">
        <v>8772.2000000000007</v>
      </c>
      <c r="G513">
        <v>31.4574120228209</v>
      </c>
      <c r="H513">
        <v>10.2508178322362</v>
      </c>
      <c r="I513">
        <v>7.2789232456452098</v>
      </c>
      <c r="J513">
        <v>6.5686200205129603</v>
      </c>
      <c r="K513">
        <v>7891.8960657307098</v>
      </c>
      <c r="L513">
        <v>7362.0056345070898</v>
      </c>
      <c r="M513">
        <v>73.357326711653599</v>
      </c>
      <c r="N513">
        <v>2.5125640679093801</v>
      </c>
      <c r="O513">
        <v>4.6259775198923698</v>
      </c>
      <c r="P513">
        <v>62.267850536440903</v>
      </c>
      <c r="Q513">
        <v>0.103660394669888</v>
      </c>
    </row>
    <row r="514" spans="1:17" x14ac:dyDescent="0.3">
      <c r="A514" t="s">
        <v>1153</v>
      </c>
      <c r="B514" t="s">
        <v>1154</v>
      </c>
      <c r="C514" t="str">
        <f>IFERROR(VLOOKUP(Table1[[#This Row],[Ticker]],[1]!Table1[[Symbol]:[Industry]],2,FALSE),"-")</f>
        <v>-</v>
      </c>
      <c r="D514" t="s">
        <v>59</v>
      </c>
      <c r="E514">
        <v>9992.5369710399991</v>
      </c>
      <c r="F514">
        <v>653.95000000000005</v>
      </c>
      <c r="G514">
        <v>152.5145850015</v>
      </c>
      <c r="H514">
        <v>10.0361195390727</v>
      </c>
      <c r="I514">
        <v>45.617806424728499</v>
      </c>
      <c r="J514">
        <v>10.8877116431738</v>
      </c>
      <c r="K514">
        <v>564.47659491453601</v>
      </c>
      <c r="L514">
        <v>460.73893702730197</v>
      </c>
      <c r="M514">
        <v>84.613073088130506</v>
      </c>
      <c r="N514">
        <v>2.1438343458314399</v>
      </c>
      <c r="O514">
        <v>4.5875066901139103</v>
      </c>
      <c r="P514">
        <v>206.658851113716</v>
      </c>
      <c r="Q514">
        <v>1.8714872004311E-2</v>
      </c>
    </row>
    <row r="515" spans="1:17" x14ac:dyDescent="0.3">
      <c r="A515" t="s">
        <v>1155</v>
      </c>
      <c r="B515" t="s">
        <v>1156</v>
      </c>
      <c r="C515" t="str">
        <f>IFERROR(VLOOKUP(Table1[[#This Row],[Ticker]],[1]!Table1[[Symbol]:[Industry]],2,FALSE),"-")</f>
        <v>-</v>
      </c>
      <c r="D515" t="s">
        <v>281</v>
      </c>
      <c r="E515">
        <v>9978.9788619479896</v>
      </c>
      <c r="F515">
        <v>253.39</v>
      </c>
      <c r="G515">
        <v>32.646170902831699</v>
      </c>
      <c r="H515">
        <v>-0.41708716405162599</v>
      </c>
      <c r="I515">
        <v>-11.354331746226</v>
      </c>
      <c r="J515">
        <v>2.4761939560189701</v>
      </c>
      <c r="K515">
        <v>256.35620736259801</v>
      </c>
      <c r="L515">
        <v>243.12304872340701</v>
      </c>
      <c r="M515">
        <v>61.428663540247904</v>
      </c>
      <c r="N515">
        <v>1.3708996921773999</v>
      </c>
      <c r="O515">
        <v>35.561782232921502</v>
      </c>
      <c r="P515">
        <v>67.530578512396602</v>
      </c>
      <c r="Q515">
        <v>7.4772055261301998E-2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129</v>
      </c>
      <c r="E516">
        <v>9968.4761097499995</v>
      </c>
      <c r="F516">
        <v>1158.7</v>
      </c>
      <c r="G516">
        <v>160.808614011472</v>
      </c>
      <c r="H516">
        <v>15.7378045668162</v>
      </c>
      <c r="I516">
        <v>31.987211983012099</v>
      </c>
      <c r="J516">
        <v>-1.2662919019708201</v>
      </c>
      <c r="K516">
        <v>1016.68994362995</v>
      </c>
      <c r="L516">
        <v>844.53385626700504</v>
      </c>
      <c r="M516">
        <v>68.440802119104902</v>
      </c>
      <c r="N516">
        <v>1.3715970056536899</v>
      </c>
      <c r="O516">
        <v>6.1534478294640502</v>
      </c>
      <c r="P516">
        <v>182.60975609756099</v>
      </c>
      <c r="Q516">
        <v>0.20109404482864701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284</v>
      </c>
      <c r="E517">
        <v>9955.5500140099994</v>
      </c>
      <c r="F517">
        <v>1937.15</v>
      </c>
      <c r="G517">
        <v>0.92344436061504298</v>
      </c>
      <c r="H517">
        <v>-6.5363973728987803</v>
      </c>
      <c r="I517">
        <v>5.2014515881903396</v>
      </c>
      <c r="J517">
        <v>-2.5177022882933202</v>
      </c>
      <c r="K517">
        <v>1887.80040873246</v>
      </c>
      <c r="L517">
        <v>1707.20431385598</v>
      </c>
      <c r="M517">
        <v>46.939838154542102</v>
      </c>
      <c r="N517">
        <v>0.41258220762733</v>
      </c>
      <c r="O517">
        <v>6.7521874919340004</v>
      </c>
      <c r="P517">
        <v>49.471450617283899</v>
      </c>
      <c r="Q517">
        <v>-8.0306256964466999E-2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528</v>
      </c>
      <c r="E518">
        <v>9903.3005622599994</v>
      </c>
      <c r="F518">
        <v>1553.5</v>
      </c>
      <c r="G518">
        <v>-17.628051190599901</v>
      </c>
      <c r="H518">
        <v>7.2902374658013596</v>
      </c>
      <c r="I518">
        <v>-0.803654925513408</v>
      </c>
      <c r="J518">
        <v>-5.5358910084735102</v>
      </c>
      <c r="K518">
        <v>1478.5454307974001</v>
      </c>
      <c r="L518">
        <v>1432.9135281890301</v>
      </c>
      <c r="M518">
        <v>61.093615847335002</v>
      </c>
      <c r="N518">
        <v>1.4476660143218101</v>
      </c>
      <c r="O518">
        <v>8.14290312198262</v>
      </c>
      <c r="P518">
        <v>28.070898598515999</v>
      </c>
      <c r="Q518">
        <v>1.6691416561778E-2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46</v>
      </c>
      <c r="E519">
        <v>9838.9924809999993</v>
      </c>
      <c r="F519">
        <v>349.9</v>
      </c>
      <c r="G519">
        <v>17.318399055143701</v>
      </c>
      <c r="H519">
        <v>21.930971793893601</v>
      </c>
      <c r="I519">
        <v>23.463642299794898</v>
      </c>
      <c r="J519">
        <v>-5.0879282136755899</v>
      </c>
      <c r="K519">
        <v>313.343538791274</v>
      </c>
      <c r="L519">
        <v>279.37245491394799</v>
      </c>
      <c r="M519">
        <v>49.095919871907597</v>
      </c>
      <c r="N519">
        <v>1.0049508144750301</v>
      </c>
      <c r="O519">
        <v>16.318948270934499</v>
      </c>
      <c r="P519">
        <v>47.793030623020002</v>
      </c>
      <c r="Q519">
        <v>1.8426952798159001E-2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140</v>
      </c>
      <c r="E520">
        <v>9785.1890341620001</v>
      </c>
      <c r="F520">
        <v>144.57</v>
      </c>
      <c r="G520">
        <v>120.410827235919</v>
      </c>
      <c r="H520">
        <v>4.3227325093375404</v>
      </c>
      <c r="I520">
        <v>50.675724384601502</v>
      </c>
      <c r="J520">
        <v>10.984850766834001</v>
      </c>
      <c r="K520">
        <v>134.44375775876901</v>
      </c>
      <c r="L520">
        <v>110.906483737272</v>
      </c>
      <c r="M520">
        <v>67.796046397567494</v>
      </c>
      <c r="N520">
        <v>1.3717317908104201</v>
      </c>
      <c r="O520">
        <v>13.6888704433838</v>
      </c>
      <c r="P520">
        <v>149.04392764857801</v>
      </c>
      <c r="Q520">
        <v>3.0646647838721001E-2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531</v>
      </c>
      <c r="E521">
        <v>9782.3206243200002</v>
      </c>
      <c r="F521">
        <v>2754</v>
      </c>
      <c r="G521">
        <v>-24.109722384611398</v>
      </c>
      <c r="H521">
        <v>6.07603991359289</v>
      </c>
      <c r="I521">
        <v>-8.0188709017339104</v>
      </c>
      <c r="J521">
        <v>1.82826759767889</v>
      </c>
      <c r="K521">
        <v>2587.7745058435999</v>
      </c>
      <c r="L521">
        <v>2601.62808719137</v>
      </c>
      <c r="M521">
        <v>74.052209202957599</v>
      </c>
      <c r="N521">
        <v>0.83488642920963396</v>
      </c>
      <c r="O521">
        <v>7.9883805374001398</v>
      </c>
      <c r="P521">
        <v>22.563417890520601</v>
      </c>
      <c r="Q521">
        <v>-8.6620637308314E-2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384</v>
      </c>
      <c r="E522">
        <v>9776.9154023600004</v>
      </c>
      <c r="F522">
        <v>8549.9500000000007</v>
      </c>
      <c r="G522">
        <v>49.237751916543097</v>
      </c>
      <c r="H522">
        <v>-2.7904184835436698</v>
      </c>
      <c r="I522">
        <v>4.6354822595845802</v>
      </c>
      <c r="J522">
        <v>3.2084942767476303E-2</v>
      </c>
      <c r="K522">
        <v>8415.6248382867198</v>
      </c>
      <c r="L522">
        <v>7716.13508738774</v>
      </c>
      <c r="M522">
        <v>59.066566516310203</v>
      </c>
      <c r="N522">
        <v>1.6841024756318399</v>
      </c>
      <c r="O522">
        <v>21.5088977128521</v>
      </c>
      <c r="P522">
        <v>87.5400307084887</v>
      </c>
      <c r="Q522">
        <v>0.169920082022436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E523">
        <v>9742.8336661100002</v>
      </c>
      <c r="F523">
        <v>694.25</v>
      </c>
      <c r="G523">
        <v>16.3042119478236</v>
      </c>
      <c r="H523">
        <v>1.07780965877708</v>
      </c>
      <c r="I523">
        <v>16.0697708655964</v>
      </c>
      <c r="J523">
        <v>-3.70479531849548</v>
      </c>
      <c r="K523">
        <v>661.24109621082596</v>
      </c>
      <c r="L523">
        <v>573.90809762029596</v>
      </c>
      <c r="M523">
        <v>46.813321699982801</v>
      </c>
      <c r="N523">
        <v>1.44749012501235</v>
      </c>
      <c r="O523">
        <v>6.5034209578682001</v>
      </c>
      <c r="P523">
        <v>73.5625</v>
      </c>
      <c r="Q523">
        <v>8.6289155157530995E-2</v>
      </c>
    </row>
    <row r="524" spans="1:17" hidden="1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140</v>
      </c>
      <c r="E524">
        <v>9717.1900299270001</v>
      </c>
      <c r="F524">
        <v>263.04000000000002</v>
      </c>
      <c r="G524">
        <v>-27.812217591381899</v>
      </c>
      <c r="H524">
        <v>-3.0075431712566001</v>
      </c>
      <c r="I524">
        <v>-2.4088008486625601</v>
      </c>
      <c r="J524">
        <v>-3.4205307675194501</v>
      </c>
      <c r="K524">
        <v>259.45292512350898</v>
      </c>
      <c r="L524">
        <v>256.06038954158299</v>
      </c>
      <c r="M524">
        <v>22.227502817667499</v>
      </c>
      <c r="N524">
        <v>1.05691129998432</v>
      </c>
      <c r="O524">
        <v>3.40632603406325</v>
      </c>
      <c r="P524">
        <v>13.3304610081861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373</v>
      </c>
      <c r="E525">
        <v>9677.02681605</v>
      </c>
      <c r="F525">
        <v>241.01</v>
      </c>
      <c r="G525">
        <v>20.627158447995399</v>
      </c>
      <c r="H525">
        <v>2.5589844355186799</v>
      </c>
      <c r="I525">
        <v>-6.9276936506804896</v>
      </c>
      <c r="J525">
        <v>-1.2585033893831801</v>
      </c>
      <c r="K525">
        <v>229.577516393531</v>
      </c>
      <c r="L525">
        <v>217.76731075562299</v>
      </c>
      <c r="M525">
        <v>58.183902160512197</v>
      </c>
      <c r="N525">
        <v>2.7195689909313399</v>
      </c>
      <c r="O525">
        <v>33.7081448902535</v>
      </c>
      <c r="P525">
        <v>64.905918576804595</v>
      </c>
      <c r="Q525">
        <v>6.7119283975021996E-2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140</v>
      </c>
      <c r="E526">
        <v>9597.5923517699994</v>
      </c>
      <c r="F526">
        <v>602.5</v>
      </c>
      <c r="G526">
        <v>4.97509829596288</v>
      </c>
      <c r="H526">
        <v>2.22504666645301</v>
      </c>
      <c r="I526">
        <v>0.84918035538787695</v>
      </c>
      <c r="J526">
        <v>-4.3918822706512897</v>
      </c>
      <c r="K526">
        <v>604.756883085136</v>
      </c>
      <c r="L526">
        <v>565.19365481577802</v>
      </c>
      <c r="M526">
        <v>56.845901193605698</v>
      </c>
      <c r="N526">
        <v>0.63721523662305801</v>
      </c>
      <c r="O526">
        <v>12.6639004149377</v>
      </c>
      <c r="P526">
        <v>33.134460280631899</v>
      </c>
      <c r="Q526">
        <v>0.13457250753033401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89</v>
      </c>
      <c r="E527">
        <v>9591.9028099999996</v>
      </c>
      <c r="F527">
        <v>135.87</v>
      </c>
      <c r="G527">
        <v>-27.497550462955999</v>
      </c>
      <c r="H527">
        <v>-5.6594609910576299</v>
      </c>
      <c r="I527">
        <v>-5.7345922422481701</v>
      </c>
      <c r="J527">
        <v>-1.7383153659261901</v>
      </c>
      <c r="K527">
        <v>134.861474856245</v>
      </c>
      <c r="L527">
        <v>134.59970598993499</v>
      </c>
      <c r="M527">
        <v>19.599037825510401</v>
      </c>
      <c r="N527">
        <v>0.66993374592246102</v>
      </c>
      <c r="O527">
        <v>4.73246485611247</v>
      </c>
      <c r="P527">
        <v>7.8333333333333304</v>
      </c>
      <c r="Q527">
        <v>-1.3388827299693999E-2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275</v>
      </c>
      <c r="E528">
        <v>9567.6025119999995</v>
      </c>
      <c r="F528">
        <v>426.5</v>
      </c>
      <c r="G528">
        <v>-21.551363903531101</v>
      </c>
      <c r="H528">
        <v>-5.2314961540419596</v>
      </c>
      <c r="I528">
        <v>-4.8090349491051301</v>
      </c>
      <c r="J528">
        <v>-13.045279475401699</v>
      </c>
      <c r="K528">
        <v>449.50898968688398</v>
      </c>
      <c r="M528">
        <v>40.023089742530203</v>
      </c>
      <c r="N528">
        <v>0.599906036193249</v>
      </c>
      <c r="O528">
        <v>26.201641266119498</v>
      </c>
      <c r="P528">
        <v>16.849315068493102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230</v>
      </c>
      <c r="E529">
        <v>9511.8088485999997</v>
      </c>
      <c r="F529">
        <v>6164.4</v>
      </c>
      <c r="G529">
        <v>27.865070415356701</v>
      </c>
      <c r="H529">
        <v>1.24317873063409</v>
      </c>
      <c r="I529">
        <v>-6.3236075525641002</v>
      </c>
      <c r="J529">
        <v>-1.1404311887023499</v>
      </c>
      <c r="K529">
        <v>5688.8532607684301</v>
      </c>
      <c r="L529">
        <v>5333.4580063137901</v>
      </c>
      <c r="M529">
        <v>64.712167836503895</v>
      </c>
      <c r="N529">
        <v>1.4467566480654801</v>
      </c>
      <c r="O529">
        <v>7.8774901044708301</v>
      </c>
      <c r="P529">
        <v>56.8948841944515</v>
      </c>
      <c r="Q529">
        <v>0.127250794655243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275</v>
      </c>
      <c r="E530">
        <v>9503.4618153149895</v>
      </c>
      <c r="F530">
        <v>455.45</v>
      </c>
      <c r="G530">
        <v>27.163302584636099</v>
      </c>
      <c r="H530">
        <v>11.4823233009707</v>
      </c>
      <c r="I530">
        <v>10.1590994484474</v>
      </c>
      <c r="J530">
        <v>6.7763536801643802</v>
      </c>
      <c r="K530">
        <v>422.79887729351998</v>
      </c>
      <c r="L530">
        <v>395.49406872448702</v>
      </c>
      <c r="M530">
        <v>72.033050303731798</v>
      </c>
      <c r="N530">
        <v>2.3908357061750101</v>
      </c>
      <c r="O530">
        <v>10.879350093314301</v>
      </c>
      <c r="P530">
        <v>55.709401709401703</v>
      </c>
      <c r="Q530">
        <v>0.111870756470099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129</v>
      </c>
      <c r="E531">
        <v>9484.7347933250003</v>
      </c>
      <c r="F531">
        <v>306.5</v>
      </c>
      <c r="G531">
        <v>133.184097571026</v>
      </c>
      <c r="H531">
        <v>-10.356883108431299</v>
      </c>
      <c r="I531">
        <v>19.112934946165499</v>
      </c>
      <c r="J531">
        <v>-1.2027607820949</v>
      </c>
      <c r="K531">
        <v>300.23903454450499</v>
      </c>
      <c r="L531">
        <v>257.01642547076</v>
      </c>
      <c r="M531">
        <v>51.496526708968503</v>
      </c>
      <c r="N531">
        <v>0.87044411252527498</v>
      </c>
      <c r="O531">
        <v>12.2185970636215</v>
      </c>
      <c r="P531">
        <v>168.03672933974599</v>
      </c>
      <c r="Q531">
        <v>0.14213606417029201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140</v>
      </c>
      <c r="E532">
        <v>9462.9</v>
      </c>
      <c r="F532">
        <v>4714.95</v>
      </c>
      <c r="G532">
        <v>-29.174992059591698</v>
      </c>
      <c r="H532">
        <v>-5.0597683287449096</v>
      </c>
      <c r="I532">
        <v>-8.0891784611533009</v>
      </c>
      <c r="J532">
        <v>-2.2366645599444301</v>
      </c>
      <c r="K532">
        <v>4761.8086014867104</v>
      </c>
      <c r="L532">
        <v>4859.9781552816703</v>
      </c>
      <c r="M532">
        <v>51.715215121054698</v>
      </c>
      <c r="N532">
        <v>1.35906886517943</v>
      </c>
      <c r="O532">
        <v>47.912491118675703</v>
      </c>
      <c r="P532">
        <v>21.4567233384853</v>
      </c>
      <c r="Q532">
        <v>0.12354414231719101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67</v>
      </c>
      <c r="E533">
        <v>9451.3863136</v>
      </c>
      <c r="F533">
        <v>16.98</v>
      </c>
      <c r="G533">
        <v>208.45960979657801</v>
      </c>
      <c r="H533">
        <v>6.19176745076697</v>
      </c>
      <c r="I533">
        <v>75.557721582034901</v>
      </c>
      <c r="J533">
        <v>-4.6810055007921099</v>
      </c>
      <c r="K533">
        <v>15.1035420228206</v>
      </c>
      <c r="L533">
        <v>10.703046264931899</v>
      </c>
      <c r="M533">
        <v>46.259675294184298</v>
      </c>
      <c r="N533">
        <v>0.80136727835199195</v>
      </c>
      <c r="O533">
        <v>24.263839811542901</v>
      </c>
      <c r="P533">
        <v>294.88372093023202</v>
      </c>
      <c r="Q533">
        <v>6.1115794660192999E-2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477</v>
      </c>
      <c r="E534">
        <v>9450.0927208800003</v>
      </c>
      <c r="F534">
        <v>379.2</v>
      </c>
      <c r="G534">
        <v>154.155071536061</v>
      </c>
      <c r="H534">
        <v>-4.4601369545896796</v>
      </c>
      <c r="I534">
        <v>34.3352178063396</v>
      </c>
      <c r="J534">
        <v>-5.0596952911348296</v>
      </c>
      <c r="K534">
        <v>351.03452619230899</v>
      </c>
      <c r="L534">
        <v>279.18362604544598</v>
      </c>
      <c r="M534">
        <v>44.4762293729341</v>
      </c>
      <c r="N534">
        <v>1.1747660233250901</v>
      </c>
      <c r="O534">
        <v>3.7974683544303698</v>
      </c>
      <c r="P534">
        <v>204.21179302045701</v>
      </c>
      <c r="Q534">
        <v>0.161610094452557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109</v>
      </c>
      <c r="E535">
        <v>9446.3421098750005</v>
      </c>
      <c r="F535">
        <v>2865.25</v>
      </c>
      <c r="G535">
        <v>-10.8034838982575</v>
      </c>
      <c r="H535">
        <v>13.148757987044499</v>
      </c>
      <c r="I535">
        <v>-6.5807899128499203</v>
      </c>
      <c r="J535">
        <v>12.4461163154104</v>
      </c>
      <c r="K535">
        <v>2609.2650213202401</v>
      </c>
      <c r="L535">
        <v>2653.5934059225201</v>
      </c>
      <c r="M535">
        <v>86.106693933692299</v>
      </c>
      <c r="N535">
        <v>2.6481007770415199</v>
      </c>
      <c r="O535">
        <v>22.153389756565701</v>
      </c>
      <c r="P535">
        <v>21.9774372073222</v>
      </c>
      <c r="Q535">
        <v>2.1188459489187E-2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1122</v>
      </c>
      <c r="E536">
        <v>9428.00286753</v>
      </c>
      <c r="F536">
        <v>562</v>
      </c>
      <c r="G536">
        <v>145.81224972588501</v>
      </c>
      <c r="H536">
        <v>0.57746572395342999</v>
      </c>
      <c r="I536">
        <v>13.633877794802601</v>
      </c>
      <c r="J536">
        <v>-9.5368678578888595</v>
      </c>
      <c r="K536">
        <v>524.72970077675996</v>
      </c>
      <c r="L536">
        <v>417.96810625307597</v>
      </c>
      <c r="M536">
        <v>58.137422238891403</v>
      </c>
      <c r="N536">
        <v>1.4413144242309299</v>
      </c>
      <c r="O536">
        <v>12.953736654804199</v>
      </c>
      <c r="P536">
        <v>186.23572853444199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59</v>
      </c>
      <c r="E537">
        <v>9324.5067274199992</v>
      </c>
      <c r="F537">
        <v>7531.65</v>
      </c>
      <c r="G537">
        <v>134.128652237213</v>
      </c>
      <c r="H537">
        <v>9.30229408052951</v>
      </c>
      <c r="I537">
        <v>31.347625951442801</v>
      </c>
      <c r="J537">
        <v>9.52873512499316</v>
      </c>
      <c r="K537">
        <v>6595.6631415279899</v>
      </c>
      <c r="L537">
        <v>5696.0919908265196</v>
      </c>
      <c r="M537">
        <v>79.9517645494481</v>
      </c>
      <c r="N537">
        <v>1.1387983464822899</v>
      </c>
      <c r="O537">
        <v>3.4301912595513699</v>
      </c>
      <c r="P537">
        <v>170.329492839452</v>
      </c>
      <c r="Q537">
        <v>0.102485773384059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488</v>
      </c>
      <c r="E538">
        <v>9312.0561946050002</v>
      </c>
      <c r="F538">
        <v>1020.05</v>
      </c>
      <c r="G538">
        <v>4.9804945264259697</v>
      </c>
      <c r="H538">
        <v>24.142690987845</v>
      </c>
      <c r="I538">
        <v>-4.8578979810812299</v>
      </c>
      <c r="J538">
        <v>-4.7791558857519902</v>
      </c>
      <c r="K538">
        <v>921.53657170754298</v>
      </c>
      <c r="L538">
        <v>893.44106413110705</v>
      </c>
      <c r="M538">
        <v>68.453796786687207</v>
      </c>
      <c r="N538">
        <v>1.90679124924402</v>
      </c>
      <c r="O538">
        <v>7.1025930101465704</v>
      </c>
      <c r="P538">
        <v>34.722313940434503</v>
      </c>
      <c r="Q538">
        <v>5.6415923473279998E-2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672</v>
      </c>
      <c r="E539">
        <v>9290.0245449600006</v>
      </c>
      <c r="F539">
        <v>553.25</v>
      </c>
      <c r="G539">
        <v>45.112611034202303</v>
      </c>
      <c r="H539">
        <v>40.537820553322398</v>
      </c>
      <c r="I539">
        <v>23.166861986809</v>
      </c>
      <c r="J539">
        <v>8.5829783351108606</v>
      </c>
      <c r="K539">
        <v>424.36785674732801</v>
      </c>
      <c r="L539">
        <v>387.99904009484402</v>
      </c>
      <c r="M539">
        <v>77.056642951457405</v>
      </c>
      <c r="N539">
        <v>3.10710354186741</v>
      </c>
      <c r="O539">
        <v>1.5815634884771701</v>
      </c>
      <c r="P539">
        <v>80.5646214099216</v>
      </c>
      <c r="Q539">
        <v>9.3126581295002994E-2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926</v>
      </c>
      <c r="E540">
        <v>9259.0371801599995</v>
      </c>
      <c r="F540">
        <v>961.65</v>
      </c>
      <c r="G540">
        <v>130.48705921803401</v>
      </c>
      <c r="H540">
        <v>10.1371982653136</v>
      </c>
      <c r="I540">
        <v>47.377954721763999</v>
      </c>
      <c r="J540">
        <v>-2.12857626914984</v>
      </c>
      <c r="K540">
        <v>817.95048986273002</v>
      </c>
      <c r="L540">
        <v>634.42748932159805</v>
      </c>
      <c r="M540">
        <v>65.148427310029305</v>
      </c>
      <c r="N540">
        <v>1.6458127079734199</v>
      </c>
      <c r="O540">
        <v>10.123225705818101</v>
      </c>
      <c r="P540">
        <v>181.55467720685101</v>
      </c>
      <c r="Q540">
        <v>0.176120662624969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358</v>
      </c>
      <c r="E541">
        <v>9218.1955887580007</v>
      </c>
      <c r="F541">
        <v>230.06</v>
      </c>
      <c r="G541">
        <v>152.44123085758801</v>
      </c>
      <c r="H541">
        <v>4.03055803248877</v>
      </c>
      <c r="I541">
        <v>3.53602813603871</v>
      </c>
      <c r="J541">
        <v>-1.2522160569835601</v>
      </c>
      <c r="K541">
        <v>219.722130225108</v>
      </c>
      <c r="L541">
        <v>192.57401617109301</v>
      </c>
      <c r="M541">
        <v>64.2919056180924</v>
      </c>
      <c r="N541">
        <v>1.06606207289594</v>
      </c>
      <c r="O541">
        <v>8.66730418151786</v>
      </c>
      <c r="P541">
        <v>189.74811083123399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832</v>
      </c>
      <c r="E542">
        <v>9211.4093652499996</v>
      </c>
      <c r="F542">
        <v>1274.5</v>
      </c>
      <c r="G542">
        <v>64.338356248251202</v>
      </c>
      <c r="H542">
        <v>-3.3215655399835602</v>
      </c>
      <c r="I542">
        <v>22.995233066238999</v>
      </c>
      <c r="J542">
        <v>-2.6133699229233698</v>
      </c>
      <c r="K542">
        <v>1122.01318786721</v>
      </c>
      <c r="L542">
        <v>945.50571436800101</v>
      </c>
      <c r="M542">
        <v>60.187650244813199</v>
      </c>
      <c r="N542">
        <v>0.63060306579657099</v>
      </c>
      <c r="O542">
        <v>1.9929384072185199</v>
      </c>
      <c r="P542">
        <v>94.283536585365795</v>
      </c>
      <c r="Q542">
        <v>3.3527429875392999E-2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214</v>
      </c>
      <c r="E543">
        <v>9154.0547669899897</v>
      </c>
      <c r="F543">
        <v>11687.4</v>
      </c>
      <c r="G543">
        <v>52.149937262726297</v>
      </c>
      <c r="H543">
        <v>-8.0914508702545103</v>
      </c>
      <c r="I543">
        <v>28.839368844724799</v>
      </c>
      <c r="J543">
        <v>-6.1677876539490804</v>
      </c>
      <c r="K543">
        <v>11067.3672459507</v>
      </c>
      <c r="L543">
        <v>9094.4454761071102</v>
      </c>
      <c r="M543">
        <v>41.0333670320287</v>
      </c>
      <c r="N543">
        <v>0.94177350243499502</v>
      </c>
      <c r="O543">
        <v>10.7855468282081</v>
      </c>
      <c r="P543">
        <v>98.427843803056007</v>
      </c>
      <c r="Q543">
        <v>0.12703075958742699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151</v>
      </c>
      <c r="E544">
        <v>9106.5385979700004</v>
      </c>
      <c r="F544">
        <v>1033.5</v>
      </c>
      <c r="G544">
        <v>8.1015547957064609</v>
      </c>
      <c r="H544">
        <v>8.1632639234067508</v>
      </c>
      <c r="I544">
        <v>20.1191373236537</v>
      </c>
      <c r="J544">
        <v>5.0481543265879498</v>
      </c>
      <c r="K544">
        <v>983.20987374851495</v>
      </c>
      <c r="L544">
        <v>876.446386647135</v>
      </c>
      <c r="M544">
        <v>71.466078374300693</v>
      </c>
      <c r="N544">
        <v>0.48951630297434701</v>
      </c>
      <c r="O544">
        <v>12.4334784712143</v>
      </c>
      <c r="P544">
        <v>49.123439867253403</v>
      </c>
      <c r="Q544">
        <v>-2.2632971115534001E-2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124</v>
      </c>
      <c r="E545">
        <v>9043.8324013799993</v>
      </c>
      <c r="F545">
        <v>82.6</v>
      </c>
      <c r="G545">
        <v>-38.190161471220598</v>
      </c>
      <c r="H545">
        <v>-3.5159086796221</v>
      </c>
      <c r="I545">
        <v>-19.308866577168398</v>
      </c>
      <c r="J545">
        <v>-4.2514511787863896</v>
      </c>
      <c r="K545">
        <v>84.296841894197698</v>
      </c>
      <c r="L545">
        <v>85.863015951220106</v>
      </c>
      <c r="M545">
        <v>44.037920644026002</v>
      </c>
      <c r="N545">
        <v>0.67946635254238696</v>
      </c>
      <c r="O545">
        <v>18.644067796610098</v>
      </c>
      <c r="P545">
        <v>14.0883977900552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1219</v>
      </c>
      <c r="E546">
        <v>8946.2052921600007</v>
      </c>
      <c r="F546">
        <v>603.54999999999995</v>
      </c>
      <c r="G546">
        <v>14.5183434549261</v>
      </c>
      <c r="H546">
        <v>-6.8103454387834201</v>
      </c>
      <c r="I546">
        <v>8.8114158623376309</v>
      </c>
      <c r="J546">
        <v>-3.6108466251384601</v>
      </c>
      <c r="K546">
        <v>595.80144330723499</v>
      </c>
      <c r="L546">
        <v>535.04756547804095</v>
      </c>
      <c r="M546">
        <v>48.137250379350299</v>
      </c>
      <c r="N546">
        <v>0.34960193535502199</v>
      </c>
      <c r="O546">
        <v>11.076132880457299</v>
      </c>
      <c r="P546">
        <v>51.760120693990402</v>
      </c>
      <c r="Q546">
        <v>-8.4879157421561005E-2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420</v>
      </c>
      <c r="E547">
        <v>8944.1940786079995</v>
      </c>
      <c r="F547">
        <v>256.11</v>
      </c>
      <c r="G547">
        <v>70.526283362889899</v>
      </c>
      <c r="H547">
        <v>20.580512065447198</v>
      </c>
      <c r="I547">
        <v>16.160739125703099</v>
      </c>
      <c r="J547">
        <v>-2.9759921127905602</v>
      </c>
      <c r="K547">
        <v>229.796032714723</v>
      </c>
      <c r="L547">
        <v>197.35763505239501</v>
      </c>
      <c r="M547">
        <v>56.630724181093498</v>
      </c>
      <c r="N547">
        <v>0.87982684406488498</v>
      </c>
      <c r="O547">
        <v>7.3757369880129398</v>
      </c>
      <c r="P547">
        <v>106.45707376058</v>
      </c>
      <c r="Q547">
        <v>0.12570102706872499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129</v>
      </c>
      <c r="E548">
        <v>8914.7710662000009</v>
      </c>
      <c r="F548">
        <v>505.35</v>
      </c>
      <c r="G548">
        <v>-18.1219436609261</v>
      </c>
      <c r="H548">
        <v>0.12775505939922699</v>
      </c>
      <c r="I548">
        <v>-34.141284524457397</v>
      </c>
      <c r="J548">
        <v>2.87408116865456</v>
      </c>
      <c r="K548">
        <v>474.99626156259501</v>
      </c>
      <c r="L548">
        <v>493.92701684823999</v>
      </c>
      <c r="M548">
        <v>69.012546041873193</v>
      </c>
      <c r="N548">
        <v>1.69689752567344</v>
      </c>
      <c r="O548">
        <v>39.546848718709803</v>
      </c>
      <c r="P548">
        <v>30.8857808857808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46</v>
      </c>
      <c r="E549">
        <v>8896.0200374399992</v>
      </c>
      <c r="F549">
        <v>519.4</v>
      </c>
      <c r="G549">
        <v>189.60664842344701</v>
      </c>
      <c r="H549">
        <v>26.318437824937099</v>
      </c>
      <c r="I549">
        <v>70.858904377526898</v>
      </c>
      <c r="J549">
        <v>7.1443055209973503</v>
      </c>
      <c r="K549">
        <v>418.80477805488198</v>
      </c>
      <c r="L549">
        <v>324.312623752126</v>
      </c>
      <c r="M549">
        <v>78.758230246879904</v>
      </c>
      <c r="N549">
        <v>1.4733541876490801</v>
      </c>
      <c r="O549">
        <v>3.5714285714285801</v>
      </c>
      <c r="P549">
        <v>223.61370716510899</v>
      </c>
      <c r="Q549">
        <v>0.20872485223093301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477</v>
      </c>
      <c r="E550">
        <v>8890.4806972799997</v>
      </c>
      <c r="F550">
        <v>295.8</v>
      </c>
      <c r="G550">
        <v>-33.932836300822899</v>
      </c>
      <c r="H550">
        <v>7.9533921144898496</v>
      </c>
      <c r="I550">
        <v>-4.88101068874467</v>
      </c>
      <c r="J550">
        <v>1.2912291498489199</v>
      </c>
      <c r="K550">
        <v>269.24643925141902</v>
      </c>
      <c r="L550">
        <v>274.91530440167298</v>
      </c>
      <c r="M550">
        <v>65.809991514918195</v>
      </c>
      <c r="N550">
        <v>0.68998561151125304</v>
      </c>
      <c r="O550">
        <v>14.5706558485463</v>
      </c>
      <c r="P550">
        <v>38.873239436619698</v>
      </c>
      <c r="Q550">
        <v>-7.0172621010687997E-2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154</v>
      </c>
      <c r="E551">
        <v>8872.4223999999995</v>
      </c>
      <c r="F551">
        <v>460.25</v>
      </c>
      <c r="G551">
        <v>34.567665046548001</v>
      </c>
      <c r="H551">
        <v>-6.7954117852121598</v>
      </c>
      <c r="I551">
        <v>0.70260098037393504</v>
      </c>
      <c r="J551">
        <v>0.373861755845042</v>
      </c>
      <c r="K551">
        <v>440.50895820570099</v>
      </c>
      <c r="L551">
        <v>405.10851341174401</v>
      </c>
      <c r="M551">
        <v>70.316856794410498</v>
      </c>
      <c r="N551">
        <v>1.76148481467516</v>
      </c>
      <c r="O551">
        <v>18.9570885388375</v>
      </c>
      <c r="P551">
        <v>65.676745860331096</v>
      </c>
      <c r="Q551">
        <v>8.2083754658769006E-2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E552">
        <v>8858.4470034000005</v>
      </c>
      <c r="F552">
        <v>485</v>
      </c>
      <c r="G552">
        <v>-40.7200351469141</v>
      </c>
      <c r="H552">
        <v>0.52475108255665004</v>
      </c>
      <c r="I552">
        <v>-18.212718504194601</v>
      </c>
      <c r="J552">
        <v>3.71289177893973</v>
      </c>
      <c r="K552">
        <v>448.683688190179</v>
      </c>
      <c r="L552">
        <v>470.57580834224302</v>
      </c>
      <c r="M552">
        <v>68.433645970327902</v>
      </c>
      <c r="N552">
        <v>2.1285870886906602</v>
      </c>
      <c r="O552">
        <v>21.237113402061802</v>
      </c>
      <c r="P552">
        <v>22.120105753493601</v>
      </c>
      <c r="Q552">
        <v>-1.8700501254523001E-2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373</v>
      </c>
      <c r="E553">
        <v>8853.0586672499994</v>
      </c>
      <c r="F553">
        <v>659.05</v>
      </c>
      <c r="G553">
        <v>-11.819537674779699</v>
      </c>
      <c r="H553">
        <v>20.349365502888499</v>
      </c>
      <c r="I553">
        <v>-13.794814483891001</v>
      </c>
      <c r="J553">
        <v>5.6094998496214101</v>
      </c>
      <c r="K553">
        <v>593.97204430378395</v>
      </c>
      <c r="L553">
        <v>588.01020961352003</v>
      </c>
      <c r="M553">
        <v>70.247260199622303</v>
      </c>
      <c r="N553">
        <v>3.1572031184461999</v>
      </c>
      <c r="O553">
        <v>13.8001669069114</v>
      </c>
      <c r="P553">
        <v>46.455555555555499</v>
      </c>
      <c r="Q553">
        <v>5.1360059941178003E-2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376</v>
      </c>
      <c r="E554">
        <v>8798.3908863199995</v>
      </c>
      <c r="F554">
        <v>661.6</v>
      </c>
      <c r="G554">
        <v>8.8879641378999708</v>
      </c>
      <c r="H554">
        <v>-18.403320085498301</v>
      </c>
      <c r="I554">
        <v>-41.150821802329702</v>
      </c>
      <c r="J554">
        <v>-5.1896217630694803</v>
      </c>
      <c r="K554">
        <v>746.74537315594</v>
      </c>
      <c r="L554">
        <v>773.16574603475601</v>
      </c>
      <c r="M554">
        <v>33.213364113574301</v>
      </c>
      <c r="N554">
        <v>0.97358178656151395</v>
      </c>
      <c r="O554">
        <v>65.810157194679505</v>
      </c>
      <c r="P554">
        <v>48.874887488748797</v>
      </c>
      <c r="Q554">
        <v>0.15714232664247699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129</v>
      </c>
      <c r="E555">
        <v>8795.2297526450002</v>
      </c>
      <c r="F555">
        <v>3447.8</v>
      </c>
      <c r="G555">
        <v>86.604078370592902</v>
      </c>
      <c r="H555">
        <v>23.6598142310865</v>
      </c>
      <c r="I555">
        <v>31.9286754887009</v>
      </c>
      <c r="J555">
        <v>3.22526712748776</v>
      </c>
      <c r="K555">
        <v>2603.4197669968898</v>
      </c>
      <c r="L555">
        <v>2114.1990006179499</v>
      </c>
      <c r="M555">
        <v>81.621736829206597</v>
      </c>
      <c r="N555">
        <v>1.1547937458488799</v>
      </c>
      <c r="O555">
        <v>2.9265038575323201</v>
      </c>
      <c r="P555">
        <v>137.59087620163299</v>
      </c>
      <c r="Q555">
        <v>0.21346268598580201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59</v>
      </c>
      <c r="E556">
        <v>8772.5311841599996</v>
      </c>
      <c r="F556">
        <v>941.4</v>
      </c>
      <c r="G556">
        <v>90.720303313998102</v>
      </c>
      <c r="H556">
        <v>6.41212427289208</v>
      </c>
      <c r="I556">
        <v>33.195968121767599</v>
      </c>
      <c r="J556">
        <v>-2.7077553938505798</v>
      </c>
      <c r="K556">
        <v>884.61811717164198</v>
      </c>
      <c r="L556">
        <v>723.06218203614605</v>
      </c>
      <c r="M556">
        <v>63.807532070451103</v>
      </c>
      <c r="N556">
        <v>0.98456359413582994</v>
      </c>
      <c r="O556">
        <v>5.5714892712980602</v>
      </c>
      <c r="P556">
        <v>128.43969910215901</v>
      </c>
      <c r="Q556">
        <v>-6.8635821479080001E-3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21</v>
      </c>
      <c r="E557">
        <v>8682.9796798799998</v>
      </c>
      <c r="F557">
        <v>30.75</v>
      </c>
      <c r="G557">
        <v>63.810771080931303</v>
      </c>
      <c r="H557">
        <v>-5.9533429593276699</v>
      </c>
      <c r="I557">
        <v>30.343625333455901</v>
      </c>
      <c r="J557">
        <v>-3.6886225603406499</v>
      </c>
      <c r="K557">
        <v>32.0309041266772</v>
      </c>
      <c r="L557">
        <v>28.460468120867102</v>
      </c>
      <c r="M557">
        <v>47.753969720701797</v>
      </c>
      <c r="N557">
        <v>0.69799267568883305</v>
      </c>
      <c r="O557">
        <v>38.211382113821102</v>
      </c>
      <c r="P557">
        <v>124.452554744525</v>
      </c>
      <c r="Q557">
        <v>1.4229688698001E-2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985</v>
      </c>
      <c r="E558">
        <v>8674.2087887750004</v>
      </c>
      <c r="F558">
        <v>428.9</v>
      </c>
      <c r="G558">
        <v>-15.5005270548028</v>
      </c>
      <c r="H558">
        <v>5.1123948156890604</v>
      </c>
      <c r="I558">
        <v>-2.79593737730224</v>
      </c>
      <c r="J558">
        <v>-4.8403335425274703</v>
      </c>
      <c r="K558">
        <v>401.65641572940001</v>
      </c>
      <c r="L558">
        <v>394.71920721445002</v>
      </c>
      <c r="M558">
        <v>55.300197995593599</v>
      </c>
      <c r="N558">
        <v>2.1341692372652701</v>
      </c>
      <c r="O558">
        <v>13.289811144788899</v>
      </c>
      <c r="P558">
        <v>24.861717612809301</v>
      </c>
      <c r="Q558">
        <v>-7.3409268006259997E-3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306</v>
      </c>
      <c r="E559">
        <v>8663.9716840799992</v>
      </c>
      <c r="F559">
        <v>745.65</v>
      </c>
      <c r="G559">
        <v>52.898021895602902</v>
      </c>
      <c r="H559">
        <v>-4.6380847348408496</v>
      </c>
      <c r="I559">
        <v>-9.9511598300525801</v>
      </c>
      <c r="J559">
        <v>-6.7596744741620798</v>
      </c>
      <c r="K559">
        <v>727.95681280141002</v>
      </c>
      <c r="L559">
        <v>680.67109387216396</v>
      </c>
      <c r="M559">
        <v>46.136705313573898</v>
      </c>
      <c r="N559">
        <v>1.0470341964170999</v>
      </c>
      <c r="O559">
        <v>23.610272916247499</v>
      </c>
      <c r="P559">
        <v>84.133843684405406</v>
      </c>
      <c r="Q559">
        <v>9.1361629560735999E-2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92</v>
      </c>
      <c r="E560">
        <v>8653.5252261450005</v>
      </c>
      <c r="F560">
        <v>1116.6500000000001</v>
      </c>
      <c r="G560">
        <v>147.73395247881101</v>
      </c>
      <c r="H560">
        <v>22.228980158551298</v>
      </c>
      <c r="I560">
        <v>45.753138352851899</v>
      </c>
      <c r="J560">
        <v>3.9298105689367202</v>
      </c>
      <c r="K560">
        <v>932.53897033249996</v>
      </c>
      <c r="L560">
        <v>753.27803608744796</v>
      </c>
      <c r="M560">
        <v>88.089685584869102</v>
      </c>
      <c r="N560">
        <v>1.32953266685668</v>
      </c>
      <c r="O560">
        <v>4.9433573635427202</v>
      </c>
      <c r="P560">
        <v>211.52183010182699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985</v>
      </c>
      <c r="E561">
        <v>8646.4697359999991</v>
      </c>
      <c r="F561">
        <v>396.5</v>
      </c>
      <c r="G561">
        <v>9.9726399138885302</v>
      </c>
      <c r="H561">
        <v>9.3291074595116807</v>
      </c>
      <c r="I561">
        <v>6.8124350659058202</v>
      </c>
      <c r="J561">
        <v>-7.4946077906429398</v>
      </c>
      <c r="K561">
        <v>359.72213337189601</v>
      </c>
      <c r="L561">
        <v>341.100789911275</v>
      </c>
      <c r="M561">
        <v>58.642615392290899</v>
      </c>
      <c r="N561">
        <v>2.5321318966773601</v>
      </c>
      <c r="O561">
        <v>7.6923076923076801</v>
      </c>
      <c r="P561">
        <v>48.224299065420503</v>
      </c>
      <c r="Q561">
        <v>5.6562262298981002E-2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705</v>
      </c>
      <c r="E562">
        <v>8642.3479203879997</v>
      </c>
      <c r="F562">
        <v>541.41</v>
      </c>
      <c r="G562">
        <v>-7.1214798242394002</v>
      </c>
      <c r="H562">
        <v>3.22254263310638</v>
      </c>
      <c r="I562">
        <v>-1.258520024247</v>
      </c>
      <c r="J562">
        <v>0.19759287110559701</v>
      </c>
      <c r="K562">
        <v>506.47722923771403</v>
      </c>
      <c r="L562">
        <v>480.18765672890697</v>
      </c>
      <c r="M562">
        <v>73.886051750125603</v>
      </c>
      <c r="N562">
        <v>1.6858950612050601</v>
      </c>
      <c r="O562">
        <v>0.75358785393695404</v>
      </c>
      <c r="P562">
        <v>26.164565516277101</v>
      </c>
      <c r="Q562">
        <v>-1.0545973830429E-2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376</v>
      </c>
      <c r="E563">
        <v>8638.3165754900001</v>
      </c>
      <c r="F563">
        <v>533.5</v>
      </c>
      <c r="G563">
        <v>-7.6203563081399404</v>
      </c>
      <c r="H563">
        <v>11.1979117678432</v>
      </c>
      <c r="I563">
        <v>-4.4635715475282502</v>
      </c>
      <c r="J563">
        <v>-10.0867188078907</v>
      </c>
      <c r="K563">
        <v>510.928062030597</v>
      </c>
      <c r="L563">
        <v>480.662730879126</v>
      </c>
      <c r="M563">
        <v>48.132245752477402</v>
      </c>
      <c r="N563">
        <v>2.9772748854929501</v>
      </c>
      <c r="O563">
        <v>18.819119025304499</v>
      </c>
      <c r="P563">
        <v>32.4478649453823</v>
      </c>
      <c r="Q563">
        <v>-6.0847667645410001E-3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132</v>
      </c>
      <c r="E564">
        <v>8625.7937837499994</v>
      </c>
      <c r="F564">
        <v>360</v>
      </c>
      <c r="G564">
        <v>497.22198603420202</v>
      </c>
      <c r="H564">
        <v>25.482511541546899</v>
      </c>
      <c r="I564">
        <v>81.838678771108903</v>
      </c>
      <c r="J564">
        <v>1.9284997320009001</v>
      </c>
      <c r="K564">
        <v>291.54439722217001</v>
      </c>
      <c r="L564">
        <v>205.03946163391501</v>
      </c>
      <c r="M564">
        <v>78.465405113598607</v>
      </c>
      <c r="N564">
        <v>0.99628590554479002</v>
      </c>
      <c r="O564">
        <v>3.1666666666666501</v>
      </c>
      <c r="P564">
        <v>529.37062937062899</v>
      </c>
      <c r="Q564">
        <v>0.13435783400902099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281</v>
      </c>
      <c r="E565">
        <v>8534.7513608850004</v>
      </c>
      <c r="F565">
        <v>657.6</v>
      </c>
      <c r="G565">
        <v>-6.0227834529296196</v>
      </c>
      <c r="H565">
        <v>6.3574466276105097</v>
      </c>
      <c r="I565">
        <v>-9.8508873501929894</v>
      </c>
      <c r="J565">
        <v>2.4606054676057298</v>
      </c>
      <c r="K565">
        <v>647.48227052269795</v>
      </c>
      <c r="L565">
        <v>630.250302834629</v>
      </c>
      <c r="M565">
        <v>71.001595152794707</v>
      </c>
      <c r="N565">
        <v>2.7236201564102398</v>
      </c>
      <c r="O565">
        <v>27.387469586374699</v>
      </c>
      <c r="P565">
        <v>33.077000910654597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140</v>
      </c>
      <c r="E566">
        <v>8530.6366104649896</v>
      </c>
      <c r="F566">
        <v>555.29999999999995</v>
      </c>
      <c r="G566">
        <v>71.004874883316305</v>
      </c>
      <c r="H566">
        <v>23.648110149445198</v>
      </c>
      <c r="I566">
        <v>17.610208652476299</v>
      </c>
      <c r="J566">
        <v>-5.0486195097669402</v>
      </c>
      <c r="K566">
        <v>500.50619050475399</v>
      </c>
      <c r="L566">
        <v>449.77196804644899</v>
      </c>
      <c r="M566">
        <v>61.1204478916165</v>
      </c>
      <c r="N566">
        <v>1.6303925618496899</v>
      </c>
      <c r="O566">
        <v>11.543309922564299</v>
      </c>
      <c r="P566">
        <v>100.61416184971</v>
      </c>
      <c r="Q566">
        <v>6.1223628612332E-2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140</v>
      </c>
      <c r="E567">
        <v>8529.6209613999999</v>
      </c>
      <c r="F567">
        <v>671</v>
      </c>
      <c r="G567">
        <v>-6.3410399362980003</v>
      </c>
      <c r="H567">
        <v>-10.158048056181199</v>
      </c>
      <c r="I567">
        <v>-2.1866299379674698</v>
      </c>
      <c r="J567">
        <v>-6.9559135250538402</v>
      </c>
      <c r="K567">
        <v>684.673787851052</v>
      </c>
      <c r="L567">
        <v>639.52810573369004</v>
      </c>
      <c r="M567">
        <v>39.578352616179799</v>
      </c>
      <c r="N567">
        <v>0.46719545993143502</v>
      </c>
      <c r="O567">
        <v>11.7734724292101</v>
      </c>
      <c r="P567">
        <v>29.5366795366795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193</v>
      </c>
      <c r="E568">
        <v>8518.1347160000005</v>
      </c>
      <c r="F568">
        <v>1930.85</v>
      </c>
      <c r="G568">
        <v>57.0586499087985</v>
      </c>
      <c r="H568">
        <v>-5.7308637869629697</v>
      </c>
      <c r="I568">
        <v>26.064467649543602</v>
      </c>
      <c r="J568">
        <v>-2.4509580175844099</v>
      </c>
      <c r="K568">
        <v>1934.68040715044</v>
      </c>
      <c r="L568">
        <v>1607.2205841386201</v>
      </c>
      <c r="M568">
        <v>46.612514552790699</v>
      </c>
      <c r="N568">
        <v>0.52948558601687401</v>
      </c>
      <c r="O568">
        <v>14.2502006888158</v>
      </c>
      <c r="P568">
        <v>104.29572807829599</v>
      </c>
      <c r="Q568">
        <v>0.12632068227711399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214</v>
      </c>
      <c r="E569">
        <v>8514.5545786599996</v>
      </c>
      <c r="F569">
        <v>2146.5500000000002</v>
      </c>
      <c r="G569">
        <v>5.4487735217892901</v>
      </c>
      <c r="H569">
        <v>-8.3950622298144708</v>
      </c>
      <c r="I569">
        <v>2.8034112974955798</v>
      </c>
      <c r="J569">
        <v>-7.1401167387786204</v>
      </c>
      <c r="K569">
        <v>2226.4389507880301</v>
      </c>
      <c r="L569">
        <v>1943.7776643249499</v>
      </c>
      <c r="M569">
        <v>43.834211063224103</v>
      </c>
      <c r="N569">
        <v>0.37951338752114999</v>
      </c>
      <c r="O569">
        <v>27.786448021243299</v>
      </c>
      <c r="P569">
        <v>46.832888706477803</v>
      </c>
      <c r="Q569">
        <v>-2.0415270048763999E-2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80</v>
      </c>
      <c r="E570">
        <v>8505.5726953479898</v>
      </c>
      <c r="F570">
        <v>210.87</v>
      </c>
      <c r="G570">
        <v>21.404865411634301</v>
      </c>
      <c r="H570">
        <v>-8.4718662401136609</v>
      </c>
      <c r="I570">
        <v>8.7768149886283595</v>
      </c>
      <c r="J570">
        <v>-5.1473977966823501</v>
      </c>
      <c r="K570">
        <v>217.548505116933</v>
      </c>
      <c r="L570">
        <v>194.59036028984701</v>
      </c>
      <c r="M570">
        <v>36.987067827616599</v>
      </c>
      <c r="N570">
        <v>0.86510576407161199</v>
      </c>
      <c r="O570">
        <v>21.401811542656599</v>
      </c>
      <c r="P570">
        <v>50.5676544091395</v>
      </c>
      <c r="Q570">
        <v>6.0439145512128999E-2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46</v>
      </c>
      <c r="E571">
        <v>8499.2562445999993</v>
      </c>
      <c r="F571">
        <v>48.18</v>
      </c>
      <c r="G571">
        <v>111.218287613615</v>
      </c>
      <c r="H571">
        <v>25.563129121065099</v>
      </c>
      <c r="I571">
        <v>63.5355265770689</v>
      </c>
      <c r="J571">
        <v>4.0090671204720296</v>
      </c>
      <c r="K571">
        <v>41.647563864015403</v>
      </c>
      <c r="L571">
        <v>34.235865715469302</v>
      </c>
      <c r="M571">
        <v>72.995098944868801</v>
      </c>
      <c r="N571">
        <v>1.61906902899063</v>
      </c>
      <c r="O571">
        <v>10.834371108343699</v>
      </c>
      <c r="P571">
        <v>170.56185084461799</v>
      </c>
      <c r="Q571">
        <v>0.107008396322806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8495.6523572400001</v>
      </c>
      <c r="F572">
        <v>175.64</v>
      </c>
      <c r="G572">
        <v>11.6188114310277</v>
      </c>
      <c r="H572">
        <v>7.8586043977290299</v>
      </c>
      <c r="I572">
        <v>-14.689003716802199</v>
      </c>
      <c r="J572">
        <v>-2.21537538194324</v>
      </c>
      <c r="K572">
        <v>162.05534958749001</v>
      </c>
      <c r="L572">
        <v>158.52151912713899</v>
      </c>
      <c r="M572">
        <v>62.149457951023102</v>
      </c>
      <c r="N572">
        <v>2.077152087315</v>
      </c>
      <c r="O572">
        <v>13.299931678433101</v>
      </c>
      <c r="P572">
        <v>46.427678199249598</v>
      </c>
      <c r="Q572">
        <v>-9.1435222931639994E-3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1105</v>
      </c>
      <c r="E573">
        <v>8489.7055405709998</v>
      </c>
      <c r="F573">
        <v>79.209999999999994</v>
      </c>
      <c r="G573">
        <v>-2.6437327651656899</v>
      </c>
      <c r="H573">
        <v>-7.7354695578656099</v>
      </c>
      <c r="I573">
        <v>-21.935572525432299</v>
      </c>
      <c r="J573">
        <v>-6.3334311400718697</v>
      </c>
      <c r="K573">
        <v>83.722487296283106</v>
      </c>
      <c r="L573">
        <v>85.321790640544194</v>
      </c>
      <c r="M573">
        <v>41.932382247431804</v>
      </c>
      <c r="N573">
        <v>1.26088187749463</v>
      </c>
      <c r="O573">
        <v>71.316752935235399</v>
      </c>
      <c r="P573">
        <v>38.600174978127697</v>
      </c>
      <c r="Q573">
        <v>4.2114673303301001E-2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24</v>
      </c>
      <c r="E574">
        <v>8482.0439540759999</v>
      </c>
      <c r="F574">
        <v>43.78</v>
      </c>
      <c r="G574">
        <v>-12.1258400527541</v>
      </c>
      <c r="H574">
        <v>-22.037921258238399</v>
      </c>
      <c r="I574">
        <v>-33.822281131301096</v>
      </c>
      <c r="J574">
        <v>-14.543578945769401</v>
      </c>
      <c r="K574">
        <v>50.2185621593528</v>
      </c>
      <c r="L574">
        <v>50.254873420752702</v>
      </c>
      <c r="M574">
        <v>17.808851408235999</v>
      </c>
      <c r="N574">
        <v>2.4157265457598198</v>
      </c>
      <c r="O574">
        <v>43.901324805847402</v>
      </c>
      <c r="P574">
        <v>16.127320954907098</v>
      </c>
      <c r="Q574">
        <v>2.3040734939212E-2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531</v>
      </c>
      <c r="E575">
        <v>8451.8332882100003</v>
      </c>
      <c r="F575">
        <v>516.79999999999995</v>
      </c>
      <c r="G575">
        <v>-6.7759067309579999</v>
      </c>
      <c r="H575">
        <v>-0.66188199737456299</v>
      </c>
      <c r="I575">
        <v>-10.127747883576999</v>
      </c>
      <c r="J575">
        <v>-6.1053923234090401</v>
      </c>
      <c r="K575">
        <v>514.73147100743199</v>
      </c>
      <c r="L575">
        <v>486.75268913306201</v>
      </c>
      <c r="M575">
        <v>57.735282420595503</v>
      </c>
      <c r="N575">
        <v>0.55573975359836603</v>
      </c>
      <c r="O575">
        <v>12.558049535603701</v>
      </c>
      <c r="P575">
        <v>29.523809523809501</v>
      </c>
      <c r="Q575">
        <v>-3.2031566271779999E-2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531</v>
      </c>
      <c r="E576">
        <v>8449.6714856399994</v>
      </c>
      <c r="F576">
        <v>766.7</v>
      </c>
      <c r="G576">
        <v>-54.000107884196296</v>
      </c>
      <c r="H576">
        <v>-4.6735294006945898</v>
      </c>
      <c r="I576">
        <v>-35.244858597769401</v>
      </c>
      <c r="J576">
        <v>-4.6020876112435696</v>
      </c>
      <c r="K576">
        <v>800.46153722188399</v>
      </c>
      <c r="L576">
        <v>876.23759521492298</v>
      </c>
      <c r="M576">
        <v>38.0726000563333</v>
      </c>
      <c r="N576">
        <v>0.90138563044240505</v>
      </c>
      <c r="O576">
        <v>44.293726359723401</v>
      </c>
      <c r="P576">
        <v>6.4269850083287201</v>
      </c>
      <c r="Q576">
        <v>-3.8253394748920998E-2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92</v>
      </c>
      <c r="E577">
        <v>8441.48222781</v>
      </c>
      <c r="F577">
        <v>280.64999999999998</v>
      </c>
      <c r="G577">
        <v>-76.225846441918094</v>
      </c>
      <c r="H577">
        <v>-10.818654938461099</v>
      </c>
      <c r="I577">
        <v>-33.250208292968097</v>
      </c>
      <c r="J577">
        <v>-2.5480589122134099</v>
      </c>
      <c r="K577">
        <v>294.529947762012</v>
      </c>
      <c r="L577">
        <v>363.63484267047602</v>
      </c>
      <c r="M577">
        <v>45.325958903758398</v>
      </c>
      <c r="N577">
        <v>0.62368109430596397</v>
      </c>
      <c r="O577">
        <v>100.96205237840699</v>
      </c>
      <c r="P577">
        <v>7.5287356321839001</v>
      </c>
      <c r="Q577">
        <v>-9.8010460290367002E-2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1284</v>
      </c>
      <c r="E578">
        <v>8403.5013068799999</v>
      </c>
      <c r="F578">
        <v>313.14999999999998</v>
      </c>
      <c r="G578">
        <v>58.067683363579199</v>
      </c>
      <c r="H578">
        <v>-5.1024065699174601</v>
      </c>
      <c r="I578">
        <v>-11.211011756669601</v>
      </c>
      <c r="J578">
        <v>-3.4028591452813801</v>
      </c>
      <c r="K578">
        <v>306.64099929516698</v>
      </c>
      <c r="L578">
        <v>286.099498732406</v>
      </c>
      <c r="M578">
        <v>50.115435049989401</v>
      </c>
      <c r="N578">
        <v>1.59465625602044</v>
      </c>
      <c r="O578">
        <v>16.541593485549999</v>
      </c>
      <c r="P578">
        <v>104.606337798105</v>
      </c>
      <c r="Q578">
        <v>7.0147055224717994E-2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146</v>
      </c>
      <c r="E579">
        <v>8400.7124150349991</v>
      </c>
      <c r="F579">
        <v>6796.1</v>
      </c>
      <c r="G579">
        <v>192.35482319092199</v>
      </c>
      <c r="H579">
        <v>-13.6757325987294</v>
      </c>
      <c r="I579">
        <v>24.420346241119798</v>
      </c>
      <c r="J579">
        <v>-6.0725122636953497</v>
      </c>
      <c r="K579">
        <v>6865.5172393227804</v>
      </c>
      <c r="L579">
        <v>5393.6973476249696</v>
      </c>
      <c r="M579">
        <v>46.943622707807499</v>
      </c>
      <c r="N579">
        <v>0.79241789932230799</v>
      </c>
      <c r="O579">
        <v>17.6998572710819</v>
      </c>
      <c r="P579">
        <v>237.02454748326301</v>
      </c>
      <c r="Q579">
        <v>0.220654928198321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705</v>
      </c>
      <c r="E580">
        <v>8375.5088797930002</v>
      </c>
      <c r="F580">
        <v>252.67</v>
      </c>
      <c r="G580">
        <v>1.75648823865229</v>
      </c>
      <c r="H580">
        <v>-0.85917578778986803</v>
      </c>
      <c r="I580">
        <v>0.69598563513052802</v>
      </c>
      <c r="J580">
        <v>-0.54782820295615897</v>
      </c>
      <c r="K580">
        <v>240.52157928462299</v>
      </c>
      <c r="L580">
        <v>225.66672821115301</v>
      </c>
      <c r="M580">
        <v>59.785019392106697</v>
      </c>
      <c r="N580">
        <v>0.644746211164269</v>
      </c>
      <c r="O580">
        <v>0.22954842284403901</v>
      </c>
      <c r="P580">
        <v>30.2422680412371</v>
      </c>
      <c r="Q580">
        <v>1.1816369177710001E-3</v>
      </c>
    </row>
    <row r="581" spans="1:17" hidden="1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1291</v>
      </c>
      <c r="E581">
        <v>8369.7008711939998</v>
      </c>
      <c r="F581">
        <v>1230.3900000000001</v>
      </c>
      <c r="K581">
        <v>1221.0284065276701</v>
      </c>
      <c r="L581">
        <v>1201.49851616978</v>
      </c>
      <c r="M581">
        <v>68.273684852772604</v>
      </c>
      <c r="N581">
        <v>1</v>
      </c>
      <c r="Q581">
        <v>-6.1080809493942997E-2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230</v>
      </c>
      <c r="E582">
        <v>8330.1109376639997</v>
      </c>
      <c r="F582">
        <v>71.430000000000007</v>
      </c>
      <c r="G582">
        <v>181.632043438138</v>
      </c>
      <c r="H582">
        <v>10.621858541280501</v>
      </c>
      <c r="I582">
        <v>53.739401493818598</v>
      </c>
      <c r="J582">
        <v>3.8084045715199202</v>
      </c>
      <c r="K582">
        <v>64.195100641063704</v>
      </c>
      <c r="L582">
        <v>51.938152749881503</v>
      </c>
      <c r="M582">
        <v>66.3570714842146</v>
      </c>
      <c r="N582">
        <v>1.27085620374886</v>
      </c>
      <c r="O582">
        <v>6.7478650426991296</v>
      </c>
      <c r="P582">
        <v>218.02318534023399</v>
      </c>
      <c r="Q582">
        <v>0.22239860339525599</v>
      </c>
    </row>
    <row r="583" spans="1:17" hidden="1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59</v>
      </c>
      <c r="E583">
        <v>8310.2316075700001</v>
      </c>
      <c r="F583">
        <v>5032</v>
      </c>
      <c r="G583">
        <v>-30.701685966646401</v>
      </c>
      <c r="H583">
        <v>-0.61651489164709805</v>
      </c>
      <c r="I583">
        <v>-9.2433963031950697</v>
      </c>
      <c r="J583">
        <v>-1.8981369641421499</v>
      </c>
      <c r="K583">
        <v>4902.8303421738401</v>
      </c>
      <c r="L583">
        <v>4943.2376772997404</v>
      </c>
      <c r="M583">
        <v>56.014143420179302</v>
      </c>
      <c r="N583">
        <v>1.1112500344609799</v>
      </c>
      <c r="O583">
        <v>12.1393084260731</v>
      </c>
      <c r="P583">
        <v>8.5289708943071698</v>
      </c>
      <c r="Q583">
        <v>-9.2801053782958998E-2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46</v>
      </c>
      <c r="E584">
        <v>8304.1128754000001</v>
      </c>
      <c r="F584">
        <v>1220.3499999999999</v>
      </c>
      <c r="G584">
        <v>72.607864523529102</v>
      </c>
      <c r="H584">
        <v>-9.1196771648917991</v>
      </c>
      <c r="I584">
        <v>43.468334739213802</v>
      </c>
      <c r="J584">
        <v>0.42427497898554101</v>
      </c>
      <c r="K584">
        <v>1170.6580221586901</v>
      </c>
      <c r="L584">
        <v>976.08752745372396</v>
      </c>
      <c r="M584">
        <v>61.217547436537799</v>
      </c>
      <c r="N584">
        <v>1.35864014064209</v>
      </c>
      <c r="O584">
        <v>13.819805793419899</v>
      </c>
      <c r="P584">
        <v>102.04470198675401</v>
      </c>
      <c r="Q584">
        <v>0.119813093472193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132</v>
      </c>
      <c r="E585">
        <v>8282.3693700799995</v>
      </c>
      <c r="F585">
        <v>231.13</v>
      </c>
      <c r="G585">
        <v>29.293002004300899</v>
      </c>
      <c r="H585">
        <v>-10.303787467500801</v>
      </c>
      <c r="I585">
        <v>-18.768219941511301</v>
      </c>
      <c r="J585">
        <v>0.61141634099787201</v>
      </c>
      <c r="K585">
        <v>235.22414232831801</v>
      </c>
      <c r="L585">
        <v>219.98691352964201</v>
      </c>
      <c r="M585">
        <v>55.583905826648397</v>
      </c>
      <c r="N585">
        <v>0.61058536504389205</v>
      </c>
      <c r="O585">
        <v>22.852939903950102</v>
      </c>
      <c r="P585">
        <v>65.613356262539398</v>
      </c>
      <c r="Q585">
        <v>0.12782285813258201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21</v>
      </c>
      <c r="E586">
        <v>8281.7273605850005</v>
      </c>
      <c r="F586">
        <v>2705.75</v>
      </c>
      <c r="G586">
        <v>14.140634902577199</v>
      </c>
      <c r="H586">
        <v>3.0556500560239401</v>
      </c>
      <c r="I586">
        <v>-14.6839294384067</v>
      </c>
      <c r="J586">
        <v>-4.0571601419651797</v>
      </c>
      <c r="K586">
        <v>2621.2600035109999</v>
      </c>
      <c r="L586">
        <v>2535.1024985525701</v>
      </c>
      <c r="M586">
        <v>52.212497950318102</v>
      </c>
      <c r="N586">
        <v>0.95050562036591202</v>
      </c>
      <c r="O586">
        <v>16.2339462256305</v>
      </c>
      <c r="P586">
        <v>42.4378816592966</v>
      </c>
      <c r="Q586">
        <v>-6.3763347934419996E-3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1304</v>
      </c>
      <c r="E587">
        <v>8231.5250500799993</v>
      </c>
      <c r="F587">
        <v>1274.75</v>
      </c>
      <c r="G587">
        <v>151.78688201054601</v>
      </c>
      <c r="H587">
        <v>35.459233102325101</v>
      </c>
      <c r="I587">
        <v>97.717283137322298</v>
      </c>
      <c r="J587">
        <v>9.8163561578053908</v>
      </c>
      <c r="K587">
        <v>1012.17844043297</v>
      </c>
      <c r="L587">
        <v>762.799934843335</v>
      </c>
      <c r="M587">
        <v>84.283939328346506</v>
      </c>
      <c r="N587">
        <v>1.2144634236327201</v>
      </c>
      <c r="O587">
        <v>5.8246715042165</v>
      </c>
      <c r="P587">
        <v>192.74313928120301</v>
      </c>
      <c r="Q587">
        <v>0.14217403736207301</v>
      </c>
    </row>
    <row r="588" spans="1:17" x14ac:dyDescent="0.3">
      <c r="A588" t="s">
        <v>1305</v>
      </c>
      <c r="B588" t="s">
        <v>1306</v>
      </c>
      <c r="C588" t="str">
        <f>IFERROR(VLOOKUP(Table1[[#This Row],[Ticker]],[1]!Table1[[Symbol]:[Industry]],2,FALSE),"-")</f>
        <v>-</v>
      </c>
      <c r="D588" t="s">
        <v>86</v>
      </c>
      <c r="E588">
        <v>8230.05439664</v>
      </c>
      <c r="F588">
        <v>745.45</v>
      </c>
      <c r="G588">
        <v>-34.678226280022599</v>
      </c>
      <c r="H588">
        <v>-7.1913610108677402</v>
      </c>
      <c r="I588">
        <v>-1.98001973450819</v>
      </c>
      <c r="J588">
        <v>-0.32765329273163202</v>
      </c>
      <c r="K588">
        <v>740.58434526036899</v>
      </c>
      <c r="L588">
        <v>724.39585708074003</v>
      </c>
      <c r="M588">
        <v>51.726705007141398</v>
      </c>
      <c r="N588">
        <v>1.15674394939285</v>
      </c>
      <c r="O588">
        <v>19.189751157019199</v>
      </c>
      <c r="P588">
        <v>21.014610389610301</v>
      </c>
      <c r="Q588">
        <v>0.128771138265453</v>
      </c>
    </row>
    <row r="589" spans="1:17" x14ac:dyDescent="0.3">
      <c r="A589" t="s">
        <v>1307</v>
      </c>
      <c r="B589" t="s">
        <v>1308</v>
      </c>
      <c r="C589" t="str">
        <f>IFERROR(VLOOKUP(Table1[[#This Row],[Ticker]],[1]!Table1[[Symbol]:[Industry]],2,FALSE),"-")</f>
        <v>-</v>
      </c>
      <c r="D589" t="s">
        <v>151</v>
      </c>
      <c r="E589">
        <v>8189.8292742499998</v>
      </c>
      <c r="F589">
        <v>684.35</v>
      </c>
      <c r="G589">
        <v>-38.448944653697303</v>
      </c>
      <c r="H589">
        <v>-6.62536462270978</v>
      </c>
      <c r="I589">
        <v>-16.649090983373501</v>
      </c>
      <c r="J589">
        <v>-3.8514782584713498</v>
      </c>
      <c r="K589">
        <v>695.93462173010198</v>
      </c>
      <c r="L589">
        <v>721.80565963822903</v>
      </c>
      <c r="M589">
        <v>35.884564540797598</v>
      </c>
      <c r="N589">
        <v>0.97787288946440198</v>
      </c>
      <c r="O589">
        <v>42.909330021187898</v>
      </c>
      <c r="P589">
        <v>14.3250918810557</v>
      </c>
      <c r="Q589">
        <v>-9.8969926391149002E-2</v>
      </c>
    </row>
    <row r="590" spans="1:17" x14ac:dyDescent="0.3">
      <c r="A590" t="s">
        <v>1309</v>
      </c>
      <c r="B590" t="s">
        <v>1310</v>
      </c>
      <c r="C590" t="str">
        <f>IFERROR(VLOOKUP(Table1[[#This Row],[Ticker]],[1]!Table1[[Symbol]:[Industry]],2,FALSE),"-")</f>
        <v>-</v>
      </c>
      <c r="D590" t="s">
        <v>420</v>
      </c>
      <c r="E590">
        <v>8181.5500814999996</v>
      </c>
      <c r="F590">
        <v>588.6</v>
      </c>
      <c r="G590">
        <v>23.805812972136899</v>
      </c>
      <c r="H590">
        <v>9.4990394304416892</v>
      </c>
      <c r="I590">
        <v>35.418656864716901</v>
      </c>
      <c r="J590">
        <v>-8.5340006137641709</v>
      </c>
      <c r="K590">
        <v>560.73054366014401</v>
      </c>
      <c r="L590">
        <v>497.04497005009802</v>
      </c>
      <c r="M590">
        <v>48.701513016392397</v>
      </c>
      <c r="N590">
        <v>1.59302906210727</v>
      </c>
      <c r="O590">
        <v>14.169215086646201</v>
      </c>
      <c r="P590">
        <v>52.526561285306997</v>
      </c>
      <c r="Q590">
        <v>-2.7996828742414999E-2</v>
      </c>
    </row>
    <row r="591" spans="1:17" hidden="1" x14ac:dyDescent="0.3">
      <c r="A591" t="s">
        <v>1311</v>
      </c>
      <c r="B591" t="s">
        <v>1312</v>
      </c>
      <c r="C591" t="str">
        <f>IFERROR(VLOOKUP(Table1[[#This Row],[Ticker]],[1]!Table1[[Symbol]:[Industry]],2,FALSE),"-")</f>
        <v>-</v>
      </c>
      <c r="D591" t="s">
        <v>284</v>
      </c>
      <c r="E591">
        <v>8154.7739862500002</v>
      </c>
      <c r="F591">
        <v>1298.55</v>
      </c>
      <c r="G591">
        <v>-5.47521198793088</v>
      </c>
      <c r="H591">
        <v>3.2606280378942198</v>
      </c>
      <c r="I591">
        <v>4.39098165529502</v>
      </c>
      <c r="J591">
        <v>-2.1265398505806599</v>
      </c>
      <c r="K591">
        <v>1223.1915301649799</v>
      </c>
      <c r="M591">
        <v>51.556867115204902</v>
      </c>
      <c r="N591">
        <v>1.78584311103106</v>
      </c>
      <c r="O591">
        <v>27.368988487158699</v>
      </c>
      <c r="P591">
        <v>32.925580919234299</v>
      </c>
    </row>
    <row r="592" spans="1:17" x14ac:dyDescent="0.3">
      <c r="A592" t="s">
        <v>1313</v>
      </c>
      <c r="B592" t="s">
        <v>1314</v>
      </c>
      <c r="C592" t="str">
        <f>IFERROR(VLOOKUP(Table1[[#This Row],[Ticker]],[1]!Table1[[Symbol]:[Industry]],2,FALSE),"-")</f>
        <v>-</v>
      </c>
      <c r="D592" t="s">
        <v>119</v>
      </c>
      <c r="E592">
        <v>8151.8078090299996</v>
      </c>
      <c r="F592">
        <v>1378.9</v>
      </c>
      <c r="G592">
        <v>41.4225504860092</v>
      </c>
      <c r="H592">
        <v>7.7289401006015499</v>
      </c>
      <c r="I592">
        <v>8.3289271769940108</v>
      </c>
      <c r="J592">
        <v>-6.9580585377379602</v>
      </c>
      <c r="K592">
        <v>1306.7699592722399</v>
      </c>
      <c r="L592">
        <v>1135.4408612444299</v>
      </c>
      <c r="M592">
        <v>44.590489713181199</v>
      </c>
      <c r="N592">
        <v>1.11115625879242</v>
      </c>
      <c r="O592">
        <v>13.565160635288899</v>
      </c>
      <c r="P592">
        <v>75.321042593769803</v>
      </c>
      <c r="Q592">
        <v>0.13088214436641599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80</v>
      </c>
      <c r="E593">
        <v>8138.5202926619904</v>
      </c>
      <c r="F593">
        <v>293.23</v>
      </c>
      <c r="G593">
        <v>9.3414623026148504</v>
      </c>
      <c r="H593">
        <v>20.2079008441874</v>
      </c>
      <c r="I593">
        <v>2.5533136328274799</v>
      </c>
      <c r="J593">
        <v>17.6185086806741</v>
      </c>
      <c r="K593">
        <v>222.59468777363199</v>
      </c>
      <c r="L593">
        <v>225.22408925795099</v>
      </c>
      <c r="M593">
        <v>81.150051614023695</v>
      </c>
      <c r="N593">
        <v>4.1666911851199799</v>
      </c>
      <c r="O593">
        <v>1.89953278996009</v>
      </c>
      <c r="P593">
        <v>69.939148073022295</v>
      </c>
      <c r="Q593">
        <v>1.8206976404121999E-2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227</v>
      </c>
      <c r="E594">
        <v>8127.6874059539996</v>
      </c>
      <c r="F594">
        <v>197.69</v>
      </c>
      <c r="G594">
        <v>12.1795081580961</v>
      </c>
      <c r="H594">
        <v>14.4711181380756</v>
      </c>
      <c r="I594">
        <v>-9.4999890688960296</v>
      </c>
      <c r="J594">
        <v>-3.3187860096523099</v>
      </c>
      <c r="K594">
        <v>193.666492122872</v>
      </c>
      <c r="L594">
        <v>195.16306815178501</v>
      </c>
      <c r="M594">
        <v>60.090677678799501</v>
      </c>
      <c r="N594">
        <v>1.2839475047786499</v>
      </c>
      <c r="O594">
        <v>55.799484040669697</v>
      </c>
      <c r="P594">
        <v>46.708719851576902</v>
      </c>
      <c r="Q594">
        <v>7.8013070663037004E-2</v>
      </c>
    </row>
    <row r="595" spans="1:17" hidden="1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358</v>
      </c>
      <c r="E595">
        <v>8122.4450299999999</v>
      </c>
      <c r="F595">
        <v>1173</v>
      </c>
      <c r="G595">
        <v>2.0073367755168499</v>
      </c>
      <c r="H595">
        <v>9.0455558984736797</v>
      </c>
      <c r="I595">
        <v>21.3570915123303</v>
      </c>
      <c r="J595">
        <v>-5.39775432290803</v>
      </c>
      <c r="K595">
        <v>1077.99479858781</v>
      </c>
      <c r="L595">
        <v>967.11097028881397</v>
      </c>
      <c r="M595">
        <v>51.744298349360101</v>
      </c>
      <c r="N595">
        <v>0.61676965332031997</v>
      </c>
      <c r="O595">
        <v>9.9744245524296709</v>
      </c>
      <c r="P595">
        <v>43.048780487804798</v>
      </c>
      <c r="Q595">
        <v>-3.5026956893756997E-2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584</v>
      </c>
      <c r="E596">
        <v>8093.199901256</v>
      </c>
      <c r="F596">
        <v>85.5</v>
      </c>
      <c r="G596">
        <v>-9.1104220157629001</v>
      </c>
      <c r="H596">
        <v>4.1340269703135499</v>
      </c>
      <c r="I596">
        <v>-25.4929136256787</v>
      </c>
      <c r="J596">
        <v>-0.112550568140997</v>
      </c>
      <c r="K596">
        <v>82.457723928780197</v>
      </c>
      <c r="L596">
        <v>84.6806632266848</v>
      </c>
      <c r="M596">
        <v>58.629720695012097</v>
      </c>
      <c r="N596">
        <v>1.28338502714831</v>
      </c>
      <c r="O596">
        <v>34.327485380116897</v>
      </c>
      <c r="P596">
        <v>23.9130434782608</v>
      </c>
      <c r="Q596">
        <v>-3.9016397563309997E-2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379</v>
      </c>
      <c r="E597">
        <v>8086.5083264000004</v>
      </c>
      <c r="F597">
        <v>182.89</v>
      </c>
      <c r="G597">
        <v>-36.394929388683103</v>
      </c>
      <c r="H597">
        <v>-1.8318555855858301</v>
      </c>
      <c r="I597">
        <v>-19.315524529927298</v>
      </c>
      <c r="J597">
        <v>2.3374981194814</v>
      </c>
      <c r="K597">
        <v>174.85849401315099</v>
      </c>
      <c r="L597">
        <v>191.66102898784899</v>
      </c>
      <c r="M597">
        <v>64.587728526788098</v>
      </c>
      <c r="N597">
        <v>1.3757888975919399</v>
      </c>
      <c r="O597">
        <v>41.068401771556601</v>
      </c>
      <c r="P597">
        <v>26.131034482758601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59</v>
      </c>
      <c r="E598">
        <v>8036.7771268199904</v>
      </c>
      <c r="F598">
        <v>244.85</v>
      </c>
      <c r="G598">
        <v>-12.255485067472501</v>
      </c>
      <c r="H598">
        <v>9.2226142744697093</v>
      </c>
      <c r="I598">
        <v>-18.517264455921001</v>
      </c>
      <c r="J598">
        <v>4.2751022589141003</v>
      </c>
      <c r="K598">
        <v>250.31630156054001</v>
      </c>
      <c r="L598">
        <v>278.89801523734297</v>
      </c>
      <c r="M598">
        <v>79.468587755914697</v>
      </c>
      <c r="N598">
        <v>1.16080356195291</v>
      </c>
      <c r="O598">
        <v>93.097814988768604</v>
      </c>
      <c r="P598">
        <v>24.859765425803101</v>
      </c>
      <c r="Q598">
        <v>-3.6465817102680001E-3</v>
      </c>
    </row>
    <row r="599" spans="1:17" hidden="1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267</v>
      </c>
      <c r="E599">
        <v>8035.3803207999999</v>
      </c>
      <c r="F599">
        <v>1914.8</v>
      </c>
      <c r="G599">
        <v>79.991083256424602</v>
      </c>
      <c r="H599">
        <v>12.8913234524007</v>
      </c>
      <c r="I599">
        <v>47.546450894876997</v>
      </c>
      <c r="J599">
        <v>3.2353067547602001</v>
      </c>
      <c r="K599">
        <v>1665.7520885148001</v>
      </c>
      <c r="L599">
        <v>1382.7251316331501</v>
      </c>
      <c r="M599">
        <v>76.243701775317305</v>
      </c>
      <c r="N599">
        <v>0.34396623229145001</v>
      </c>
      <c r="O599">
        <v>2.09943597242532</v>
      </c>
      <c r="P599">
        <v>109.210598197213</v>
      </c>
      <c r="Q599">
        <v>0.165492754844491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267</v>
      </c>
      <c r="E600">
        <v>7960.6395774399998</v>
      </c>
      <c r="F600">
        <v>6986.35</v>
      </c>
      <c r="G600">
        <v>28.427059202752702</v>
      </c>
      <c r="H600">
        <v>1.56499866941058</v>
      </c>
      <c r="I600">
        <v>21.580438448699301</v>
      </c>
      <c r="J600">
        <v>2.92466823695398</v>
      </c>
      <c r="K600">
        <v>6717.6438158376304</v>
      </c>
      <c r="L600">
        <v>5979.9035837520196</v>
      </c>
      <c r="M600">
        <v>63.6623922912704</v>
      </c>
      <c r="N600">
        <v>2.6976559180142901</v>
      </c>
      <c r="O600">
        <v>12.0041223242465</v>
      </c>
      <c r="P600">
        <v>62.017346536490301</v>
      </c>
      <c r="Q600">
        <v>1.9488786871576E-2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46</v>
      </c>
      <c r="E601">
        <v>7932.8932516049999</v>
      </c>
      <c r="F601">
        <v>519.5</v>
      </c>
      <c r="G601">
        <v>89.358872136605697</v>
      </c>
      <c r="H601">
        <v>22.048196883080099</v>
      </c>
      <c r="I601">
        <v>23.236736803050601</v>
      </c>
      <c r="J601">
        <v>1.5238188128161001</v>
      </c>
      <c r="K601">
        <v>465.29068663885801</v>
      </c>
      <c r="L601">
        <v>404.36232908290998</v>
      </c>
      <c r="M601">
        <v>71.731576089901395</v>
      </c>
      <c r="N601">
        <v>2.4670139640338902</v>
      </c>
      <c r="O601">
        <v>8.5659287776708393</v>
      </c>
      <c r="P601">
        <v>120.96980008507001</v>
      </c>
      <c r="Q601">
        <v>-2.0748333113815E-2</v>
      </c>
    </row>
    <row r="602" spans="1:17" hidden="1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230</v>
      </c>
      <c r="E602">
        <v>7904.8616166000002</v>
      </c>
      <c r="F602">
        <v>68.63</v>
      </c>
      <c r="G602">
        <v>107.256232609544</v>
      </c>
      <c r="H602">
        <v>4.56742465371123</v>
      </c>
      <c r="I602">
        <v>18.945375594688901</v>
      </c>
      <c r="J602">
        <v>12.0485793926825</v>
      </c>
      <c r="K602">
        <v>57.070095182343699</v>
      </c>
      <c r="L602">
        <v>51.729777579968903</v>
      </c>
      <c r="M602">
        <v>81.525805932648097</v>
      </c>
      <c r="N602">
        <v>1.9471067298418701</v>
      </c>
      <c r="O602">
        <v>6.9503132740784004</v>
      </c>
      <c r="P602">
        <v>156.56074766355101</v>
      </c>
      <c r="Q602">
        <v>5.9910364008491999E-2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140</v>
      </c>
      <c r="E603">
        <v>7904.2622610999997</v>
      </c>
      <c r="F603">
        <v>920.9</v>
      </c>
      <c r="G603">
        <v>116.007558502766</v>
      </c>
      <c r="H603">
        <v>13.764284859346301</v>
      </c>
      <c r="I603">
        <v>127.94186786263801</v>
      </c>
      <c r="J603">
        <v>-7.2171764517964796</v>
      </c>
      <c r="K603">
        <v>865.14934610170997</v>
      </c>
      <c r="L603">
        <v>671.622810067822</v>
      </c>
      <c r="M603">
        <v>49.356296048150398</v>
      </c>
      <c r="N603">
        <v>1.1378479489712101</v>
      </c>
      <c r="O603">
        <v>16.190683027473099</v>
      </c>
      <c r="P603">
        <v>154.532891100055</v>
      </c>
      <c r="Q603">
        <v>0.192575680964226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306</v>
      </c>
      <c r="E604">
        <v>7893.9711134999998</v>
      </c>
      <c r="F604">
        <v>488.7</v>
      </c>
      <c r="G604">
        <v>9.6903404645821301</v>
      </c>
      <c r="H604">
        <v>7.3673243914869504</v>
      </c>
      <c r="I604">
        <v>18.3869844801537</v>
      </c>
      <c r="J604">
        <v>3.4774510532128802</v>
      </c>
      <c r="K604">
        <v>441.04078479307998</v>
      </c>
      <c r="L604">
        <v>396.41329522358899</v>
      </c>
      <c r="M604">
        <v>67.384524309562096</v>
      </c>
      <c r="N604">
        <v>1.03636779954312</v>
      </c>
      <c r="O604">
        <v>2.8033558420298599</v>
      </c>
      <c r="P604">
        <v>43.187811309698198</v>
      </c>
      <c r="Q604">
        <v>0.109090338472089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24</v>
      </c>
      <c r="E605">
        <v>7891.7077481449996</v>
      </c>
      <c r="F605">
        <v>223.41</v>
      </c>
      <c r="G605">
        <v>14.159724280708099</v>
      </c>
      <c r="H605">
        <v>-1.5794371909117999</v>
      </c>
      <c r="I605">
        <v>-15.785205369504199</v>
      </c>
      <c r="J605">
        <v>-3.2299517848605501</v>
      </c>
      <c r="K605">
        <v>223.45968115029601</v>
      </c>
      <c r="L605">
        <v>221.05776202590599</v>
      </c>
      <c r="M605">
        <v>53.100368807188097</v>
      </c>
      <c r="N605">
        <v>1.09446610200609</v>
      </c>
      <c r="O605">
        <v>28.261939931068401</v>
      </c>
      <c r="P605">
        <v>46.690741956664397</v>
      </c>
      <c r="Q605">
        <v>0.12542634452919499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584</v>
      </c>
      <c r="E606">
        <v>7884.986583809</v>
      </c>
      <c r="F606">
        <v>236.64</v>
      </c>
      <c r="G606">
        <v>4.0915875945255999</v>
      </c>
      <c r="H606">
        <v>6.35857739593449</v>
      </c>
      <c r="I606">
        <v>0.93024827464681004</v>
      </c>
      <c r="J606">
        <v>3.6951006938981301</v>
      </c>
      <c r="K606">
        <v>223.02032017903201</v>
      </c>
      <c r="L606">
        <v>217.08061034353801</v>
      </c>
      <c r="M606">
        <v>74.649789920953793</v>
      </c>
      <c r="N606">
        <v>2.0819082563054199</v>
      </c>
      <c r="O606">
        <v>18.576741041243999</v>
      </c>
      <c r="P606">
        <v>45.356265356265297</v>
      </c>
      <c r="Q606">
        <v>4.1962608077506E-2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46</v>
      </c>
      <c r="E607">
        <v>7871.7453414299998</v>
      </c>
      <c r="F607">
        <v>4981.7</v>
      </c>
      <c r="G607">
        <v>24.344253042874598</v>
      </c>
      <c r="H607">
        <v>-5.5600810622455796</v>
      </c>
      <c r="I607">
        <v>9.7723370079558993</v>
      </c>
      <c r="J607">
        <v>-2.4351382441549498</v>
      </c>
      <c r="K607">
        <v>4965.0783459623199</v>
      </c>
      <c r="L607">
        <v>4560.2313700356499</v>
      </c>
      <c r="M607">
        <v>49.128250676740898</v>
      </c>
      <c r="N607">
        <v>2.2219512363910101</v>
      </c>
      <c r="O607">
        <v>11.4077523736876</v>
      </c>
      <c r="P607">
        <v>56.1269900965275</v>
      </c>
      <c r="Q607">
        <v>0.19476710286697799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488</v>
      </c>
      <c r="E608">
        <v>7832.1868016999997</v>
      </c>
      <c r="F608">
        <v>715.9</v>
      </c>
      <c r="G608">
        <v>3.6521310681660202</v>
      </c>
      <c r="H608">
        <v>21.523909098540098</v>
      </c>
      <c r="I608">
        <v>24.218424189459601</v>
      </c>
      <c r="J608">
        <v>-1.51705734156827</v>
      </c>
      <c r="K608">
        <v>633.39000971669498</v>
      </c>
      <c r="M608">
        <v>72.786454786748806</v>
      </c>
      <c r="N608">
        <v>1.95950057736145</v>
      </c>
      <c r="O608">
        <v>6.4394468501187196</v>
      </c>
      <c r="P608">
        <v>37.898487912934598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249</v>
      </c>
      <c r="E609">
        <v>7830.0233711999999</v>
      </c>
      <c r="F609">
        <v>583.4</v>
      </c>
      <c r="G609">
        <v>-38.058675249919098</v>
      </c>
      <c r="H609">
        <v>-3.0681595298151798</v>
      </c>
      <c r="I609">
        <v>-19.205053813512301</v>
      </c>
      <c r="J609">
        <v>-4.9054386319117302</v>
      </c>
      <c r="K609">
        <v>590.61376506402803</v>
      </c>
      <c r="L609">
        <v>603.50311187464695</v>
      </c>
      <c r="M609">
        <v>40.274630429890301</v>
      </c>
      <c r="N609">
        <v>1.2231814868956901</v>
      </c>
      <c r="O609">
        <v>28.471031882070601</v>
      </c>
      <c r="P609">
        <v>5.7650471356055002</v>
      </c>
      <c r="Q609">
        <v>2.4444105584986001E-2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609</v>
      </c>
      <c r="E610">
        <v>7828.9979293050001</v>
      </c>
      <c r="F610">
        <v>3841.25</v>
      </c>
      <c r="G610">
        <v>-3.1288811960151799</v>
      </c>
      <c r="H610">
        <v>15.598222861815399</v>
      </c>
      <c r="I610">
        <v>3.1020974545690199</v>
      </c>
      <c r="J610">
        <v>-6.3241081753534703</v>
      </c>
      <c r="K610">
        <v>3646.1076758997501</v>
      </c>
      <c r="L610">
        <v>3402.60779271004</v>
      </c>
      <c r="M610">
        <v>50.534276886477002</v>
      </c>
      <c r="N610">
        <v>0.70104125424373398</v>
      </c>
      <c r="O610">
        <v>11.6511552229092</v>
      </c>
      <c r="P610">
        <v>27.7435982707016</v>
      </c>
      <c r="Q610">
        <v>-2.7229392798571998E-2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284</v>
      </c>
      <c r="E611">
        <v>7791.2503530000004</v>
      </c>
      <c r="F611">
        <v>753.45</v>
      </c>
      <c r="G611">
        <v>29.757511394642101</v>
      </c>
      <c r="H611">
        <v>-5.9561569758412301</v>
      </c>
      <c r="I611">
        <v>5.0136026282125004</v>
      </c>
      <c r="J611">
        <v>-4.8975330129725103</v>
      </c>
      <c r="K611">
        <v>754.91852143741596</v>
      </c>
      <c r="L611">
        <v>650.39195963452698</v>
      </c>
      <c r="M611">
        <v>32.488175478098398</v>
      </c>
      <c r="N611">
        <v>0.357042569925278</v>
      </c>
      <c r="O611">
        <v>16.796071404870901</v>
      </c>
      <c r="P611">
        <v>72.315608919382498</v>
      </c>
      <c r="Q611">
        <v>8.8292376388070005E-3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1355</v>
      </c>
      <c r="E612">
        <v>7755.2144022899902</v>
      </c>
      <c r="F612">
        <v>606.04999999999995</v>
      </c>
      <c r="G612">
        <v>4.4030111159908198</v>
      </c>
      <c r="H612">
        <v>-2.5952470592128001</v>
      </c>
      <c r="I612">
        <v>0.71980088204528903</v>
      </c>
      <c r="J612">
        <v>-2.6960728846778399</v>
      </c>
      <c r="K612">
        <v>586.388636552761</v>
      </c>
      <c r="L612">
        <v>529.68961763022503</v>
      </c>
      <c r="M612">
        <v>51.435432132557899</v>
      </c>
      <c r="N612">
        <v>0.48070418275327598</v>
      </c>
      <c r="O612">
        <v>9.2319115584522802</v>
      </c>
      <c r="P612">
        <v>56.117980422462601</v>
      </c>
      <c r="Q612">
        <v>6.7585073014620994E-2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609</v>
      </c>
      <c r="E613">
        <v>7714.2165429999995</v>
      </c>
      <c r="F613">
        <v>388.1</v>
      </c>
      <c r="G613">
        <v>66.320510665360203</v>
      </c>
      <c r="H613">
        <v>-5.2328737265104204</v>
      </c>
      <c r="I613">
        <v>19.199214317487399</v>
      </c>
      <c r="J613">
        <v>4.7739714350334097</v>
      </c>
      <c r="K613">
        <v>364.37325966100201</v>
      </c>
      <c r="L613">
        <v>312.669132770972</v>
      </c>
      <c r="M613">
        <v>69.460639396148693</v>
      </c>
      <c r="N613">
        <v>0.87004621377012203</v>
      </c>
      <c r="O613">
        <v>4.3545477969595403</v>
      </c>
      <c r="P613">
        <v>95.911155981827307</v>
      </c>
      <c r="Q613">
        <v>7.9086271369136998E-2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376</v>
      </c>
      <c r="E614">
        <v>7657.46033153999</v>
      </c>
      <c r="F614">
        <v>692.6</v>
      </c>
      <c r="G614">
        <v>-23.627638025947899</v>
      </c>
      <c r="H614">
        <v>5.1658481307980404</v>
      </c>
      <c r="I614">
        <v>-16.411735288029799</v>
      </c>
      <c r="J614">
        <v>-1.3062953007971401</v>
      </c>
      <c r="K614">
        <v>646.28329504078897</v>
      </c>
      <c r="L614">
        <v>642.61090219950404</v>
      </c>
      <c r="M614">
        <v>63.907857788589197</v>
      </c>
      <c r="N614">
        <v>1.3755720042705</v>
      </c>
      <c r="O614">
        <v>12.041582442968499</v>
      </c>
      <c r="P614">
        <v>32.847415363958902</v>
      </c>
      <c r="Q614">
        <v>-6.0877687035520003E-2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584</v>
      </c>
      <c r="E615">
        <v>7655.1567050000003</v>
      </c>
      <c r="F615">
        <v>384.75</v>
      </c>
      <c r="G615">
        <v>78.799167242256004</v>
      </c>
      <c r="H615">
        <v>5.9428514800469996</v>
      </c>
      <c r="I615">
        <v>61.827394849349403</v>
      </c>
      <c r="J615">
        <v>0.36052842251170097</v>
      </c>
      <c r="K615">
        <v>344.90603163832202</v>
      </c>
      <c r="L615">
        <v>277.316132931987</v>
      </c>
      <c r="M615">
        <v>80.534335280673403</v>
      </c>
      <c r="N615">
        <v>0.79033207679093298</v>
      </c>
      <c r="O615">
        <v>17.270955165692001</v>
      </c>
      <c r="P615">
        <v>131.60270880361099</v>
      </c>
      <c r="Q615">
        <v>0.33760951649080401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E616">
        <v>7615.8997247999996</v>
      </c>
      <c r="F616">
        <v>3390.75</v>
      </c>
      <c r="G616">
        <v>-1.7980771276032801</v>
      </c>
      <c r="H616">
        <v>1.3822028639077699</v>
      </c>
      <c r="I616">
        <v>30.4902869818666</v>
      </c>
      <c r="J616">
        <v>-8.7018139198306308</v>
      </c>
      <c r="K616">
        <v>3140.8155057623298</v>
      </c>
      <c r="L616">
        <v>2696.6990877988101</v>
      </c>
      <c r="M616">
        <v>49.338450784305103</v>
      </c>
      <c r="N616">
        <v>0.95198890959168303</v>
      </c>
      <c r="O616">
        <v>14.723881147238799</v>
      </c>
      <c r="P616">
        <v>61.5412101000476</v>
      </c>
      <c r="Q616">
        <v>0.12049247588492901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373</v>
      </c>
      <c r="E617">
        <v>7591.0698622</v>
      </c>
      <c r="F617">
        <v>1668.65</v>
      </c>
      <c r="G617">
        <v>82.3661835028756</v>
      </c>
      <c r="H617">
        <v>24.344412720783801</v>
      </c>
      <c r="I617">
        <v>43.204736488836303</v>
      </c>
      <c r="J617">
        <v>3.6494431143044701</v>
      </c>
      <c r="K617">
        <v>1408.0537621543499</v>
      </c>
      <c r="L617">
        <v>1140.1745970824099</v>
      </c>
      <c r="M617">
        <v>66.060208156049399</v>
      </c>
      <c r="N617">
        <v>1.0782305855438401</v>
      </c>
      <c r="O617">
        <v>3.8564108710634302</v>
      </c>
      <c r="P617">
        <v>137.24319328925799</v>
      </c>
      <c r="Q617">
        <v>3.4920794220169998E-2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230</v>
      </c>
      <c r="E618">
        <v>7589.7868207499996</v>
      </c>
      <c r="F618">
        <v>1357</v>
      </c>
      <c r="G618">
        <v>83.576241933275696</v>
      </c>
      <c r="H618">
        <v>12.4631325118406</v>
      </c>
      <c r="I618">
        <v>109.830200405295</v>
      </c>
      <c r="J618">
        <v>3.7755413921806502</v>
      </c>
      <c r="K618">
        <v>1142.2665468959999</v>
      </c>
      <c r="L618">
        <v>842.39817282715001</v>
      </c>
      <c r="M618">
        <v>57.225187931976201</v>
      </c>
      <c r="N618">
        <v>0.69365118997150499</v>
      </c>
      <c r="O618">
        <v>7.2033898305084696</v>
      </c>
      <c r="P618">
        <v>150.80861288235801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21</v>
      </c>
      <c r="E619">
        <v>7576.5386204249999</v>
      </c>
      <c r="F619">
        <v>1434.9</v>
      </c>
      <c r="G619">
        <v>159.76269040772999</v>
      </c>
      <c r="H619">
        <v>19.8984852597718</v>
      </c>
      <c r="I619">
        <v>17.894835913218898</v>
      </c>
      <c r="J619">
        <v>-10.7452894448467</v>
      </c>
      <c r="K619">
        <v>1230.2021380137601</v>
      </c>
      <c r="L619">
        <v>1009.51108704726</v>
      </c>
      <c r="M619">
        <v>60.870241866838299</v>
      </c>
      <c r="N619">
        <v>2.2681359284426401</v>
      </c>
      <c r="O619">
        <v>5.9272423165377397</v>
      </c>
      <c r="P619">
        <v>221.88884526947399</v>
      </c>
      <c r="Q619">
        <v>0.24486132453307299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328</v>
      </c>
      <c r="E620">
        <v>7568.0843511000003</v>
      </c>
      <c r="F620">
        <v>328.35</v>
      </c>
      <c r="G620">
        <v>141.499337669244</v>
      </c>
      <c r="H620">
        <v>18.646406940941901</v>
      </c>
      <c r="I620">
        <v>72.605254585943797</v>
      </c>
      <c r="J620">
        <v>9.4377654991605393</v>
      </c>
      <c r="K620">
        <v>283.80208269377999</v>
      </c>
      <c r="L620">
        <v>220.16218257078299</v>
      </c>
      <c r="M620">
        <v>74.561240878178694</v>
      </c>
      <c r="N620">
        <v>1.8636346089010001</v>
      </c>
      <c r="O620">
        <v>7.2788183340947104</v>
      </c>
      <c r="P620">
        <v>179.44680851063799</v>
      </c>
      <c r="Q620">
        <v>0.124481868589627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24</v>
      </c>
      <c r="E621">
        <v>7547.8220549099997</v>
      </c>
      <c r="F621">
        <v>476.05</v>
      </c>
      <c r="G621">
        <v>-17.327313004147701</v>
      </c>
      <c r="H621">
        <v>-5.0272524841596304</v>
      </c>
      <c r="I621">
        <v>-17.371149841671599</v>
      </c>
      <c r="J621">
        <v>-0.74054538397647596</v>
      </c>
      <c r="K621">
        <v>475.21661179340401</v>
      </c>
      <c r="L621">
        <v>486.84348373806699</v>
      </c>
      <c r="M621">
        <v>53.490660752267203</v>
      </c>
      <c r="N621">
        <v>1.5402218538714401</v>
      </c>
      <c r="O621">
        <v>28.4213843083709</v>
      </c>
      <c r="P621">
        <v>18.317385361004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531</v>
      </c>
      <c r="E622">
        <v>7531.6124499999996</v>
      </c>
      <c r="F622">
        <v>2304.85</v>
      </c>
      <c r="G622">
        <v>-28.473834732708401</v>
      </c>
      <c r="H622">
        <v>0.98543825202965496</v>
      </c>
      <c r="I622">
        <v>-24.710098389899301</v>
      </c>
      <c r="J622">
        <v>0.83011963765659003</v>
      </c>
      <c r="K622">
        <v>2222.1067113320501</v>
      </c>
      <c r="L622">
        <v>2246.3702818236502</v>
      </c>
      <c r="M622">
        <v>61.6447769387688</v>
      </c>
      <c r="N622">
        <v>1.6755590655861401</v>
      </c>
      <c r="O622">
        <v>18.662819706271499</v>
      </c>
      <c r="P622">
        <v>17.594387755102002</v>
      </c>
      <c r="Q622">
        <v>-4.5052184400489997E-2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59</v>
      </c>
      <c r="E623">
        <v>7525.0820824800003</v>
      </c>
      <c r="F623">
        <v>457.65</v>
      </c>
      <c r="G623">
        <v>15.1929326133963</v>
      </c>
      <c r="H623">
        <v>-6.4983536205732699</v>
      </c>
      <c r="I623">
        <v>4.6639736917000203</v>
      </c>
      <c r="J623">
        <v>-1.30702732674375</v>
      </c>
      <c r="K623">
        <v>453.349153788823</v>
      </c>
      <c r="L623">
        <v>419.20630222926701</v>
      </c>
      <c r="M623">
        <v>60.707515893596501</v>
      </c>
      <c r="N623">
        <v>1.1944654389282301</v>
      </c>
      <c r="O623">
        <v>7.0577952583852301</v>
      </c>
      <c r="P623">
        <v>49.2904909476431</v>
      </c>
      <c r="Q623">
        <v>-1.0745681505952001E-2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46</v>
      </c>
      <c r="E624">
        <v>7506.3119386949902</v>
      </c>
      <c r="F624">
        <v>198.97</v>
      </c>
      <c r="G624">
        <v>44.044093115376803</v>
      </c>
      <c r="H624">
        <v>-4.9776687849979098</v>
      </c>
      <c r="I624">
        <v>-16.333162403089801</v>
      </c>
      <c r="J624">
        <v>0.60837952234249804</v>
      </c>
      <c r="K624">
        <v>200.63216433475901</v>
      </c>
      <c r="L624">
        <v>187.34787687123799</v>
      </c>
      <c r="M624">
        <v>55.160754470479503</v>
      </c>
      <c r="N624">
        <v>1.21226463813102</v>
      </c>
      <c r="O624">
        <v>25.295270643815599</v>
      </c>
      <c r="P624">
        <v>83.975959315765095</v>
      </c>
      <c r="Q624">
        <v>0.17173898808122301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751</v>
      </c>
      <c r="E625">
        <v>7391.1814176779999</v>
      </c>
      <c r="F625">
        <v>41.2</v>
      </c>
      <c r="G625">
        <v>-29.5658566356426</v>
      </c>
      <c r="H625">
        <v>-11.329062640758099</v>
      </c>
      <c r="I625">
        <v>-4.9867789624655803</v>
      </c>
      <c r="J625">
        <v>-5.0937654809664901</v>
      </c>
      <c r="K625">
        <v>43.385657475499599</v>
      </c>
      <c r="L625">
        <v>44.045157627998201</v>
      </c>
      <c r="M625">
        <v>35.6459515114718</v>
      </c>
      <c r="N625">
        <v>0.60782148451487905</v>
      </c>
      <c r="O625">
        <v>31.067961165048501</v>
      </c>
      <c r="P625">
        <v>11.351351351351299</v>
      </c>
      <c r="Q625">
        <v>4.7566824229067002E-2</v>
      </c>
    </row>
    <row r="626" spans="1:17" hidden="1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751</v>
      </c>
      <c r="E626">
        <v>7384.3164930000003</v>
      </c>
      <c r="F626">
        <v>828.1</v>
      </c>
      <c r="G626">
        <v>125.773731288335</v>
      </c>
      <c r="H626">
        <v>20.855240393235199</v>
      </c>
      <c r="I626">
        <v>75.704646480340998</v>
      </c>
      <c r="J626">
        <v>10.457530425821499</v>
      </c>
      <c r="K626">
        <v>711.99007497983496</v>
      </c>
      <c r="L626">
        <v>594.49207498907197</v>
      </c>
      <c r="M626">
        <v>69.089208108546401</v>
      </c>
      <c r="N626">
        <v>3.08359151018337</v>
      </c>
      <c r="O626">
        <v>11.091655597150099</v>
      </c>
      <c r="P626">
        <v>162.888888888888</v>
      </c>
      <c r="Q626">
        <v>6.7903929377361005E-2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59</v>
      </c>
      <c r="E627">
        <v>7343.065340184</v>
      </c>
      <c r="F627">
        <v>159.09</v>
      </c>
      <c r="G627">
        <v>46.6627755078866</v>
      </c>
      <c r="H627">
        <v>-8.7970784089246106</v>
      </c>
      <c r="I627">
        <v>-11.4488305512777</v>
      </c>
      <c r="J627">
        <v>0.53082378116148798</v>
      </c>
      <c r="K627">
        <v>159.41205239612299</v>
      </c>
      <c r="L627">
        <v>144.683121718508</v>
      </c>
      <c r="M627">
        <v>56.332285432176</v>
      </c>
      <c r="N627">
        <v>0.47881570684000202</v>
      </c>
      <c r="O627">
        <v>16.600666289521602</v>
      </c>
      <c r="P627">
        <v>75.984513274336194</v>
      </c>
      <c r="Q627">
        <v>5.5002100624732E-2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609</v>
      </c>
      <c r="E628">
        <v>7308.4102119949903</v>
      </c>
      <c r="F628">
        <v>548.85</v>
      </c>
      <c r="G628">
        <v>30.551713424942299</v>
      </c>
      <c r="H628">
        <v>20.8226028674164</v>
      </c>
      <c r="I628">
        <v>-8.0329637952695396</v>
      </c>
      <c r="J628">
        <v>2.7083164902997598</v>
      </c>
      <c r="K628">
        <v>482.95049469072802</v>
      </c>
      <c r="L628">
        <v>480.35441219345398</v>
      </c>
      <c r="M628">
        <v>81.626568162379598</v>
      </c>
      <c r="N628">
        <v>1.4833069927764899</v>
      </c>
      <c r="O628">
        <v>21.344629680240399</v>
      </c>
      <c r="P628">
        <v>73.714195284063905</v>
      </c>
      <c r="Q628">
        <v>9.8537986453744994E-2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609</v>
      </c>
      <c r="E629">
        <v>7244.17516875</v>
      </c>
      <c r="F629">
        <v>520.25</v>
      </c>
      <c r="G629">
        <v>30.0887740785052</v>
      </c>
      <c r="H629">
        <v>11.6977518783745</v>
      </c>
      <c r="I629">
        <v>13.128992792924301</v>
      </c>
      <c r="J629">
        <v>8.7736579861048405</v>
      </c>
      <c r="K629">
        <v>474.24379863040201</v>
      </c>
      <c r="L629">
        <v>431.49037169135897</v>
      </c>
      <c r="M629">
        <v>88.510997435453802</v>
      </c>
      <c r="N629">
        <v>3.09853934104992</v>
      </c>
      <c r="O629">
        <v>7.60211436809226</v>
      </c>
      <c r="P629">
        <v>74.697783747481495</v>
      </c>
      <c r="Q629">
        <v>0.144759883194086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59</v>
      </c>
      <c r="E630">
        <v>7226.5696054999999</v>
      </c>
      <c r="F630">
        <v>398.4</v>
      </c>
      <c r="G630">
        <v>-31.406460990471</v>
      </c>
      <c r="H630">
        <v>7.7453525816391604</v>
      </c>
      <c r="I630">
        <v>-3.6647107491428299</v>
      </c>
      <c r="J630">
        <v>2.11084463298539</v>
      </c>
      <c r="K630">
        <v>386.029732469397</v>
      </c>
      <c r="M630">
        <v>65.333267415904601</v>
      </c>
      <c r="N630">
        <v>1.23933901594214</v>
      </c>
      <c r="O630">
        <v>11.144578313253</v>
      </c>
      <c r="P630">
        <v>24.694835680751101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21</v>
      </c>
      <c r="E631">
        <v>7214.5559138399904</v>
      </c>
      <c r="F631">
        <v>866.25</v>
      </c>
      <c r="G631">
        <v>85.190639998553905</v>
      </c>
      <c r="H631">
        <v>5.5760067353809504</v>
      </c>
      <c r="I631">
        <v>89.392357561511204</v>
      </c>
      <c r="J631">
        <v>-0.131401402049694</v>
      </c>
      <c r="K631">
        <v>785.73340586293102</v>
      </c>
      <c r="L631">
        <v>616.52317646897404</v>
      </c>
      <c r="M631">
        <v>58.436193820567297</v>
      </c>
      <c r="N631">
        <v>0.70294744457923697</v>
      </c>
      <c r="O631">
        <v>5.73160173160172</v>
      </c>
      <c r="P631">
        <v>114.365256124721</v>
      </c>
      <c r="Q631">
        <v>0.14391976037776599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21</v>
      </c>
      <c r="E632">
        <v>7185.1380004000002</v>
      </c>
      <c r="F632">
        <v>614.54999999999995</v>
      </c>
      <c r="G632">
        <v>133.64600303738999</v>
      </c>
      <c r="H632">
        <v>-5.8070655802445597</v>
      </c>
      <c r="I632">
        <v>22.547621151002001</v>
      </c>
      <c r="J632">
        <v>-0.26464304071467498</v>
      </c>
      <c r="K632">
        <v>589.24699077713694</v>
      </c>
      <c r="L632">
        <v>500.37210328719999</v>
      </c>
      <c r="M632">
        <v>64.546157117625697</v>
      </c>
      <c r="N632">
        <v>0.68894431370797204</v>
      </c>
      <c r="O632">
        <v>9.3564396713042104</v>
      </c>
      <c r="P632">
        <v>184.44804443415799</v>
      </c>
      <c r="Q632">
        <v>0.26050334006253201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379</v>
      </c>
      <c r="E633">
        <v>7172.3003964999998</v>
      </c>
      <c r="F633">
        <v>909.55</v>
      </c>
      <c r="G633">
        <v>-0.29185515999482797</v>
      </c>
      <c r="H633">
        <v>-2.4574551095148198</v>
      </c>
      <c r="I633">
        <v>2.00103903013708</v>
      </c>
      <c r="J633">
        <v>-0.88043053666675597</v>
      </c>
      <c r="K633">
        <v>888.16456342543597</v>
      </c>
      <c r="L633">
        <v>840.41933057130905</v>
      </c>
      <c r="M633">
        <v>67.2403017489018</v>
      </c>
      <c r="N633">
        <v>0.48729088366786399</v>
      </c>
      <c r="O633">
        <v>18.6850640426584</v>
      </c>
      <c r="P633">
        <v>28.105633802816801</v>
      </c>
      <c r="Q633">
        <v>7.6737338853463996E-2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614</v>
      </c>
      <c r="E634">
        <v>7135.1669859200001</v>
      </c>
      <c r="F634">
        <v>41.4</v>
      </c>
      <c r="G634">
        <v>-17.817644084687899</v>
      </c>
      <c r="H634">
        <v>-11.6353562346799</v>
      </c>
      <c r="I634">
        <v>-30.647335496808498</v>
      </c>
      <c r="J634">
        <v>-5.1904006918050296</v>
      </c>
      <c r="K634">
        <v>44.328030236384798</v>
      </c>
      <c r="L634">
        <v>46.994109379266199</v>
      </c>
      <c r="M634">
        <v>36.219754881348699</v>
      </c>
      <c r="N634">
        <v>1.63306605058263</v>
      </c>
      <c r="O634">
        <v>65.942028985507207</v>
      </c>
      <c r="P634">
        <v>11.7408906882591</v>
      </c>
      <c r="Q634">
        <v>-1.2120308310750999E-2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24</v>
      </c>
      <c r="E635">
        <v>7131.3414586979998</v>
      </c>
      <c r="F635">
        <v>27</v>
      </c>
      <c r="G635">
        <v>36.426486781704099</v>
      </c>
      <c r="H635">
        <v>-6.9677339339608197</v>
      </c>
      <c r="I635">
        <v>-0.74448188265562298</v>
      </c>
      <c r="J635">
        <v>-4.91178127942392</v>
      </c>
      <c r="K635">
        <v>27.843022005220298</v>
      </c>
      <c r="L635">
        <v>26.114764469410101</v>
      </c>
      <c r="M635">
        <v>43.159718285366502</v>
      </c>
      <c r="N635">
        <v>0.78905582951659503</v>
      </c>
      <c r="O635">
        <v>36.598981731057201</v>
      </c>
      <c r="P635">
        <v>65.5921444157905</v>
      </c>
      <c r="Q635">
        <v>7.5847421276316995E-2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193</v>
      </c>
      <c r="E636">
        <v>7121.04784138999</v>
      </c>
      <c r="F636">
        <v>514.4</v>
      </c>
      <c r="G636">
        <v>2.0390207345178402</v>
      </c>
      <c r="H636">
        <v>17.9393457869729</v>
      </c>
      <c r="I636">
        <v>27.355490667939598</v>
      </c>
      <c r="J636">
        <v>-1.42956122704005</v>
      </c>
      <c r="K636">
        <v>457.02447879891201</v>
      </c>
      <c r="L636">
        <v>416.13748576758798</v>
      </c>
      <c r="M636">
        <v>70.748752570753098</v>
      </c>
      <c r="N636">
        <v>1.00922345367914</v>
      </c>
      <c r="O636">
        <v>3.0326594090202201</v>
      </c>
      <c r="P636">
        <v>45.413427561837402</v>
      </c>
      <c r="Q636">
        <v>4.9725309945051997E-2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642</v>
      </c>
      <c r="E637">
        <v>7116.8652483449996</v>
      </c>
      <c r="F637">
        <v>237.6</v>
      </c>
      <c r="G637">
        <v>173.55362839311101</v>
      </c>
      <c r="H637">
        <v>9.7155248264228007</v>
      </c>
      <c r="I637">
        <v>25.791265751657399</v>
      </c>
      <c r="J637">
        <v>4.83158454726202</v>
      </c>
      <c r="K637">
        <v>195.54420629936001</v>
      </c>
      <c r="L637">
        <v>165.599742069201</v>
      </c>
      <c r="M637">
        <v>68.184270807663296</v>
      </c>
      <c r="N637">
        <v>2.0588059175083999</v>
      </c>
      <c r="O637">
        <v>3.3880471380471402</v>
      </c>
      <c r="P637">
        <v>218.92617449664399</v>
      </c>
      <c r="Q637">
        <v>0.16172214817299299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609</v>
      </c>
      <c r="E638">
        <v>7092.4065479999999</v>
      </c>
      <c r="F638">
        <v>350.8</v>
      </c>
      <c r="G638">
        <v>-16.342181691337601</v>
      </c>
      <c r="H638">
        <v>-2.8154903902812598</v>
      </c>
      <c r="I638">
        <v>4.9887899348826901</v>
      </c>
      <c r="J638">
        <v>-2.2377336736936799</v>
      </c>
      <c r="K638">
        <v>346.01484260283701</v>
      </c>
      <c r="L638">
        <v>340.56607834995299</v>
      </c>
      <c r="M638">
        <v>51.891229703940297</v>
      </c>
      <c r="N638">
        <v>0.98807239113970402</v>
      </c>
      <c r="O638">
        <v>24.5581527936145</v>
      </c>
      <c r="P638">
        <v>31.0177404295051</v>
      </c>
      <c r="Q638">
        <v>0.141856597367577</v>
      </c>
    </row>
    <row r="639" spans="1:17" hidden="1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140</v>
      </c>
      <c r="E639">
        <v>7082.2611770399899</v>
      </c>
      <c r="F639">
        <v>464.35</v>
      </c>
      <c r="G639">
        <v>36.274273615901699</v>
      </c>
      <c r="H639">
        <v>20.9065491138604</v>
      </c>
      <c r="I639">
        <v>34.323526132782298</v>
      </c>
      <c r="J639">
        <v>3.5208740581297402</v>
      </c>
      <c r="K639">
        <v>379.04917968774902</v>
      </c>
      <c r="M639">
        <v>76.619466103322196</v>
      </c>
      <c r="N639">
        <v>0.78458640141041203</v>
      </c>
      <c r="O639">
        <v>4.4363088187789197</v>
      </c>
      <c r="P639">
        <v>91.2873326467559</v>
      </c>
    </row>
    <row r="640" spans="1:17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531</v>
      </c>
      <c r="E640">
        <v>7051.1403825719999</v>
      </c>
      <c r="F640">
        <v>251.64</v>
      </c>
      <c r="G640">
        <v>-32.242706448713299</v>
      </c>
      <c r="H640">
        <v>-4.2536987276073797</v>
      </c>
      <c r="I640">
        <v>-25.531097855408301</v>
      </c>
      <c r="J640">
        <v>-2.3894336853831302</v>
      </c>
      <c r="K640">
        <v>249.610417520005</v>
      </c>
      <c r="L640">
        <v>259.66695739215601</v>
      </c>
      <c r="M640">
        <v>52.366218161301497</v>
      </c>
      <c r="N640">
        <v>1.59190567050431</v>
      </c>
      <c r="O640">
        <v>27.543315848036801</v>
      </c>
      <c r="P640">
        <v>14.381818181818099</v>
      </c>
      <c r="Q640">
        <v>-1.6075267089711E-2</v>
      </c>
    </row>
    <row r="641" spans="1:17" hidden="1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193</v>
      </c>
      <c r="E641">
        <v>7048.8336630000003</v>
      </c>
      <c r="F641">
        <v>356.25</v>
      </c>
      <c r="G641">
        <v>-12.89571793226</v>
      </c>
      <c r="H641">
        <v>10.825296971192</v>
      </c>
      <c r="I641">
        <v>13.9423890107297</v>
      </c>
      <c r="J641">
        <v>1.01420757717068</v>
      </c>
      <c r="K641">
        <v>320.54761446834999</v>
      </c>
      <c r="M641">
        <v>69.094496454892194</v>
      </c>
      <c r="N641">
        <v>2.1455650799235602</v>
      </c>
      <c r="O641">
        <v>4.3649122807017404</v>
      </c>
      <c r="P641">
        <v>48.375676801332702</v>
      </c>
    </row>
    <row r="642" spans="1:17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384</v>
      </c>
      <c r="E642">
        <v>7034.267695255</v>
      </c>
      <c r="F642">
        <v>205.93</v>
      </c>
      <c r="G642">
        <v>198.57697811027199</v>
      </c>
      <c r="H642">
        <v>9.7254129431298697</v>
      </c>
      <c r="I642">
        <v>31.3778696221</v>
      </c>
      <c r="J642">
        <v>2.0258216464557801</v>
      </c>
      <c r="K642">
        <v>186.82696945127799</v>
      </c>
      <c r="L642">
        <v>143.26016570495</v>
      </c>
      <c r="M642">
        <v>68.720379211140497</v>
      </c>
      <c r="N642">
        <v>0.77833344146374595</v>
      </c>
      <c r="O642">
        <v>16.495896663914898</v>
      </c>
      <c r="P642">
        <v>241.509121061359</v>
      </c>
      <c r="Q642">
        <v>0.10540387065552401</v>
      </c>
    </row>
    <row r="643" spans="1:17" hidden="1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985</v>
      </c>
      <c r="E643">
        <v>7013.1820752000003</v>
      </c>
      <c r="F643">
        <v>723.15</v>
      </c>
      <c r="G643">
        <v>948.33805746277301</v>
      </c>
      <c r="H643">
        <v>-17.595720886194801</v>
      </c>
      <c r="I643">
        <v>157.793311271156</v>
      </c>
      <c r="J643">
        <v>-4.8496676559196699</v>
      </c>
      <c r="K643">
        <v>688.11662299638397</v>
      </c>
      <c r="L643">
        <v>430.429907176754</v>
      </c>
      <c r="M643">
        <v>42.578302034918998</v>
      </c>
      <c r="N643">
        <v>0.460045372843088</v>
      </c>
      <c r="O643">
        <v>24.8772730415543</v>
      </c>
      <c r="P643">
        <v>1015.1117964533501</v>
      </c>
      <c r="Q643">
        <v>0.237142382763565</v>
      </c>
    </row>
    <row r="644" spans="1:17" hidden="1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24</v>
      </c>
      <c r="E644">
        <v>7010.6861332500002</v>
      </c>
      <c r="F644">
        <v>668.15</v>
      </c>
      <c r="G644">
        <v>53.710509733781301</v>
      </c>
      <c r="H644">
        <v>6.85811570723454</v>
      </c>
      <c r="I644">
        <v>70.452838688207294</v>
      </c>
      <c r="J644">
        <v>-11.261073924588199</v>
      </c>
      <c r="K644">
        <v>613.45270944428103</v>
      </c>
      <c r="M644">
        <v>44.978244065670602</v>
      </c>
      <c r="N644">
        <v>0.452073622183917</v>
      </c>
      <c r="O644">
        <v>13.8816134101623</v>
      </c>
      <c r="P644">
        <v>83.054794520547901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49</v>
      </c>
      <c r="E645">
        <v>6977.8017245999999</v>
      </c>
      <c r="F645">
        <v>75.52</v>
      </c>
      <c r="G645">
        <v>178.90218907988699</v>
      </c>
      <c r="H645">
        <v>16.5570079870445</v>
      </c>
      <c r="I645">
        <v>51.460280561516903</v>
      </c>
      <c r="J645">
        <v>6.20620609349651</v>
      </c>
      <c r="K645">
        <v>69.536408994769204</v>
      </c>
      <c r="L645">
        <v>59.111904600052902</v>
      </c>
      <c r="M645">
        <v>72.971270644104905</v>
      </c>
      <c r="N645">
        <v>2.4008459569123</v>
      </c>
      <c r="O645">
        <v>31.925317796610098</v>
      </c>
      <c r="P645">
        <v>216.64570230607899</v>
      </c>
      <c r="Q645">
        <v>8.4226552436364996E-2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193</v>
      </c>
      <c r="E646">
        <v>6961.7035520999998</v>
      </c>
      <c r="F646">
        <v>476.65</v>
      </c>
      <c r="G646">
        <v>126.435319367535</v>
      </c>
      <c r="H646">
        <v>20.254010439290301</v>
      </c>
      <c r="I646">
        <v>8.2311734898169</v>
      </c>
      <c r="J646">
        <v>11.835015285740401</v>
      </c>
      <c r="K646">
        <v>394.17970710349198</v>
      </c>
      <c r="L646">
        <v>349.84980354645501</v>
      </c>
      <c r="M646">
        <v>91.707782965395694</v>
      </c>
      <c r="N646">
        <v>2.3658915748041598</v>
      </c>
      <c r="O646">
        <v>8.4653309556278202</v>
      </c>
      <c r="P646">
        <v>154.82491312483199</v>
      </c>
      <c r="Q646">
        <v>0.15352210605495101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193</v>
      </c>
      <c r="E647">
        <v>6950.5419545000004</v>
      </c>
      <c r="F647">
        <v>1284.4000000000001</v>
      </c>
      <c r="G647">
        <v>21.276181229746001</v>
      </c>
      <c r="H647">
        <v>21.626537551664999</v>
      </c>
      <c r="I647">
        <v>16.854387676072299</v>
      </c>
      <c r="J647">
        <v>-3.5681229769793901</v>
      </c>
      <c r="K647">
        <v>1112.92500670403</v>
      </c>
      <c r="L647">
        <v>1002.28905958315</v>
      </c>
      <c r="M647">
        <v>77.548129731002007</v>
      </c>
      <c r="N647">
        <v>1.92180138260832</v>
      </c>
      <c r="O647">
        <v>4.5274057925879596</v>
      </c>
      <c r="P647">
        <v>56.538695917123697</v>
      </c>
      <c r="Q647">
        <v>5.1074691624557002E-2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193</v>
      </c>
      <c r="E648">
        <v>6944.9216343999997</v>
      </c>
      <c r="F648">
        <v>1657.2</v>
      </c>
      <c r="G648">
        <v>79.514499637304496</v>
      </c>
      <c r="H648">
        <v>10.856026829654301</v>
      </c>
      <c r="I648">
        <v>66.385223933545603</v>
      </c>
      <c r="J648">
        <v>7.00347277330631</v>
      </c>
      <c r="K648">
        <v>1468.3583613870401</v>
      </c>
      <c r="L648">
        <v>1255.6063706279999</v>
      </c>
      <c r="M648">
        <v>80.833239550672701</v>
      </c>
      <c r="N648">
        <v>0.72010638813258698</v>
      </c>
      <c r="O648">
        <v>5.5062756456673903</v>
      </c>
      <c r="P648">
        <v>108.164803416656</v>
      </c>
      <c r="Q648">
        <v>3.7618634897734003E-2</v>
      </c>
    </row>
    <row r="649" spans="1:17" hidden="1" x14ac:dyDescent="0.3">
      <c r="A649" t="s">
        <v>1428</v>
      </c>
      <c r="B649" t="s">
        <v>1429</v>
      </c>
      <c r="C649" t="str">
        <f>IFERROR(VLOOKUP(Table1[[#This Row],[Ticker]],[1]!Table1[[Symbol]:[Industry]],2,FALSE),"-")</f>
        <v>-</v>
      </c>
      <c r="D649" t="s">
        <v>230</v>
      </c>
      <c r="E649">
        <v>6935.0990673599999</v>
      </c>
      <c r="F649">
        <v>2497.25</v>
      </c>
      <c r="G649">
        <v>-13.408881838478999</v>
      </c>
      <c r="H649">
        <v>1.56516637801006</v>
      </c>
      <c r="I649">
        <v>-7.1135044037977702</v>
      </c>
      <c r="J649">
        <v>-0.25776514740397299</v>
      </c>
      <c r="K649">
        <v>2298.9029061641099</v>
      </c>
      <c r="L649">
        <v>2176.5875463038101</v>
      </c>
      <c r="M649">
        <v>62.352540269378203</v>
      </c>
      <c r="N649">
        <v>0.70347364701200099</v>
      </c>
      <c r="O649">
        <v>7.2139353288617398</v>
      </c>
      <c r="P649">
        <v>45.188953488372</v>
      </c>
      <c r="Q649">
        <v>9.5611425268154998E-2</v>
      </c>
    </row>
    <row r="650" spans="1:17" x14ac:dyDescent="0.3">
      <c r="A650" t="s">
        <v>1430</v>
      </c>
      <c r="B650" t="s">
        <v>1431</v>
      </c>
      <c r="C650" t="str">
        <f>IFERROR(VLOOKUP(Table1[[#This Row],[Ticker]],[1]!Table1[[Symbol]:[Industry]],2,FALSE),"-")</f>
        <v>-</v>
      </c>
      <c r="D650" t="s">
        <v>373</v>
      </c>
      <c r="E650">
        <v>6896.2864597440002</v>
      </c>
      <c r="F650">
        <v>82.77</v>
      </c>
      <c r="G650">
        <v>6.0457532128604301</v>
      </c>
      <c r="H650">
        <v>17.9063780015478</v>
      </c>
      <c r="I650">
        <v>9.1821799123756396</v>
      </c>
      <c r="J650">
        <v>4.5062720768016096</v>
      </c>
      <c r="K650">
        <v>74.091630665549403</v>
      </c>
      <c r="L650">
        <v>70.447184884281796</v>
      </c>
      <c r="M650">
        <v>63.244262803486798</v>
      </c>
      <c r="N650">
        <v>3.61682567945032</v>
      </c>
      <c r="O650">
        <v>13.446901051105399</v>
      </c>
      <c r="P650">
        <v>41.125319693094603</v>
      </c>
      <c r="Q650">
        <v>7.8354478710606995E-2</v>
      </c>
    </row>
    <row r="651" spans="1:17" x14ac:dyDescent="0.3">
      <c r="A651" t="s">
        <v>1432</v>
      </c>
      <c r="B651" t="s">
        <v>1433</v>
      </c>
      <c r="C651" t="str">
        <f>IFERROR(VLOOKUP(Table1[[#This Row],[Ticker]],[1]!Table1[[Symbol]:[Industry]],2,FALSE),"-")</f>
        <v>-</v>
      </c>
      <c r="D651" t="s">
        <v>477</v>
      </c>
      <c r="E651">
        <v>6852.3075872649997</v>
      </c>
      <c r="F651">
        <v>483.7</v>
      </c>
      <c r="G651">
        <v>-48.264010670904597</v>
      </c>
      <c r="H651">
        <v>-11.6015604055365</v>
      </c>
      <c r="I651">
        <v>-30.753527335023001</v>
      </c>
      <c r="J651">
        <v>-0.39421573415285599</v>
      </c>
      <c r="K651">
        <v>503.07039327548199</v>
      </c>
      <c r="L651">
        <v>553.26899436242502</v>
      </c>
      <c r="M651">
        <v>50.056491747242902</v>
      </c>
      <c r="N651">
        <v>0.78738934880738598</v>
      </c>
      <c r="O651">
        <v>49.441802770312101</v>
      </c>
      <c r="P651">
        <v>12.882147024504</v>
      </c>
      <c r="Q651">
        <v>-8.4108040308269998E-3</v>
      </c>
    </row>
    <row r="652" spans="1:17" x14ac:dyDescent="0.3">
      <c r="A652" t="s">
        <v>1434</v>
      </c>
      <c r="B652" t="s">
        <v>1435</v>
      </c>
      <c r="C652" t="str">
        <f>IFERROR(VLOOKUP(Table1[[#This Row],[Ticker]],[1]!Table1[[Symbol]:[Industry]],2,FALSE),"-")</f>
        <v>-</v>
      </c>
      <c r="D652" t="s">
        <v>92</v>
      </c>
      <c r="E652">
        <v>6794.6693568649998</v>
      </c>
      <c r="F652">
        <v>2819.05</v>
      </c>
      <c r="G652">
        <v>88.3239408061456</v>
      </c>
      <c r="H652">
        <v>12.008640647087001</v>
      </c>
      <c r="I652">
        <v>33.360668008143797</v>
      </c>
      <c r="J652">
        <v>4.8902716171701597</v>
      </c>
      <c r="K652">
        <v>2519.2905850311799</v>
      </c>
      <c r="L652">
        <v>2218.20010396117</v>
      </c>
      <c r="M652">
        <v>69.170178390607205</v>
      </c>
      <c r="N652">
        <v>1.2449048310236499</v>
      </c>
      <c r="O652">
        <v>7.9796385307106803</v>
      </c>
      <c r="P652">
        <v>120.298519126323</v>
      </c>
      <c r="Q652">
        <v>0.19177497265441101</v>
      </c>
    </row>
    <row r="653" spans="1:17" x14ac:dyDescent="0.3">
      <c r="A653" t="s">
        <v>1436</v>
      </c>
      <c r="B653" t="s">
        <v>1437</v>
      </c>
      <c r="C653" t="str">
        <f>IFERROR(VLOOKUP(Table1[[#This Row],[Ticker]],[1]!Table1[[Symbol]:[Industry]],2,FALSE),"-")</f>
        <v>-</v>
      </c>
      <c r="D653" t="s">
        <v>619</v>
      </c>
      <c r="E653">
        <v>6793.8543996429999</v>
      </c>
      <c r="F653">
        <v>136.01</v>
      </c>
      <c r="G653">
        <v>-35.2856644248251</v>
      </c>
      <c r="H653">
        <v>4.7731025975874504</v>
      </c>
      <c r="I653">
        <v>-16.255197206493499</v>
      </c>
      <c r="J653">
        <v>1.1812691632524499</v>
      </c>
      <c r="K653">
        <v>131.62886102042401</v>
      </c>
      <c r="L653">
        <v>139.03655199633499</v>
      </c>
      <c r="M653">
        <v>61.846301646349701</v>
      </c>
      <c r="N653">
        <v>0.79066645435726601</v>
      </c>
      <c r="O653">
        <v>31.6447320049996</v>
      </c>
      <c r="P653">
        <v>24.210045662100399</v>
      </c>
      <c r="Q653">
        <v>-0.102394172800052</v>
      </c>
    </row>
    <row r="654" spans="1:17" x14ac:dyDescent="0.3">
      <c r="A654" t="s">
        <v>1438</v>
      </c>
      <c r="B654" t="s">
        <v>1439</v>
      </c>
      <c r="C654" t="str">
        <f>IFERROR(VLOOKUP(Table1[[#This Row],[Ticker]],[1]!Table1[[Symbol]:[Industry]],2,FALSE),"-")</f>
        <v>-</v>
      </c>
      <c r="D654" t="s">
        <v>609</v>
      </c>
      <c r="E654">
        <v>6748.9566862000001</v>
      </c>
      <c r="F654">
        <v>373.15</v>
      </c>
      <c r="G654">
        <v>95.397823354776506</v>
      </c>
      <c r="H654">
        <v>18.705151975937</v>
      </c>
      <c r="I654">
        <v>-18.5459093266523</v>
      </c>
      <c r="J654">
        <v>-2.4080689698233302</v>
      </c>
      <c r="K654">
        <v>332.17667531190602</v>
      </c>
      <c r="L654">
        <v>300.38982010600603</v>
      </c>
      <c r="M654">
        <v>64.8476683171301</v>
      </c>
      <c r="N654">
        <v>1.41501524772941</v>
      </c>
      <c r="O654">
        <v>13.6272276564384</v>
      </c>
      <c r="P654">
        <v>126.769978729869</v>
      </c>
      <c r="Q654">
        <v>8.4360895761092999E-2</v>
      </c>
    </row>
    <row r="655" spans="1:17" hidden="1" x14ac:dyDescent="0.3">
      <c r="A655" t="s">
        <v>1440</v>
      </c>
      <c r="B655" t="s">
        <v>1441</v>
      </c>
      <c r="C655" t="str">
        <f>IFERROR(VLOOKUP(Table1[[#This Row],[Ticker]],[1]!Table1[[Symbol]:[Industry]],2,FALSE),"-")</f>
        <v>-</v>
      </c>
      <c r="D655" t="s">
        <v>1005</v>
      </c>
      <c r="E655">
        <v>6746.8437323999997</v>
      </c>
      <c r="F655">
        <v>127.5</v>
      </c>
      <c r="G655">
        <v>-21.038792534236201</v>
      </c>
      <c r="H655">
        <v>-4.7471771625196997</v>
      </c>
      <c r="I655">
        <v>-7.9220578378981301</v>
      </c>
      <c r="K655">
        <v>118.051374993029</v>
      </c>
      <c r="M655">
        <v>1.05563603616817</v>
      </c>
      <c r="N655">
        <v>1.5421686746987899</v>
      </c>
      <c r="O655">
        <v>0.39215686274509598</v>
      </c>
      <c r="P655">
        <v>11.353711790393</v>
      </c>
    </row>
    <row r="656" spans="1:17" x14ac:dyDescent="0.3">
      <c r="A656" t="s">
        <v>1442</v>
      </c>
      <c r="B656" t="s">
        <v>1443</v>
      </c>
      <c r="C656" t="str">
        <f>IFERROR(VLOOKUP(Table1[[#This Row],[Ticker]],[1]!Table1[[Symbol]:[Industry]],2,FALSE),"-")</f>
        <v>-</v>
      </c>
      <c r="D656" t="s">
        <v>1444</v>
      </c>
      <c r="E656">
        <v>6699.1996393999998</v>
      </c>
      <c r="F656">
        <v>502.05</v>
      </c>
      <c r="G656">
        <v>-28.910349530980699</v>
      </c>
      <c r="H656">
        <v>-2.6079829234046699</v>
      </c>
      <c r="I656">
        <v>7.45617243493471</v>
      </c>
      <c r="J656">
        <v>2.6658242201453302</v>
      </c>
      <c r="K656">
        <v>501.11713563910899</v>
      </c>
      <c r="L656">
        <v>498.62054998652098</v>
      </c>
      <c r="M656">
        <v>63.464476392929001</v>
      </c>
      <c r="N656">
        <v>1.42557938650462</v>
      </c>
      <c r="O656">
        <v>33.323374165919702</v>
      </c>
      <c r="P656">
        <v>28.3851169927119</v>
      </c>
      <c r="Q656">
        <v>5.2702618058454997E-2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420</v>
      </c>
      <c r="E657">
        <v>6698.4626893799996</v>
      </c>
      <c r="F657">
        <v>284.39999999999998</v>
      </c>
      <c r="G657">
        <v>-45.617101066765301</v>
      </c>
      <c r="H657">
        <v>-0.62915654286998002</v>
      </c>
      <c r="I657">
        <v>-32.602149434978898</v>
      </c>
      <c r="J657">
        <v>-5.1221647342211902</v>
      </c>
      <c r="K657">
        <v>290.92986966075699</v>
      </c>
      <c r="L657">
        <v>324.21868622159599</v>
      </c>
      <c r="M657">
        <v>50.526986439345698</v>
      </c>
      <c r="N657">
        <v>2.2277800879304999</v>
      </c>
      <c r="O657">
        <v>65.576652601969002</v>
      </c>
      <c r="P657">
        <v>10.1685066821615</v>
      </c>
      <c r="Q657">
        <v>-1.0834914781716999E-2</v>
      </c>
    </row>
    <row r="658" spans="1:17" hidden="1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230</v>
      </c>
      <c r="E658">
        <v>6696.8323504999998</v>
      </c>
      <c r="F658">
        <v>3490.2</v>
      </c>
      <c r="G658">
        <v>466.80460954357198</v>
      </c>
      <c r="H658">
        <v>17.678250655666201</v>
      </c>
      <c r="I658">
        <v>242.20554771976501</v>
      </c>
      <c r="J658">
        <v>4.2383666040408698</v>
      </c>
      <c r="K658">
        <v>2505.6518488259198</v>
      </c>
      <c r="L658">
        <v>1633.2664524117399</v>
      </c>
      <c r="M658">
        <v>76.286282059418994</v>
      </c>
      <c r="N658">
        <v>0.95707717638635104</v>
      </c>
      <c r="O658">
        <v>3.0026932554008301</v>
      </c>
      <c r="P658">
        <v>505.35946578787599</v>
      </c>
      <c r="Q658">
        <v>0.126620770652277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132</v>
      </c>
      <c r="E659">
        <v>6672.1905758599996</v>
      </c>
      <c r="F659">
        <v>624.29999999999995</v>
      </c>
      <c r="G659">
        <v>12.4038654548827</v>
      </c>
      <c r="H659">
        <v>2.4387014967647298</v>
      </c>
      <c r="I659">
        <v>-14.8859853347968</v>
      </c>
      <c r="J659">
        <v>-6.91794659036825</v>
      </c>
      <c r="K659">
        <v>598.92344775161303</v>
      </c>
      <c r="L659">
        <v>565.91629328995396</v>
      </c>
      <c r="M659">
        <v>52.585574998760897</v>
      </c>
      <c r="N659">
        <v>0.81894424203323801</v>
      </c>
      <c r="O659">
        <v>34.814992791926898</v>
      </c>
      <c r="P659">
        <v>71.263973664357707</v>
      </c>
      <c r="Q659">
        <v>7.2326261243872994E-2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6663.4450422500004</v>
      </c>
      <c r="F660">
        <v>570.4</v>
      </c>
      <c r="G660">
        <v>13.655162329764</v>
      </c>
      <c r="H660">
        <v>-2.5660077455717398</v>
      </c>
      <c r="I660">
        <v>-12.093794291510401</v>
      </c>
      <c r="J660">
        <v>2.81912287770189</v>
      </c>
      <c r="K660">
        <v>523.29591296522995</v>
      </c>
      <c r="L660">
        <v>508.97288298436098</v>
      </c>
      <c r="M660">
        <v>64.236132708795395</v>
      </c>
      <c r="N660">
        <v>1.8944254146978201</v>
      </c>
      <c r="O660">
        <v>20.433029453015401</v>
      </c>
      <c r="P660">
        <v>44.004039383993899</v>
      </c>
      <c r="Q660">
        <v>0.12983390184709301</v>
      </c>
    </row>
    <row r="661" spans="1:17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477</v>
      </c>
      <c r="E661">
        <v>6659.1138202000002</v>
      </c>
      <c r="F661">
        <v>928.1</v>
      </c>
      <c r="G661">
        <v>64.594252590322199</v>
      </c>
      <c r="H661">
        <v>4.05542566251889</v>
      </c>
      <c r="I661">
        <v>8.0747194554732005E-2</v>
      </c>
      <c r="J661">
        <v>6.9736870019567601</v>
      </c>
      <c r="K661">
        <v>841.07102372777695</v>
      </c>
      <c r="L661">
        <v>786.88634444970398</v>
      </c>
      <c r="M661">
        <v>74.939156154645403</v>
      </c>
      <c r="N661">
        <v>1.5641480266374299</v>
      </c>
      <c r="O661">
        <v>10.219803900441701</v>
      </c>
      <c r="P661">
        <v>94.2444537463373</v>
      </c>
      <c r="Q661">
        <v>0.166535824736188</v>
      </c>
    </row>
    <row r="662" spans="1:17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46</v>
      </c>
      <c r="E662">
        <v>6639.384805267</v>
      </c>
      <c r="F662">
        <v>227.36</v>
      </c>
      <c r="G662">
        <v>150.67881395826799</v>
      </c>
      <c r="H662">
        <v>24.851882198725399</v>
      </c>
      <c r="I662">
        <v>53.539052592681898</v>
      </c>
      <c r="J662">
        <v>5.9692955457993699</v>
      </c>
      <c r="K662">
        <v>198.36829727050801</v>
      </c>
      <c r="L662">
        <v>161.777083148521</v>
      </c>
      <c r="M662">
        <v>64.9735304312171</v>
      </c>
      <c r="N662">
        <v>1.5079540942934699</v>
      </c>
      <c r="O662">
        <v>9.5179451090781004</v>
      </c>
      <c r="P662">
        <v>187.79746835443001</v>
      </c>
      <c r="Q662">
        <v>7.0222493063386002E-2</v>
      </c>
    </row>
    <row r="663" spans="1:17" hidden="1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1291</v>
      </c>
      <c r="E663">
        <v>6636.6662775300001</v>
      </c>
      <c r="F663">
        <v>1381.29</v>
      </c>
      <c r="G663">
        <v>-19.9893633430801</v>
      </c>
      <c r="H663">
        <v>-3.9725932782931399</v>
      </c>
      <c r="I663">
        <v>-6.3956741026112898</v>
      </c>
      <c r="J663">
        <v>-1.6630300379095</v>
      </c>
      <c r="K663">
        <v>1365.58721668882</v>
      </c>
      <c r="L663">
        <v>1335.2180797989099</v>
      </c>
      <c r="M663">
        <v>77.088001342421407</v>
      </c>
      <c r="N663">
        <v>0.52731923509671597</v>
      </c>
      <c r="O663">
        <v>2.7879735609466398</v>
      </c>
      <c r="P663">
        <v>10.800144386956999</v>
      </c>
      <c r="Q663">
        <v>-5.5078309021881003E-2</v>
      </c>
    </row>
    <row r="664" spans="1:17" hidden="1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230</v>
      </c>
      <c r="E664">
        <v>6604.4700318099904</v>
      </c>
      <c r="F664">
        <v>2943.15</v>
      </c>
      <c r="G664">
        <v>50.376213349160601</v>
      </c>
      <c r="H664">
        <v>16.258126408097102</v>
      </c>
      <c r="I664">
        <v>9.0267295765085098</v>
      </c>
      <c r="J664">
        <v>-5.9958230732147797</v>
      </c>
      <c r="K664">
        <v>2528.7441101331101</v>
      </c>
      <c r="L664">
        <v>2191.7116726873401</v>
      </c>
      <c r="M664">
        <v>56.704295549281298</v>
      </c>
      <c r="N664">
        <v>1.79088525054929</v>
      </c>
      <c r="O664">
        <v>7.6669554728777003</v>
      </c>
      <c r="P664">
        <v>92.0489396411093</v>
      </c>
      <c r="Q664">
        <v>0.16291995127810399</v>
      </c>
    </row>
    <row r="665" spans="1:17" x14ac:dyDescent="0.3">
      <c r="A665" t="s">
        <v>1462</v>
      </c>
      <c r="B665" t="s">
        <v>1463</v>
      </c>
      <c r="C665" t="str">
        <f>IFERROR(VLOOKUP(Table1[[#This Row],[Ticker]],[1]!Table1[[Symbol]:[Industry]],2,FALSE),"-")</f>
        <v>-</v>
      </c>
      <c r="D665" t="s">
        <v>140</v>
      </c>
      <c r="E665">
        <v>6558.4130768000005</v>
      </c>
      <c r="F665">
        <v>910.75</v>
      </c>
      <c r="G665">
        <v>21.7949865268941</v>
      </c>
      <c r="H665">
        <v>0.54025074066773904</v>
      </c>
      <c r="I665">
        <v>-9.9142726980423692</v>
      </c>
      <c r="J665">
        <v>-3.7419927396937398</v>
      </c>
      <c r="K665">
        <v>890.30322062828304</v>
      </c>
      <c r="L665">
        <v>816.97768980311605</v>
      </c>
      <c r="M665">
        <v>49.6015831425944</v>
      </c>
      <c r="N665">
        <v>2.0423396832204999</v>
      </c>
      <c r="O665">
        <v>10.129014548449</v>
      </c>
      <c r="P665">
        <v>51.539101497504099</v>
      </c>
      <c r="Q665">
        <v>2.1967360801629001E-2</v>
      </c>
    </row>
    <row r="666" spans="1:17" x14ac:dyDescent="0.3">
      <c r="A666" t="s">
        <v>1464</v>
      </c>
      <c r="B666" t="s">
        <v>1465</v>
      </c>
      <c r="C666" t="str">
        <f>IFERROR(VLOOKUP(Table1[[#This Row],[Ticker]],[1]!Table1[[Symbol]:[Industry]],2,FALSE),"-")</f>
        <v>-</v>
      </c>
      <c r="D666" t="s">
        <v>106</v>
      </c>
      <c r="E666">
        <v>6540.2663545799996</v>
      </c>
      <c r="F666">
        <v>1362.4</v>
      </c>
      <c r="G666">
        <v>-32.056802696212799</v>
      </c>
      <c r="H666">
        <v>-3.61085192007616</v>
      </c>
      <c r="I666">
        <v>-20.112033116016502</v>
      </c>
      <c r="J666">
        <v>-1.3296062403423601</v>
      </c>
      <c r="K666">
        <v>1366.8977427239799</v>
      </c>
      <c r="L666">
        <v>1400.4493403250301</v>
      </c>
      <c r="M666">
        <v>56.392152067208599</v>
      </c>
      <c r="N666">
        <v>0.73870250142268301</v>
      </c>
      <c r="O666">
        <v>23.3081327069876</v>
      </c>
      <c r="P666">
        <v>8.9920000000000009</v>
      </c>
      <c r="Q666">
        <v>-0.152137380224771</v>
      </c>
    </row>
    <row r="667" spans="1:17" hidden="1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1291</v>
      </c>
      <c r="E667">
        <v>6496.9056107910001</v>
      </c>
      <c r="F667">
        <v>1157.98</v>
      </c>
      <c r="G667">
        <v>-20.2639709780068</v>
      </c>
      <c r="H667">
        <v>-3.8082842969545201</v>
      </c>
      <c r="I667">
        <v>-6.3623654177786904</v>
      </c>
      <c r="J667">
        <v>-1.5105356227409501</v>
      </c>
      <c r="K667">
        <v>1145.1685547116799</v>
      </c>
      <c r="L667">
        <v>1119.09061665121</v>
      </c>
      <c r="M667">
        <v>63.340787818078198</v>
      </c>
      <c r="N667">
        <v>0.658472145615002</v>
      </c>
      <c r="O667">
        <v>14.456208224667099</v>
      </c>
      <c r="P667">
        <v>33.745278987306698</v>
      </c>
    </row>
    <row r="668" spans="1:17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46</v>
      </c>
      <c r="E668">
        <v>6480.3105606999998</v>
      </c>
      <c r="F668">
        <v>452.1</v>
      </c>
      <c r="G668">
        <v>103.895973345085</v>
      </c>
      <c r="H668">
        <v>6.7660883420880502</v>
      </c>
      <c r="I668">
        <v>27.7730346693161</v>
      </c>
      <c r="J668">
        <v>-0.159185454455394</v>
      </c>
      <c r="K668">
        <v>411.31056274962202</v>
      </c>
      <c r="L668">
        <v>335.574795466436</v>
      </c>
      <c r="M668">
        <v>65.455283582502403</v>
      </c>
      <c r="N668">
        <v>0.73554439230135504</v>
      </c>
      <c r="O668">
        <v>9.9314310993143096</v>
      </c>
      <c r="P668">
        <v>131.667947732513</v>
      </c>
      <c r="Q668">
        <v>0.154888487097328</v>
      </c>
    </row>
    <row r="669" spans="1:17" hidden="1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659</v>
      </c>
      <c r="E669">
        <v>6460.6204814250004</v>
      </c>
      <c r="F669">
        <v>451.2</v>
      </c>
      <c r="G669">
        <v>-17.325137588808602</v>
      </c>
      <c r="H669">
        <v>3.50222039942068</v>
      </c>
      <c r="I669">
        <v>-14.553272951070101</v>
      </c>
      <c r="J669">
        <v>-1.3523594681864</v>
      </c>
      <c r="K669">
        <v>435.80007546700301</v>
      </c>
      <c r="L669">
        <v>441.11166519816101</v>
      </c>
      <c r="M669">
        <v>68.839430657815598</v>
      </c>
      <c r="N669">
        <v>0.88991019335799704</v>
      </c>
      <c r="O669">
        <v>25.121897163120501</v>
      </c>
      <c r="P669">
        <v>14.8091603053435</v>
      </c>
      <c r="Q669">
        <v>-3.6457508038788E-2</v>
      </c>
    </row>
    <row r="670" spans="1:17" x14ac:dyDescent="0.3">
      <c r="A670" t="s">
        <v>1472</v>
      </c>
      <c r="B670" t="s">
        <v>1473</v>
      </c>
      <c r="C670" t="str">
        <f>IFERROR(VLOOKUP(Table1[[#This Row],[Ticker]],[1]!Table1[[Symbol]:[Industry]],2,FALSE),"-")</f>
        <v>-</v>
      </c>
      <c r="D670" t="s">
        <v>46</v>
      </c>
      <c r="E670">
        <v>6445.9444561399996</v>
      </c>
      <c r="F670">
        <v>838.6</v>
      </c>
      <c r="G670">
        <v>150.134164990291</v>
      </c>
      <c r="H670">
        <v>22.766666907724598</v>
      </c>
      <c r="I670">
        <v>23.3338070572071</v>
      </c>
      <c r="J670">
        <v>-4.6661382441549604</v>
      </c>
      <c r="K670">
        <v>736.91587698277306</v>
      </c>
      <c r="L670">
        <v>590.88400919050605</v>
      </c>
      <c r="M670">
        <v>60.962951559944599</v>
      </c>
      <c r="N670">
        <v>0.92890811170217802</v>
      </c>
      <c r="O670">
        <v>9.1104221321249597</v>
      </c>
      <c r="P670">
        <v>183.550295857988</v>
      </c>
      <c r="Q670">
        <v>0.163690220962141</v>
      </c>
    </row>
    <row r="671" spans="1:17" hidden="1" x14ac:dyDescent="0.3">
      <c r="A671" t="s">
        <v>1474</v>
      </c>
      <c r="B671" t="s">
        <v>1475</v>
      </c>
      <c r="C671" t="str">
        <f>IFERROR(VLOOKUP(Table1[[#This Row],[Ticker]],[1]!Table1[[Symbol]:[Industry]],2,FALSE),"-")</f>
        <v>-</v>
      </c>
      <c r="D671" t="s">
        <v>214</v>
      </c>
      <c r="E671">
        <v>6429.0469320000002</v>
      </c>
      <c r="F671">
        <v>1269.25</v>
      </c>
      <c r="G671">
        <v>5319.64687873806</v>
      </c>
      <c r="H671">
        <v>14.666701129572401</v>
      </c>
      <c r="I671">
        <v>713.15262667694003</v>
      </c>
      <c r="J671">
        <v>6.2107931292467899</v>
      </c>
      <c r="K671">
        <v>932.05900405428304</v>
      </c>
      <c r="M671">
        <v>87.269082922699894</v>
      </c>
      <c r="N671">
        <v>2.99830043362675</v>
      </c>
      <c r="O671">
        <v>0</v>
      </c>
    </row>
    <row r="672" spans="1:17" x14ac:dyDescent="0.3">
      <c r="A672" t="s">
        <v>1476</v>
      </c>
      <c r="B672" t="s">
        <v>1477</v>
      </c>
      <c r="C672" t="str">
        <f>IFERROR(VLOOKUP(Table1[[#This Row],[Ticker]],[1]!Table1[[Symbol]:[Industry]],2,FALSE),"-")</f>
        <v>-</v>
      </c>
      <c r="D672" t="s">
        <v>373</v>
      </c>
      <c r="E672">
        <v>6426.0864615999999</v>
      </c>
      <c r="F672">
        <v>127.07</v>
      </c>
      <c r="G672">
        <v>52.080443217500303</v>
      </c>
      <c r="H672">
        <v>16.325596099902999</v>
      </c>
      <c r="I672">
        <v>37.323918024238303</v>
      </c>
      <c r="J672">
        <v>1.58060066275004</v>
      </c>
      <c r="K672">
        <v>111.031599017719</v>
      </c>
      <c r="L672">
        <v>95.651861015081295</v>
      </c>
      <c r="M672">
        <v>58.887311328216299</v>
      </c>
      <c r="N672">
        <v>3.6775284153297099</v>
      </c>
      <c r="O672">
        <v>22.373494924057599</v>
      </c>
      <c r="P672">
        <v>95.3420445810914</v>
      </c>
      <c r="Q672">
        <v>6.2337924013830003E-2</v>
      </c>
    </row>
    <row r="673" spans="1:17" hidden="1" x14ac:dyDescent="0.3">
      <c r="A673" t="s">
        <v>1478</v>
      </c>
      <c r="B673" t="s">
        <v>1479</v>
      </c>
      <c r="C673" t="str">
        <f>IFERROR(VLOOKUP(Table1[[#This Row],[Ticker]],[1]!Table1[[Symbol]:[Industry]],2,FALSE),"-")</f>
        <v>-</v>
      </c>
      <c r="E673">
        <v>6401.6736000000001</v>
      </c>
      <c r="F673">
        <v>3170.7</v>
      </c>
      <c r="G673">
        <v>2340.6532822584099</v>
      </c>
      <c r="H673">
        <v>33.649441042356202</v>
      </c>
      <c r="I673">
        <v>351.84022739738703</v>
      </c>
      <c r="J673">
        <v>17.617396075147202</v>
      </c>
      <c r="K673">
        <v>2241.7050823692498</v>
      </c>
      <c r="L673">
        <v>1389.4214430040799</v>
      </c>
      <c r="M673">
        <v>78.591723971666795</v>
      </c>
      <c r="N673">
        <v>1.22815866797257</v>
      </c>
      <c r="O673">
        <v>4.5620840823792799</v>
      </c>
      <c r="P673">
        <v>2459.0799031476899</v>
      </c>
    </row>
    <row r="674" spans="1:17" x14ac:dyDescent="0.3">
      <c r="A674" t="s">
        <v>1480</v>
      </c>
      <c r="B674" t="s">
        <v>1481</v>
      </c>
      <c r="C674" t="str">
        <f>IFERROR(VLOOKUP(Table1[[#This Row],[Ticker]],[1]!Table1[[Symbol]:[Industry]],2,FALSE),"-")</f>
        <v>-</v>
      </c>
      <c r="D674" t="s">
        <v>1482</v>
      </c>
      <c r="E674">
        <v>6396.9675630000002</v>
      </c>
      <c r="F674">
        <v>813.3</v>
      </c>
      <c r="G674">
        <v>-11.175863428163201</v>
      </c>
      <c r="H674">
        <v>33.783917147698098</v>
      </c>
      <c r="I674">
        <v>-16.548319341897301</v>
      </c>
      <c r="J674">
        <v>-4.8176474037943899</v>
      </c>
      <c r="K674">
        <v>750.02915209208197</v>
      </c>
      <c r="L674">
        <v>743.19890834296098</v>
      </c>
      <c r="M674">
        <v>54.202532113356099</v>
      </c>
      <c r="N674">
        <v>0.86853620269744203</v>
      </c>
      <c r="O674">
        <v>21.652526742899301</v>
      </c>
      <c r="P674">
        <v>37.497886728655899</v>
      </c>
      <c r="Q674">
        <v>-9.4490833325210008E-3</v>
      </c>
    </row>
    <row r="675" spans="1:17" hidden="1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46</v>
      </c>
      <c r="E675">
        <v>6347.84</v>
      </c>
      <c r="F675">
        <v>92</v>
      </c>
      <c r="G675">
        <v>-35.778013965797598</v>
      </c>
      <c r="H675">
        <v>-4.8492420129554299</v>
      </c>
      <c r="I675">
        <v>-2.8003908937245798</v>
      </c>
      <c r="J675">
        <v>-2.0261382441549598</v>
      </c>
      <c r="K675">
        <v>92.102505859956693</v>
      </c>
      <c r="L675">
        <v>93.173580897358903</v>
      </c>
      <c r="M675">
        <v>53.081674366169402</v>
      </c>
      <c r="N675">
        <v>1.4750000000000001</v>
      </c>
      <c r="O675">
        <v>11.9565217391304</v>
      </c>
      <c r="P675">
        <v>8.2352941176470509</v>
      </c>
    </row>
    <row r="676" spans="1:17" hidden="1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151</v>
      </c>
      <c r="E676">
        <v>6299.5007441999996</v>
      </c>
      <c r="F676">
        <v>161.94999999999999</v>
      </c>
      <c r="G676">
        <v>-30.052935520226701</v>
      </c>
      <c r="H676">
        <v>12.8915255467838</v>
      </c>
      <c r="I676">
        <v>-13.3106065658008</v>
      </c>
      <c r="J676">
        <v>-13.251296575668301</v>
      </c>
      <c r="O676">
        <v>21.951219512195099</v>
      </c>
      <c r="P676">
        <v>19.962962962962902</v>
      </c>
    </row>
    <row r="677" spans="1:17" hidden="1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1005</v>
      </c>
      <c r="E677">
        <v>6266.1528877000001</v>
      </c>
      <c r="F677">
        <v>101</v>
      </c>
      <c r="M677">
        <v>50</v>
      </c>
      <c r="N677">
        <v>1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162</v>
      </c>
      <c r="E678">
        <v>6264.0277162499997</v>
      </c>
      <c r="F678">
        <v>901</v>
      </c>
      <c r="G678">
        <v>54.481518753935298</v>
      </c>
      <c r="H678">
        <v>4.5973863511207602</v>
      </c>
      <c r="I678">
        <v>53.605703750620101</v>
      </c>
      <c r="J678">
        <v>0.91470362160158103</v>
      </c>
      <c r="K678">
        <v>776.46133994849799</v>
      </c>
      <c r="L678">
        <v>626.63293758179702</v>
      </c>
      <c r="M678">
        <v>78.636180051575295</v>
      </c>
      <c r="N678">
        <v>0.84968549615425903</v>
      </c>
      <c r="O678">
        <v>5.4051054384017796</v>
      </c>
      <c r="P678">
        <v>106.131320064058</v>
      </c>
      <c r="Q678">
        <v>-1.2537052464512999E-2</v>
      </c>
    </row>
    <row r="679" spans="1:17" x14ac:dyDescent="0.3">
      <c r="A679" t="s">
        <v>1491</v>
      </c>
      <c r="B679" t="s">
        <v>1492</v>
      </c>
      <c r="C679" t="str">
        <f>IFERROR(VLOOKUP(Table1[[#This Row],[Ticker]],[1]!Table1[[Symbol]:[Industry]],2,FALSE),"-")</f>
        <v>-</v>
      </c>
      <c r="D679" t="s">
        <v>998</v>
      </c>
      <c r="E679">
        <v>6248.4704011800004</v>
      </c>
      <c r="F679">
        <v>136.02000000000001</v>
      </c>
      <c r="G679">
        <v>-15.434425281097999</v>
      </c>
      <c r="H679">
        <v>-14.3610321159112</v>
      </c>
      <c r="I679">
        <v>-37.061517778196901</v>
      </c>
      <c r="J679">
        <v>-5.5117918041974798</v>
      </c>
      <c r="K679">
        <v>151.732337591185</v>
      </c>
      <c r="L679">
        <v>160.916801351261</v>
      </c>
      <c r="M679">
        <v>28.303934040436999</v>
      </c>
      <c r="N679">
        <v>1.7862941921147499</v>
      </c>
      <c r="O679">
        <v>54.830172033524399</v>
      </c>
      <c r="P679">
        <v>15.4179041154009</v>
      </c>
      <c r="Q679">
        <v>3.0205273762403999E-2</v>
      </c>
    </row>
    <row r="680" spans="1:17" hidden="1" x14ac:dyDescent="0.3">
      <c r="A680" t="s">
        <v>1493</v>
      </c>
      <c r="B680" t="s">
        <v>1494</v>
      </c>
      <c r="C680" t="str">
        <f>IFERROR(VLOOKUP(Table1[[#This Row],[Ticker]],[1]!Table1[[Symbol]:[Industry]],2,FALSE),"-")</f>
        <v>-</v>
      </c>
      <c r="D680" t="s">
        <v>43</v>
      </c>
      <c r="E680">
        <v>6244.9574240000002</v>
      </c>
      <c r="F680">
        <v>3986.45</v>
      </c>
      <c r="G680">
        <v>-10.64628694228</v>
      </c>
      <c r="H680">
        <v>-5.4248414936912202</v>
      </c>
      <c r="I680">
        <v>6.8055163247600703</v>
      </c>
      <c r="J680">
        <v>-3.6677864347072999</v>
      </c>
      <c r="K680">
        <v>4010.1690449274001</v>
      </c>
      <c r="L680">
        <v>3709.8683573346402</v>
      </c>
      <c r="M680">
        <v>37.8912049135294</v>
      </c>
      <c r="N680">
        <v>0.89899179973305099</v>
      </c>
      <c r="O680">
        <v>13.446801038517901</v>
      </c>
      <c r="P680">
        <v>26.193415637859999</v>
      </c>
      <c r="Q680">
        <v>-5.4072361367226998E-2</v>
      </c>
    </row>
    <row r="681" spans="1:17" x14ac:dyDescent="0.3">
      <c r="A681" t="s">
        <v>1495</v>
      </c>
      <c r="B681" t="s">
        <v>1496</v>
      </c>
      <c r="C681" t="str">
        <f>IFERROR(VLOOKUP(Table1[[#This Row],[Ticker]],[1]!Table1[[Symbol]:[Industry]],2,FALSE),"-")</f>
        <v>-</v>
      </c>
      <c r="D681" t="s">
        <v>62</v>
      </c>
      <c r="E681">
        <v>6230.4</v>
      </c>
      <c r="F681">
        <v>867.65</v>
      </c>
      <c r="G681">
        <v>127.826640622507</v>
      </c>
      <c r="H681">
        <v>-12.704934657028501</v>
      </c>
      <c r="I681">
        <v>28.806365113537598</v>
      </c>
      <c r="J681">
        <v>-2.3639760819928002</v>
      </c>
      <c r="K681">
        <v>882.196338824897</v>
      </c>
      <c r="L681">
        <v>746.89782879471102</v>
      </c>
      <c r="M681">
        <v>51.563930794787403</v>
      </c>
      <c r="N681">
        <v>0.76947999352016805</v>
      </c>
      <c r="O681">
        <v>34.270731285656602</v>
      </c>
      <c r="P681">
        <v>158.80686055182699</v>
      </c>
      <c r="Q681">
        <v>0.10513772936904001</v>
      </c>
    </row>
    <row r="682" spans="1:17" x14ac:dyDescent="0.3">
      <c r="A682" t="s">
        <v>1497</v>
      </c>
      <c r="B682" t="s">
        <v>1498</v>
      </c>
      <c r="C682" t="str">
        <f>IFERROR(VLOOKUP(Table1[[#This Row],[Ticker]],[1]!Table1[[Symbol]:[Industry]],2,FALSE),"-")</f>
        <v>-</v>
      </c>
      <c r="D682" t="s">
        <v>387</v>
      </c>
      <c r="E682">
        <v>6225.6998065199996</v>
      </c>
      <c r="F682">
        <v>210.55</v>
      </c>
      <c r="G682">
        <v>203.79678918380799</v>
      </c>
      <c r="H682">
        <v>1.2386351707396299</v>
      </c>
      <c r="I682">
        <v>7.8855236867362404</v>
      </c>
      <c r="J682">
        <v>-0.46522196602805499</v>
      </c>
      <c r="K682">
        <v>186.191507896898</v>
      </c>
      <c r="L682">
        <v>153.95554363312399</v>
      </c>
      <c r="M682">
        <v>65.796123200620499</v>
      </c>
      <c r="N682">
        <v>1.23243003039947</v>
      </c>
      <c r="O682">
        <v>2.01852291617192</v>
      </c>
      <c r="P682">
        <v>242.63628966639499</v>
      </c>
      <c r="Q682">
        <v>9.1222014232194004E-2</v>
      </c>
    </row>
    <row r="683" spans="1:17" x14ac:dyDescent="0.3">
      <c r="A683" t="s">
        <v>1499</v>
      </c>
      <c r="B683" t="s">
        <v>1500</v>
      </c>
      <c r="C683" t="str">
        <f>IFERROR(VLOOKUP(Table1[[#This Row],[Ticker]],[1]!Table1[[Symbol]:[Industry]],2,FALSE),"-")</f>
        <v>-</v>
      </c>
      <c r="D683" t="s">
        <v>1501</v>
      </c>
      <c r="E683">
        <v>6220.6906815250004</v>
      </c>
      <c r="F683">
        <v>449.1</v>
      </c>
      <c r="G683">
        <v>-10.519528326110899</v>
      </c>
      <c r="H683">
        <v>-3.0864925672791599</v>
      </c>
      <c r="I683">
        <v>-7.9246759423783999</v>
      </c>
      <c r="J683">
        <v>1.1086932165191901</v>
      </c>
      <c r="K683">
        <v>458.91546789884802</v>
      </c>
      <c r="L683">
        <v>440.91421357223402</v>
      </c>
      <c r="M683">
        <v>57.518074884587101</v>
      </c>
      <c r="N683">
        <v>1.1432199986457501</v>
      </c>
      <c r="O683">
        <v>28.4569138276552</v>
      </c>
      <c r="P683">
        <v>31.200701139351398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903</v>
      </c>
      <c r="E684">
        <v>6219.7268408519903</v>
      </c>
      <c r="F684">
        <v>210.27</v>
      </c>
      <c r="G684">
        <v>54.195157821307497</v>
      </c>
      <c r="H684">
        <v>-15.1310524314012</v>
      </c>
      <c r="I684">
        <v>-0.715643038653896</v>
      </c>
      <c r="J684">
        <v>-0.51889186734336601</v>
      </c>
      <c r="K684">
        <v>210.50597678167</v>
      </c>
      <c r="L684">
        <v>186.25627118126599</v>
      </c>
      <c r="M684">
        <v>54.038743756177297</v>
      </c>
      <c r="N684">
        <v>0.70837578053429895</v>
      </c>
      <c r="O684">
        <v>21.082417843724699</v>
      </c>
      <c r="P684">
        <v>92.554945054944994</v>
      </c>
      <c r="Q684">
        <v>6.4890075743167006E-2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119</v>
      </c>
      <c r="E685">
        <v>6209.8516792999999</v>
      </c>
      <c r="F685">
        <v>987.05</v>
      </c>
      <c r="G685">
        <v>41.498267975550299</v>
      </c>
      <c r="H685">
        <v>12.523972875158799</v>
      </c>
      <c r="I685">
        <v>5.8510459969769801</v>
      </c>
      <c r="J685">
        <v>-2.38411638362324</v>
      </c>
      <c r="K685">
        <v>963.63245666320199</v>
      </c>
      <c r="L685">
        <v>863.58006959674594</v>
      </c>
      <c r="M685">
        <v>62.200790473559103</v>
      </c>
      <c r="N685">
        <v>1.71809597821728</v>
      </c>
      <c r="O685">
        <v>9.8323286560964398</v>
      </c>
      <c r="P685">
        <v>71.660869565217297</v>
      </c>
      <c r="Q685">
        <v>4.7365896392464003E-2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193</v>
      </c>
      <c r="E686">
        <v>6206.9237369499997</v>
      </c>
      <c r="F686">
        <v>2174.15</v>
      </c>
      <c r="G686">
        <v>149.99763443077799</v>
      </c>
      <c r="H686">
        <v>26.511462721982401</v>
      </c>
      <c r="I686">
        <v>59.948546831654497</v>
      </c>
      <c r="J686">
        <v>14.602353375956699</v>
      </c>
      <c r="K686">
        <v>1646.10832316345</v>
      </c>
      <c r="L686">
        <v>1354.7032084161799</v>
      </c>
      <c r="M686">
        <v>90.309730140852494</v>
      </c>
      <c r="N686">
        <v>1.8104334938169</v>
      </c>
      <c r="O686">
        <v>1.18897040222616</v>
      </c>
      <c r="P686">
        <v>185.84669997370401</v>
      </c>
      <c r="Q686">
        <v>0.10553516294349299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1510</v>
      </c>
      <c r="E687">
        <v>6175.9135530359999</v>
      </c>
      <c r="F687">
        <v>199.27</v>
      </c>
      <c r="G687">
        <v>-30.9980236792507</v>
      </c>
      <c r="H687">
        <v>-3.0758946887161902</v>
      </c>
      <c r="I687">
        <v>-10.975428922996</v>
      </c>
      <c r="J687">
        <v>-1.4662626609512299</v>
      </c>
      <c r="K687">
        <v>189.134206205206</v>
      </c>
      <c r="L687">
        <v>190.15193040178301</v>
      </c>
      <c r="M687">
        <v>59.807774771964802</v>
      </c>
      <c r="N687">
        <v>1.43735891813718</v>
      </c>
      <c r="O687">
        <v>18.507552566868998</v>
      </c>
      <c r="P687">
        <v>17.4941037735849</v>
      </c>
      <c r="Q687">
        <v>-0.102950439300785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59</v>
      </c>
      <c r="E688">
        <v>6166.1745824999998</v>
      </c>
      <c r="F688">
        <v>1166.45</v>
      </c>
      <c r="G688">
        <v>104.83740132984499</v>
      </c>
      <c r="H688">
        <v>14.213533425297401</v>
      </c>
      <c r="I688">
        <v>52.952786800803203</v>
      </c>
      <c r="J688">
        <v>1.2661302350293999</v>
      </c>
      <c r="K688">
        <v>1076.97539887689</v>
      </c>
      <c r="L688">
        <v>885.12378744409705</v>
      </c>
      <c r="M688">
        <v>75.731965330726993</v>
      </c>
      <c r="N688">
        <v>1.0479847511418501</v>
      </c>
      <c r="O688">
        <v>16.588795061940001</v>
      </c>
      <c r="P688">
        <v>169.98032635111599</v>
      </c>
      <c r="Q688">
        <v>3.0994716389890001E-2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119</v>
      </c>
      <c r="E689">
        <v>6131.9658525599998</v>
      </c>
      <c r="F689">
        <v>524.15</v>
      </c>
      <c r="G689">
        <v>-29.7968942349816</v>
      </c>
      <c r="H689">
        <v>3.1628669678720098</v>
      </c>
      <c r="I689">
        <v>-15.9431596122424</v>
      </c>
      <c r="J689">
        <v>5.2391187956285901</v>
      </c>
      <c r="K689">
        <v>504.85729295015699</v>
      </c>
      <c r="L689">
        <v>520.48593759601204</v>
      </c>
      <c r="M689">
        <v>78.416022224590506</v>
      </c>
      <c r="N689">
        <v>3.93262180918365</v>
      </c>
      <c r="O689">
        <v>20.185061528188498</v>
      </c>
      <c r="P689">
        <v>12.237687366167</v>
      </c>
      <c r="Q689">
        <v>1.2292687831393E-2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373</v>
      </c>
      <c r="E690">
        <v>6112.1572126999999</v>
      </c>
      <c r="F690">
        <v>306.05</v>
      </c>
      <c r="G690">
        <v>29.2109575653642</v>
      </c>
      <c r="H690">
        <v>12.2739180392152</v>
      </c>
      <c r="I690">
        <v>9.3853262024784492</v>
      </c>
      <c r="J690">
        <v>-7.2146751973977903</v>
      </c>
      <c r="K690">
        <v>287.98567165911197</v>
      </c>
      <c r="L690">
        <v>258.18962914043902</v>
      </c>
      <c r="M690">
        <v>52.877712163390299</v>
      </c>
      <c r="N690">
        <v>1.3865826689715499</v>
      </c>
      <c r="O690">
        <v>13.7885966345368</v>
      </c>
      <c r="P690">
        <v>57.635848570692701</v>
      </c>
      <c r="Q690">
        <v>-4.5067747757090999E-2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384</v>
      </c>
      <c r="E691">
        <v>6051.818195676</v>
      </c>
      <c r="F691">
        <v>66.3</v>
      </c>
      <c r="G691">
        <v>4.2936991816127401</v>
      </c>
      <c r="H691">
        <v>-22.298659548209798</v>
      </c>
      <c r="I691">
        <v>-27.270681852811901</v>
      </c>
      <c r="J691">
        <v>-3.8204489662556198</v>
      </c>
      <c r="K691">
        <v>72.427789918619595</v>
      </c>
      <c r="L691">
        <v>68.043966675913097</v>
      </c>
      <c r="M691">
        <v>32.803739951311798</v>
      </c>
      <c r="N691">
        <v>0.37972032633698799</v>
      </c>
      <c r="O691">
        <v>32.4283559577677</v>
      </c>
      <c r="P691">
        <v>51.716247139587999</v>
      </c>
      <c r="Q691">
        <v>4.3677092697442001E-2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584</v>
      </c>
      <c r="E692">
        <v>6038.6516991999997</v>
      </c>
      <c r="F692">
        <v>5906.65</v>
      </c>
      <c r="G692">
        <v>44.124315744189097</v>
      </c>
      <c r="H692">
        <v>-8.7998027096576301</v>
      </c>
      <c r="I692">
        <v>57.969594034108198</v>
      </c>
      <c r="J692">
        <v>-3.81993268500822</v>
      </c>
      <c r="K692">
        <v>5694.9136593091798</v>
      </c>
      <c r="L692">
        <v>4438.0266269942504</v>
      </c>
      <c r="M692">
        <v>46.552421794203099</v>
      </c>
      <c r="N692">
        <v>0.68037523730707805</v>
      </c>
      <c r="O692">
        <v>13.4128482303844</v>
      </c>
      <c r="P692">
        <v>106.699678051511</v>
      </c>
      <c r="Q692">
        <v>0.13478041103001301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24</v>
      </c>
      <c r="E693">
        <v>6013.3742011349996</v>
      </c>
      <c r="F693">
        <v>365.65</v>
      </c>
      <c r="G693">
        <v>2.7413506602955602</v>
      </c>
      <c r="H693">
        <v>3.3422473487466799</v>
      </c>
      <c r="I693">
        <v>-19.8056450912119</v>
      </c>
      <c r="J693">
        <v>-1.47529078652784</v>
      </c>
      <c r="K693">
        <v>352.83663420264401</v>
      </c>
      <c r="L693">
        <v>350.766947153123</v>
      </c>
      <c r="M693">
        <v>62.906602989885101</v>
      </c>
      <c r="N693">
        <v>1.29972145403738</v>
      </c>
      <c r="O693">
        <v>15.479283467797</v>
      </c>
      <c r="P693">
        <v>32.003610108303199</v>
      </c>
      <c r="Q693">
        <v>-4.3304020213129998E-2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21</v>
      </c>
      <c r="E694">
        <v>6003.308316525</v>
      </c>
      <c r="F694">
        <v>497.1</v>
      </c>
      <c r="G694">
        <v>-5.4601005799708204</v>
      </c>
      <c r="H694">
        <v>4.9527703207024603</v>
      </c>
      <c r="I694">
        <v>-22.740835988280999</v>
      </c>
      <c r="J694">
        <v>2.5143807127086401E-2</v>
      </c>
      <c r="K694">
        <v>469.037910656637</v>
      </c>
      <c r="L694">
        <v>458.76911540163502</v>
      </c>
      <c r="M694">
        <v>62.385501544598803</v>
      </c>
      <c r="N694">
        <v>2.1323707087845598</v>
      </c>
      <c r="O694">
        <v>20.498893582780099</v>
      </c>
      <c r="P694">
        <v>27.428864393745101</v>
      </c>
      <c r="Q694">
        <v>0.11308689421221101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230</v>
      </c>
      <c r="E695">
        <v>6001.3398317599904</v>
      </c>
      <c r="F695">
        <v>1317.85</v>
      </c>
      <c r="G695">
        <v>-40.102543271898298</v>
      </c>
      <c r="H695">
        <v>-1.1435241757894901</v>
      </c>
      <c r="I695">
        <v>-27.956094782845199</v>
      </c>
      <c r="J695">
        <v>-3.1446567626734701</v>
      </c>
      <c r="K695">
        <v>1329.7579514271999</v>
      </c>
      <c r="L695">
        <v>1431.9983840405</v>
      </c>
      <c r="M695">
        <v>58.356440707925302</v>
      </c>
      <c r="N695">
        <v>0.78115459566161305</v>
      </c>
      <c r="O695">
        <v>44.018666767841502</v>
      </c>
      <c r="P695">
        <v>15.287376432508101</v>
      </c>
      <c r="Q695">
        <v>-7.2444261100337998E-2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584</v>
      </c>
      <c r="E696">
        <v>5991.5054104399997</v>
      </c>
      <c r="F696">
        <v>305.8</v>
      </c>
      <c r="G696">
        <v>-8.8683433199213297</v>
      </c>
      <c r="H696">
        <v>-7.8264359440601199</v>
      </c>
      <c r="I696">
        <v>-28.043853926072899</v>
      </c>
      <c r="J696">
        <v>-1.22309792690446</v>
      </c>
      <c r="K696">
        <v>316.83470743858101</v>
      </c>
      <c r="L696">
        <v>321.40538610961801</v>
      </c>
      <c r="M696">
        <v>51.672082889220597</v>
      </c>
      <c r="N696">
        <v>1.5256235028459499</v>
      </c>
      <c r="O696">
        <v>32.531066056245898</v>
      </c>
      <c r="P696">
        <v>30.6837606837606</v>
      </c>
      <c r="Q696">
        <v>0.111547962936941</v>
      </c>
    </row>
    <row r="697" spans="1:17" hidden="1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384</v>
      </c>
      <c r="E697">
        <v>5904.6101256900001</v>
      </c>
      <c r="F697">
        <v>256.55</v>
      </c>
      <c r="G697">
        <v>141.42450439726599</v>
      </c>
      <c r="H697">
        <v>-6.7557498039728401</v>
      </c>
      <c r="I697">
        <v>63.606929011773303</v>
      </c>
      <c r="J697">
        <v>-3.2992009747822602</v>
      </c>
      <c r="K697">
        <v>255.83330652649499</v>
      </c>
      <c r="L697">
        <v>198.88997067785499</v>
      </c>
      <c r="M697">
        <v>44.373689051662303</v>
      </c>
      <c r="N697">
        <v>0.61345018000754503</v>
      </c>
      <c r="O697">
        <v>16.936269732995498</v>
      </c>
      <c r="P697">
        <v>171.19450317124699</v>
      </c>
      <c r="Q697">
        <v>0.13606316251257899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379</v>
      </c>
      <c r="E698">
        <v>5893.7442297119997</v>
      </c>
      <c r="F698">
        <v>59.94</v>
      </c>
      <c r="G698">
        <v>-44.121349625253302</v>
      </c>
      <c r="H698">
        <v>-18.312445476158899</v>
      </c>
      <c r="I698">
        <v>-35.958183837111399</v>
      </c>
      <c r="J698">
        <v>-7.4958734270048897</v>
      </c>
      <c r="K698">
        <v>67.313235420398499</v>
      </c>
      <c r="L698">
        <v>71.350133333151504</v>
      </c>
      <c r="M698">
        <v>16.457916058257801</v>
      </c>
      <c r="N698">
        <v>2.28445641691818</v>
      </c>
      <c r="O698">
        <v>63.496830163496803</v>
      </c>
      <c r="P698">
        <v>1.07925801011803</v>
      </c>
      <c r="Q698">
        <v>6.2698522027969994E-2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230</v>
      </c>
      <c r="E699">
        <v>5871.0323597199904</v>
      </c>
      <c r="F699">
        <v>740.15</v>
      </c>
      <c r="G699">
        <v>48.1967839419532</v>
      </c>
      <c r="H699">
        <v>6.4824370606591</v>
      </c>
      <c r="I699">
        <v>0.31530039557885298</v>
      </c>
      <c r="J699">
        <v>0.25349701420370002</v>
      </c>
      <c r="K699">
        <v>692.93354842227495</v>
      </c>
      <c r="L699">
        <v>664.80113759238895</v>
      </c>
      <c r="M699">
        <v>68.406524193453706</v>
      </c>
      <c r="N699">
        <v>1.7823384597232901</v>
      </c>
      <c r="O699">
        <v>19.408228061879299</v>
      </c>
      <c r="P699">
        <v>83.660049627791494</v>
      </c>
    </row>
    <row r="700" spans="1:17" hidden="1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1537</v>
      </c>
      <c r="E700">
        <v>5834.676322925</v>
      </c>
      <c r="F700">
        <v>4419.1000000000004</v>
      </c>
      <c r="G700">
        <v>139.17062651758599</v>
      </c>
      <c r="H700">
        <v>26.177917767454801</v>
      </c>
      <c r="I700">
        <v>11.645528725059799</v>
      </c>
      <c r="J700">
        <v>9.6696745637268204</v>
      </c>
      <c r="K700">
        <v>3702.5255104151602</v>
      </c>
      <c r="L700">
        <v>3211.36540291035</v>
      </c>
      <c r="M700">
        <v>92.704785694026199</v>
      </c>
      <c r="N700">
        <v>0.70546687122794205</v>
      </c>
      <c r="O700">
        <v>3.1850376773551101</v>
      </c>
      <c r="P700">
        <v>192.34585869277501</v>
      </c>
      <c r="Q700">
        <v>0.16184598319465299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193</v>
      </c>
      <c r="E701">
        <v>5831.4202718099996</v>
      </c>
      <c r="F701">
        <v>496.45</v>
      </c>
      <c r="G701">
        <v>86.763904789604197</v>
      </c>
      <c r="H701">
        <v>-0.14413204468757401</v>
      </c>
      <c r="I701">
        <v>16.455326801674001</v>
      </c>
      <c r="J701">
        <v>-6.7173733039159202</v>
      </c>
      <c r="K701">
        <v>446.99152263482398</v>
      </c>
      <c r="L701">
        <v>383.59051251241698</v>
      </c>
      <c r="M701">
        <v>54.682989885698397</v>
      </c>
      <c r="N701">
        <v>1.4984749497737699</v>
      </c>
      <c r="O701">
        <v>3.7365293584449502</v>
      </c>
      <c r="P701">
        <v>135.28436018957299</v>
      </c>
      <c r="Q701">
        <v>0.16582268404957401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E702">
        <v>5823.4830652199998</v>
      </c>
      <c r="F702">
        <v>2561.0500000000002</v>
      </c>
      <c r="G702">
        <v>1583.9249669191099</v>
      </c>
      <c r="H702">
        <v>45.6028173686719</v>
      </c>
      <c r="I702">
        <v>571.45598720714895</v>
      </c>
      <c r="J702">
        <v>-3.2788854969022001</v>
      </c>
      <c r="K702">
        <v>1956.7093462265</v>
      </c>
      <c r="L702">
        <v>916.02267543666301</v>
      </c>
      <c r="M702">
        <v>62.724454112067299</v>
      </c>
      <c r="N702">
        <v>1.11123024206919</v>
      </c>
      <c r="O702">
        <v>19.0800648171648</v>
      </c>
      <c r="P702">
        <v>1697.22807017543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86</v>
      </c>
      <c r="E703">
        <v>5814.1043028900003</v>
      </c>
      <c r="F703">
        <v>2923.2</v>
      </c>
      <c r="G703">
        <v>9.6623787410747592</v>
      </c>
      <c r="H703">
        <v>24.190591192355601</v>
      </c>
      <c r="I703">
        <v>32.325193829264897</v>
      </c>
      <c r="J703">
        <v>5.0722224115827297</v>
      </c>
      <c r="K703">
        <v>2409.7476063355698</v>
      </c>
      <c r="L703">
        <v>2186.66082481904</v>
      </c>
      <c r="M703">
        <v>85.014078699234403</v>
      </c>
      <c r="N703">
        <v>0.73937244481041997</v>
      </c>
      <c r="O703">
        <v>1.2588943623426501</v>
      </c>
      <c r="P703">
        <v>83.272727272727195</v>
      </c>
      <c r="Q703">
        <v>-2.8652726808387E-2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59</v>
      </c>
      <c r="E704">
        <v>5752.0612085599996</v>
      </c>
      <c r="F704">
        <v>562.20000000000005</v>
      </c>
      <c r="G704">
        <v>99.419399653115306</v>
      </c>
      <c r="H704">
        <v>13.4889533396247</v>
      </c>
      <c r="I704">
        <v>45.304693186626103</v>
      </c>
      <c r="J704">
        <v>9.6397374084316603</v>
      </c>
      <c r="K704">
        <v>518.60566863718304</v>
      </c>
      <c r="L704">
        <v>433.84299424174799</v>
      </c>
      <c r="M704">
        <v>70.933898095208903</v>
      </c>
      <c r="N704">
        <v>0.91002471742406599</v>
      </c>
      <c r="O704">
        <v>8.1465670579864593</v>
      </c>
      <c r="P704">
        <v>129.32898225576099</v>
      </c>
      <c r="Q704">
        <v>-2.0751116080898E-2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281</v>
      </c>
      <c r="E705">
        <v>5739.4631078399998</v>
      </c>
      <c r="F705">
        <v>770.1</v>
      </c>
      <c r="G705">
        <v>-13.443517640357699</v>
      </c>
      <c r="H705">
        <v>-7.2423077751562897</v>
      </c>
      <c r="I705">
        <v>-11.936469981130999</v>
      </c>
      <c r="J705">
        <v>-1.7745415729724501</v>
      </c>
      <c r="K705">
        <v>773.70628611544896</v>
      </c>
      <c r="L705">
        <v>757.188888371036</v>
      </c>
      <c r="M705">
        <v>52.944703892149498</v>
      </c>
      <c r="N705">
        <v>0.88301641709594303</v>
      </c>
      <c r="O705">
        <v>12.8165173354109</v>
      </c>
      <c r="P705">
        <v>23.611556982343402</v>
      </c>
      <c r="Q705">
        <v>5.5431493878384003E-2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281</v>
      </c>
      <c r="E706">
        <v>5732.8026551399998</v>
      </c>
      <c r="F706">
        <v>1154.5</v>
      </c>
      <c r="G706">
        <v>123.03667210850099</v>
      </c>
      <c r="H706">
        <v>11.037586091067199</v>
      </c>
      <c r="I706">
        <v>45.136110727552897</v>
      </c>
      <c r="J706">
        <v>15.467308015171501</v>
      </c>
      <c r="K706">
        <v>990.29232221221503</v>
      </c>
      <c r="L706">
        <v>838.36105936081799</v>
      </c>
      <c r="M706">
        <v>85.807190565646906</v>
      </c>
      <c r="N706">
        <v>2.2190811499134</v>
      </c>
      <c r="O706">
        <v>8.7050671286270997</v>
      </c>
      <c r="P706">
        <v>152.79176702430399</v>
      </c>
      <c r="Q706">
        <v>3.7019619820352997E-2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358</v>
      </c>
      <c r="E707">
        <v>5730.5813153419904</v>
      </c>
      <c r="F707">
        <v>277.64999999999998</v>
      </c>
      <c r="G707">
        <v>-9.6793325536325696</v>
      </c>
      <c r="H707">
        <v>9.4401196891722101</v>
      </c>
      <c r="I707">
        <v>9.7604864047693098</v>
      </c>
      <c r="J707">
        <v>5.8806516312970096</v>
      </c>
      <c r="K707">
        <v>233.430075587071</v>
      </c>
      <c r="L707">
        <v>225.52054585116099</v>
      </c>
      <c r="M707">
        <v>91.961399298808502</v>
      </c>
      <c r="N707">
        <v>1.3036157285784999</v>
      </c>
      <c r="O707">
        <v>1.27858815054926</v>
      </c>
      <c r="P707">
        <v>46.904761904761799</v>
      </c>
      <c r="Q707">
        <v>-8.0867159378835998E-2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384</v>
      </c>
      <c r="E708">
        <v>5717.4429631200001</v>
      </c>
      <c r="F708">
        <v>50.9</v>
      </c>
      <c r="G708">
        <v>-19.507180632464198</v>
      </c>
      <c r="H708">
        <v>-6.7926382393705298</v>
      </c>
      <c r="I708">
        <v>-13.3389479672257</v>
      </c>
      <c r="J708">
        <v>-4.7768867471489704</v>
      </c>
      <c r="K708">
        <v>52.848131981017197</v>
      </c>
      <c r="L708">
        <v>52.655691226442002</v>
      </c>
      <c r="M708">
        <v>41.266044467429197</v>
      </c>
      <c r="N708">
        <v>0.83881974676912496</v>
      </c>
      <c r="O708">
        <v>34.184675834970498</v>
      </c>
      <c r="P708">
        <v>36.827956989247298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140</v>
      </c>
      <c r="E709">
        <v>5712.1797565950001</v>
      </c>
      <c r="F709">
        <v>189.8</v>
      </c>
      <c r="G709">
        <v>172.06400815110601</v>
      </c>
      <c r="H709">
        <v>-1.1139794191719401</v>
      </c>
      <c r="I709">
        <v>26.202203636495302</v>
      </c>
      <c r="J709">
        <v>0.66351692825882702</v>
      </c>
      <c r="K709">
        <v>171.565937123146</v>
      </c>
      <c r="L709">
        <v>139.711203893521</v>
      </c>
      <c r="M709">
        <v>63.729026124504301</v>
      </c>
      <c r="N709">
        <v>2.1119910948687401</v>
      </c>
      <c r="O709">
        <v>7.90305584826132</v>
      </c>
      <c r="P709">
        <v>202.47011952191201</v>
      </c>
      <c r="Q709">
        <v>0.161406105196466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477</v>
      </c>
      <c r="E710">
        <v>5668.5129157199999</v>
      </c>
      <c r="F710">
        <v>1035.0999999999999</v>
      </c>
      <c r="G710">
        <v>-36.334045592636201</v>
      </c>
      <c r="H710">
        <v>9.0783719440778999E-4</v>
      </c>
      <c r="I710">
        <v>-30.278907168578499</v>
      </c>
      <c r="J710">
        <v>-2.7779112938003498</v>
      </c>
      <c r="K710">
        <v>1050.1484473462299</v>
      </c>
      <c r="L710">
        <v>1123.8275023429401</v>
      </c>
      <c r="M710">
        <v>51.156322388867103</v>
      </c>
      <c r="N710">
        <v>0.87053469372436898</v>
      </c>
      <c r="O710">
        <v>35.706695005313499</v>
      </c>
      <c r="P710">
        <v>10.9075324118718</v>
      </c>
      <c r="Q710">
        <v>-6.8265490871891002E-2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230</v>
      </c>
      <c r="E711">
        <v>5664.9938744699903</v>
      </c>
      <c r="F711">
        <v>1860.45</v>
      </c>
      <c r="G711">
        <v>-31.344166615791099</v>
      </c>
      <c r="H711">
        <v>-20.052520248601599</v>
      </c>
      <c r="I711">
        <v>-23.925770461447701</v>
      </c>
      <c r="J711">
        <v>-3.4314221114961598</v>
      </c>
      <c r="K711">
        <v>1865.63382122386</v>
      </c>
      <c r="L711">
        <v>1975.1201293296799</v>
      </c>
      <c r="M711">
        <v>47.414536436223997</v>
      </c>
      <c r="N711">
        <v>1.2028652819327199</v>
      </c>
      <c r="O711">
        <v>56.970087881963998</v>
      </c>
      <c r="P711">
        <v>16.278124999999999</v>
      </c>
      <c r="Q711">
        <v>2.4292779833494999E-2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211</v>
      </c>
      <c r="E712">
        <v>5660.5004596799999</v>
      </c>
      <c r="F712">
        <v>611.35</v>
      </c>
      <c r="G712">
        <v>31.8017302263193</v>
      </c>
      <c r="H712">
        <v>-0.11209101102704</v>
      </c>
      <c r="I712">
        <v>4.1612247304787404</v>
      </c>
      <c r="J712">
        <v>-5.0385606044033997</v>
      </c>
      <c r="K712">
        <v>573.03231599229798</v>
      </c>
      <c r="L712">
        <v>491.690164137159</v>
      </c>
      <c r="M712">
        <v>57.064494636076503</v>
      </c>
      <c r="N712">
        <v>0.50274384007074502</v>
      </c>
      <c r="O712">
        <v>6.8127913633761299</v>
      </c>
      <c r="P712">
        <v>90.867936309709606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544</v>
      </c>
      <c r="E713">
        <v>5636.2734127349904</v>
      </c>
      <c r="F713">
        <v>5733.4</v>
      </c>
      <c r="G713">
        <v>-18.6150997306748</v>
      </c>
      <c r="H713">
        <v>-1.5088245489566201</v>
      </c>
      <c r="I713">
        <v>-7.5839248482565802</v>
      </c>
      <c r="J713">
        <v>-3.3007801986621099</v>
      </c>
      <c r="K713">
        <v>5542.5048592313196</v>
      </c>
      <c r="L713">
        <v>5448.4178298885699</v>
      </c>
      <c r="M713">
        <v>60.261574171738602</v>
      </c>
      <c r="N713">
        <v>2.0568995754444601</v>
      </c>
      <c r="O713">
        <v>12.498691875675799</v>
      </c>
      <c r="P713">
        <v>15.0499658867439</v>
      </c>
      <c r="Q713">
        <v>4.8886882939080001E-2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1566</v>
      </c>
      <c r="E714">
        <v>5632.4491095800004</v>
      </c>
      <c r="F714">
        <v>317</v>
      </c>
      <c r="G714">
        <v>101.35100663413</v>
      </c>
      <c r="H714">
        <v>6.0222291425767303</v>
      </c>
      <c r="I714">
        <v>12.671632061799</v>
      </c>
      <c r="J714">
        <v>-1.62918683100793</v>
      </c>
      <c r="K714">
        <v>294.64298639930399</v>
      </c>
      <c r="L714">
        <v>268.08769646346298</v>
      </c>
      <c r="M714">
        <v>60.6264079632302</v>
      </c>
      <c r="N714">
        <v>1.5345478727381501</v>
      </c>
      <c r="O714">
        <v>17.760252365930501</v>
      </c>
      <c r="P714">
        <v>131.218088986141</v>
      </c>
      <c r="Q714">
        <v>0.107360156653447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1105</v>
      </c>
      <c r="E715">
        <v>5627.7857497499999</v>
      </c>
      <c r="F715">
        <v>419.3</v>
      </c>
      <c r="G715">
        <v>49.491967914613099</v>
      </c>
      <c r="H715">
        <v>-3.1866164500874099</v>
      </c>
      <c r="I715">
        <v>9.7826408782696195</v>
      </c>
      <c r="J715">
        <v>-4.58257914720941</v>
      </c>
      <c r="K715">
        <v>441.48122653155599</v>
      </c>
      <c r="L715">
        <v>398.46339977456699</v>
      </c>
      <c r="M715">
        <v>45.627036501011801</v>
      </c>
      <c r="N715">
        <v>1.11777372587582</v>
      </c>
      <c r="O715">
        <v>26.627712854757899</v>
      </c>
      <c r="P715">
        <v>75.256008359456601</v>
      </c>
      <c r="Q715">
        <v>0.124573820387526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281</v>
      </c>
      <c r="E716">
        <v>5609.2713299999996</v>
      </c>
      <c r="F716">
        <v>1314.25</v>
      </c>
      <c r="G716">
        <v>-9.8869124229199503</v>
      </c>
      <c r="H716">
        <v>0.96671660124741798</v>
      </c>
      <c r="I716">
        <v>27.583658939688299</v>
      </c>
      <c r="J716">
        <v>-1.01981599657724</v>
      </c>
      <c r="K716">
        <v>1284.7789290601399</v>
      </c>
      <c r="L716">
        <v>1149.7708981379999</v>
      </c>
      <c r="M716">
        <v>54.011135417583901</v>
      </c>
      <c r="N716">
        <v>0.88704312289758103</v>
      </c>
      <c r="O716">
        <v>9.8154841164162097</v>
      </c>
      <c r="P716">
        <v>52.456354039788799</v>
      </c>
      <c r="Q716">
        <v>0.11010932020010999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146</v>
      </c>
      <c r="E717">
        <v>5579.6595386999998</v>
      </c>
      <c r="F717">
        <v>344.55</v>
      </c>
      <c r="G717">
        <v>24.711474859163602</v>
      </c>
      <c r="H717">
        <v>1.8562538054436</v>
      </c>
      <c r="I717">
        <v>20.371637643090601</v>
      </c>
      <c r="J717">
        <v>-8.1735177266191599</v>
      </c>
      <c r="K717">
        <v>335.00855880719001</v>
      </c>
      <c r="L717">
        <v>289.85305174111102</v>
      </c>
      <c r="M717">
        <v>48.863480981393799</v>
      </c>
      <c r="N717">
        <v>0.88824296224444699</v>
      </c>
      <c r="O717">
        <v>15.3678711362647</v>
      </c>
      <c r="P717">
        <v>56.542480690595198</v>
      </c>
      <c r="Q717">
        <v>0.215884929953292</v>
      </c>
    </row>
    <row r="718" spans="1:17" hidden="1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146</v>
      </c>
      <c r="E718">
        <v>5548.41903</v>
      </c>
      <c r="F718">
        <v>4752.3500000000004</v>
      </c>
      <c r="G718">
        <v>190.79214574327301</v>
      </c>
      <c r="H718">
        <v>3.4220565809238002</v>
      </c>
      <c r="I718">
        <v>88.491983138766898</v>
      </c>
      <c r="J718">
        <v>-2.3267343587470699</v>
      </c>
      <c r="K718">
        <v>4115.5428351207802</v>
      </c>
      <c r="L718">
        <v>2985.4130721689498</v>
      </c>
      <c r="M718">
        <v>63.090368948485597</v>
      </c>
      <c r="N718">
        <v>0.87132403893875898</v>
      </c>
      <c r="O718">
        <v>9.2091281155638693</v>
      </c>
      <c r="P718">
        <v>221.56643829823199</v>
      </c>
      <c r="Q718">
        <v>0.22338672320164299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59</v>
      </c>
      <c r="E719">
        <v>5516.1149008499997</v>
      </c>
      <c r="F719">
        <v>1317.8</v>
      </c>
      <c r="G719">
        <v>-25.444486495403499</v>
      </c>
      <c r="H719">
        <v>3.4422657164161699</v>
      </c>
      <c r="I719">
        <v>-0.44024210087690402</v>
      </c>
      <c r="J719">
        <v>-3.9819329220668398</v>
      </c>
      <c r="K719">
        <v>1244.67012211424</v>
      </c>
      <c r="L719">
        <v>1177.0294183093499</v>
      </c>
      <c r="M719">
        <v>60.109347231001401</v>
      </c>
      <c r="N719">
        <v>1.5982762902168699</v>
      </c>
      <c r="O719">
        <v>11.473668234937</v>
      </c>
      <c r="P719">
        <v>31.196177012295198</v>
      </c>
      <c r="Q719">
        <v>-1.7694998001900001E-3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70</v>
      </c>
      <c r="E720">
        <v>5499.2036013050001</v>
      </c>
      <c r="F720">
        <v>1424.05</v>
      </c>
      <c r="G720">
        <v>101.537606001996</v>
      </c>
      <c r="H720">
        <v>58.341545557208299</v>
      </c>
      <c r="I720">
        <v>82.383669827337997</v>
      </c>
      <c r="J720">
        <v>-2.68136775061918</v>
      </c>
      <c r="K720">
        <v>977.16638778091499</v>
      </c>
      <c r="L720">
        <v>785.61874549750405</v>
      </c>
      <c r="M720">
        <v>78.369265589775296</v>
      </c>
      <c r="N720">
        <v>2.9454496942169901</v>
      </c>
      <c r="O720">
        <v>7.2328921035075897</v>
      </c>
      <c r="P720">
        <v>135.59434196376799</v>
      </c>
      <c r="Q720">
        <v>9.2194820113417994E-2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140</v>
      </c>
      <c r="E721">
        <v>5481.4049999999997</v>
      </c>
      <c r="F721">
        <v>189.73</v>
      </c>
      <c r="G721">
        <v>68.629853529026406</v>
      </c>
      <c r="H721">
        <v>-13.0449460702346</v>
      </c>
      <c r="I721">
        <v>12.446254461456199</v>
      </c>
      <c r="J721">
        <v>-2.3732885032223101</v>
      </c>
      <c r="K721">
        <v>197.569025961189</v>
      </c>
      <c r="L721">
        <v>177.06706220405101</v>
      </c>
      <c r="M721">
        <v>45.548329430033398</v>
      </c>
      <c r="N721">
        <v>0.954219507680509</v>
      </c>
      <c r="O721">
        <v>39.645812470352602</v>
      </c>
      <c r="P721">
        <v>97.019730010384194</v>
      </c>
      <c r="Q721">
        <v>1.4090638683948E-2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281</v>
      </c>
      <c r="E722">
        <v>5453.5088393059996</v>
      </c>
      <c r="F722">
        <v>159.04</v>
      </c>
      <c r="G722">
        <v>-33.054964531610501</v>
      </c>
      <c r="H722">
        <v>-9.4727714247201504</v>
      </c>
      <c r="I722">
        <v>-7.0199884776895001</v>
      </c>
      <c r="J722">
        <v>-4.7615911535730797</v>
      </c>
      <c r="K722">
        <v>166.601688995274</v>
      </c>
      <c r="L722">
        <v>166.024306044382</v>
      </c>
      <c r="M722">
        <v>40.727483168164497</v>
      </c>
      <c r="N722">
        <v>0.938589281265648</v>
      </c>
      <c r="O722">
        <v>38.078470824949697</v>
      </c>
      <c r="P722">
        <v>22.2914263744713</v>
      </c>
      <c r="Q722">
        <v>-3.9652640979445E-2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306</v>
      </c>
      <c r="E723">
        <v>5447.14559181</v>
      </c>
      <c r="F723">
        <v>320.32</v>
      </c>
      <c r="G723">
        <v>126.14192261763399</v>
      </c>
      <c r="H723">
        <v>22.319680882865601</v>
      </c>
      <c r="I723">
        <v>10.251706128348101</v>
      </c>
      <c r="J723">
        <v>20.781743529244</v>
      </c>
      <c r="K723">
        <v>258.34360485008199</v>
      </c>
      <c r="L723">
        <v>240.86892386952999</v>
      </c>
      <c r="M723">
        <v>86.087778079223497</v>
      </c>
      <c r="N723">
        <v>4.0463464664445601</v>
      </c>
      <c r="O723">
        <v>5.3914835164835004</v>
      </c>
      <c r="P723">
        <v>159.263456090651</v>
      </c>
      <c r="Q723">
        <v>2.5837634621586E-2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384</v>
      </c>
      <c r="E724">
        <v>5442.6940431149997</v>
      </c>
      <c r="F724">
        <v>294.89999999999998</v>
      </c>
      <c r="G724">
        <v>-13.186990068381601</v>
      </c>
      <c r="H724">
        <v>-3.1540394362475199</v>
      </c>
      <c r="I724">
        <v>-8.1875101683118992</v>
      </c>
      <c r="J724">
        <v>-8.2771149592666902</v>
      </c>
      <c r="K724">
        <v>299.13313810955401</v>
      </c>
      <c r="L724">
        <v>295.03458490256099</v>
      </c>
      <c r="M724">
        <v>41.4730871268534</v>
      </c>
      <c r="N724">
        <v>1.7628176146225201</v>
      </c>
      <c r="O724">
        <v>31.5530688368938</v>
      </c>
      <c r="P724">
        <v>19.554054054053999</v>
      </c>
      <c r="Q724">
        <v>-1.7110418013285E-2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46</v>
      </c>
      <c r="E725">
        <v>5435.428877841</v>
      </c>
      <c r="F725">
        <v>65.89</v>
      </c>
      <c r="G725">
        <v>87.197516213647702</v>
      </c>
      <c r="H725">
        <v>2.5351280029935102</v>
      </c>
      <c r="I725">
        <v>-2.7530227270659702</v>
      </c>
      <c r="J725">
        <v>-8.00295712419965</v>
      </c>
      <c r="K725">
        <v>63.1163526102753</v>
      </c>
      <c r="L725">
        <v>57.036677444283399</v>
      </c>
      <c r="M725">
        <v>53.188285590752002</v>
      </c>
      <c r="N725">
        <v>1.5085493798842899</v>
      </c>
      <c r="O725">
        <v>19.896797693124899</v>
      </c>
      <c r="P725">
        <v>124.11564625850301</v>
      </c>
      <c r="Q725">
        <v>0.121417823974727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306</v>
      </c>
      <c r="E726">
        <v>5420.8821710399998</v>
      </c>
      <c r="F726">
        <v>272.5</v>
      </c>
      <c r="G726">
        <v>217.02775599497599</v>
      </c>
      <c r="H726">
        <v>102.15184062869</v>
      </c>
      <c r="I726">
        <v>166.14873162986501</v>
      </c>
      <c r="J726">
        <v>9.5691924951446499</v>
      </c>
      <c r="K726">
        <v>180.52038333128201</v>
      </c>
      <c r="L726">
        <v>124.03646138769</v>
      </c>
      <c r="M726">
        <v>71.668008780968293</v>
      </c>
      <c r="N726">
        <v>2.4235965936101902</v>
      </c>
      <c r="O726">
        <v>19.926605504587101</v>
      </c>
      <c r="P726">
        <v>266.01746138347801</v>
      </c>
      <c r="Q726">
        <v>0.15258737996862301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358</v>
      </c>
      <c r="E727">
        <v>5404.0522405800002</v>
      </c>
      <c r="F727">
        <v>1957.9</v>
      </c>
      <c r="G727">
        <v>62.818238163674302</v>
      </c>
      <c r="H727">
        <v>19.775307289442999</v>
      </c>
      <c r="I727">
        <v>66.567725728831505</v>
      </c>
      <c r="J727">
        <v>7.0545423266463496</v>
      </c>
      <c r="K727">
        <v>1583.70573461105</v>
      </c>
      <c r="L727">
        <v>1300.4167014116899</v>
      </c>
      <c r="M727">
        <v>74.650151134004005</v>
      </c>
      <c r="N727">
        <v>0.57539051112735595</v>
      </c>
      <c r="O727">
        <v>5.1075131518463603</v>
      </c>
      <c r="P727">
        <v>108.73134328358201</v>
      </c>
      <c r="Q727">
        <v>-3.7557233366929003E-2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531</v>
      </c>
      <c r="E728">
        <v>5395.7315797800002</v>
      </c>
      <c r="F728">
        <v>1413.75</v>
      </c>
      <c r="G728">
        <v>2.76215223918854</v>
      </c>
      <c r="H728">
        <v>20.620827929818599</v>
      </c>
      <c r="I728">
        <v>2.5504637051349999</v>
      </c>
      <c r="J728">
        <v>6.2262128530237097</v>
      </c>
      <c r="K728">
        <v>1217.3353229033601</v>
      </c>
      <c r="L728">
        <v>1182.4889749471199</v>
      </c>
      <c r="M728">
        <v>74.583083105329905</v>
      </c>
      <c r="N728">
        <v>2.0144893487735902</v>
      </c>
      <c r="O728">
        <v>4.3324491600353596</v>
      </c>
      <c r="P728">
        <v>44.999999999999901</v>
      </c>
      <c r="Q728">
        <v>-1.4771698140483E-2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193</v>
      </c>
      <c r="E729">
        <v>5355.4012524629998</v>
      </c>
      <c r="F729">
        <v>209.47</v>
      </c>
      <c r="G729">
        <v>17.535895156644202</v>
      </c>
      <c r="H729">
        <v>23.220079969410001</v>
      </c>
      <c r="I729">
        <v>28.517945901353201</v>
      </c>
      <c r="J729">
        <v>6.9288539958864197</v>
      </c>
      <c r="K729">
        <v>178.584136533688</v>
      </c>
      <c r="L729">
        <v>159.493388389122</v>
      </c>
      <c r="M729">
        <v>82.746205339667995</v>
      </c>
      <c r="N729">
        <v>2.6283359252685301</v>
      </c>
      <c r="O729">
        <v>5.6237170000477299</v>
      </c>
      <c r="P729">
        <v>66.1800872669575</v>
      </c>
      <c r="Q729">
        <v>5.6394545376998999E-2</v>
      </c>
    </row>
    <row r="730" spans="1:17" hidden="1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267</v>
      </c>
      <c r="E730">
        <v>5351.49523125</v>
      </c>
      <c r="F730">
        <v>4846.3</v>
      </c>
      <c r="G730">
        <v>128.72140383879599</v>
      </c>
      <c r="H730">
        <v>18.359945302227501</v>
      </c>
      <c r="I730">
        <v>40.238642708572797</v>
      </c>
      <c r="J730">
        <v>22.555004141657999</v>
      </c>
      <c r="K730">
        <v>3902.33021762623</v>
      </c>
      <c r="L730">
        <v>3232.8709252843601</v>
      </c>
      <c r="M730">
        <v>86.382202406159493</v>
      </c>
      <c r="N730">
        <v>3.7675106960540599</v>
      </c>
      <c r="O730">
        <v>2.4823060891814501</v>
      </c>
      <c r="P730">
        <v>161.79235090751899</v>
      </c>
      <c r="Q730">
        <v>0.104401869108636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119</v>
      </c>
      <c r="E731">
        <v>5351.0813399999997</v>
      </c>
      <c r="F731">
        <v>564.95000000000005</v>
      </c>
      <c r="G731">
        <v>141.502252955079</v>
      </c>
      <c r="H731">
        <v>51.764011653530098</v>
      </c>
      <c r="I731">
        <v>77.030227105805494</v>
      </c>
      <c r="J731">
        <v>-1.6693683172492899</v>
      </c>
      <c r="K731">
        <v>465.82147973477998</v>
      </c>
      <c r="L731">
        <v>341.94229506228203</v>
      </c>
      <c r="M731">
        <v>55.580321643449302</v>
      </c>
      <c r="N731">
        <v>1.2821764804307101</v>
      </c>
      <c r="O731">
        <v>28.745906717408602</v>
      </c>
      <c r="P731">
        <v>171.34966378482201</v>
      </c>
      <c r="Q731">
        <v>7.3448646649617005E-2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281</v>
      </c>
      <c r="E732">
        <v>5349.8198938199903</v>
      </c>
      <c r="F732">
        <v>550.1</v>
      </c>
      <c r="G732">
        <v>-19.298424141305301</v>
      </c>
      <c r="H732">
        <v>4.3144938213548398</v>
      </c>
      <c r="I732">
        <v>-13.222740487900699</v>
      </c>
      <c r="J732">
        <v>4.3929093748926604</v>
      </c>
      <c r="K732">
        <v>517.68613025871696</v>
      </c>
      <c r="L732">
        <v>526.06934235339895</v>
      </c>
      <c r="M732">
        <v>71.058258441204401</v>
      </c>
      <c r="N732">
        <v>1.5523425381515801</v>
      </c>
      <c r="O732">
        <v>19.9600072714051</v>
      </c>
      <c r="P732">
        <v>26.4743073916542</v>
      </c>
      <c r="Q732">
        <v>6.9400190696486994E-2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67</v>
      </c>
      <c r="E733">
        <v>5338.1900056320001</v>
      </c>
      <c r="F733">
        <v>84.01</v>
      </c>
      <c r="G733">
        <v>335.08699980830698</v>
      </c>
      <c r="H733">
        <v>25.593235863150699</v>
      </c>
      <c r="I733">
        <v>47.473748950892499</v>
      </c>
      <c r="J733">
        <v>-6.5185788489065697</v>
      </c>
      <c r="K733">
        <v>71.582587323334707</v>
      </c>
      <c r="L733">
        <v>53.3998497942193</v>
      </c>
      <c r="M733">
        <v>62.689767018178998</v>
      </c>
      <c r="N733">
        <v>1.1026906952287101</v>
      </c>
      <c r="O733">
        <v>16.0576121890251</v>
      </c>
      <c r="P733">
        <v>381.43266475644702</v>
      </c>
      <c r="Q733">
        <v>8.7978316414344004E-2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146</v>
      </c>
      <c r="E734">
        <v>5302.5243600000003</v>
      </c>
      <c r="F734">
        <v>177.89</v>
      </c>
      <c r="G734">
        <v>174.498961395289</v>
      </c>
      <c r="H734">
        <v>23.0091650666905</v>
      </c>
      <c r="I734">
        <v>62.769884114177898</v>
      </c>
      <c r="J734">
        <v>21.359801497595299</v>
      </c>
      <c r="K734">
        <v>142.260253311913</v>
      </c>
      <c r="L734">
        <v>115.167827429564</v>
      </c>
      <c r="M734">
        <v>84.210051871225005</v>
      </c>
      <c r="N734">
        <v>3.0775608842322599</v>
      </c>
      <c r="O734">
        <v>5.6832874248130896</v>
      </c>
      <c r="P734">
        <v>220.522522522522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284</v>
      </c>
      <c r="E735">
        <v>5254.0069936399996</v>
      </c>
      <c r="F735">
        <v>371.45</v>
      </c>
      <c r="G735">
        <v>-10.9698378651686</v>
      </c>
      <c r="H735">
        <v>-0.66473711031768701</v>
      </c>
      <c r="I735">
        <v>-9.7955650876867004</v>
      </c>
      <c r="J735">
        <v>-3.7329786350344398</v>
      </c>
      <c r="K735">
        <v>367.15047044092802</v>
      </c>
      <c r="L735">
        <v>354.87971789215499</v>
      </c>
      <c r="M735">
        <v>51.052955939900897</v>
      </c>
      <c r="N735">
        <v>1.5985859223994301</v>
      </c>
      <c r="O735">
        <v>7.9553102705613101</v>
      </c>
      <c r="P735">
        <v>18.6741214057508</v>
      </c>
      <c r="Q735">
        <v>3.6943824645568002E-2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985</v>
      </c>
      <c r="E736">
        <v>5246.4603014459999</v>
      </c>
      <c r="F736">
        <v>39.99</v>
      </c>
      <c r="G736">
        <v>125.323251856987</v>
      </c>
      <c r="H736">
        <v>22.095202431489</v>
      </c>
      <c r="I736">
        <v>31.7857435600569</v>
      </c>
      <c r="J736">
        <v>-5.7931012764432097</v>
      </c>
      <c r="K736">
        <v>35.546341056552997</v>
      </c>
      <c r="L736">
        <v>30.504589227463399</v>
      </c>
      <c r="M736">
        <v>63.227588784488702</v>
      </c>
      <c r="N736">
        <v>2.5127591773414202</v>
      </c>
      <c r="O736">
        <v>11.027756939234701</v>
      </c>
      <c r="P736">
        <v>157.17041800643</v>
      </c>
      <c r="Q736">
        <v>5.4420844627056E-2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281</v>
      </c>
      <c r="E737">
        <v>5234.6068541099903</v>
      </c>
      <c r="F737">
        <v>2228.1</v>
      </c>
      <c r="G737">
        <v>128.590643265821</v>
      </c>
      <c r="H737">
        <v>30.878597509950499</v>
      </c>
      <c r="I737">
        <v>44.254250868193402</v>
      </c>
      <c r="J737">
        <v>7.60019367819213</v>
      </c>
      <c r="K737">
        <v>1886.166016138</v>
      </c>
      <c r="L737">
        <v>1603.3992363907801</v>
      </c>
      <c r="M737">
        <v>71.310188315692201</v>
      </c>
      <c r="N737">
        <v>2.21472448532315</v>
      </c>
      <c r="O737">
        <v>7.7106054485884803</v>
      </c>
      <c r="P737">
        <v>172.467135432589</v>
      </c>
      <c r="Q737">
        <v>0.10996075254642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528</v>
      </c>
      <c r="E738">
        <v>5212.3570589999999</v>
      </c>
      <c r="F738">
        <v>102.25</v>
      </c>
      <c r="G738">
        <v>-35.991658490034503</v>
      </c>
      <c r="H738">
        <v>-1.65513881885224</v>
      </c>
      <c r="I738">
        <v>-18.207723141194599</v>
      </c>
      <c r="J738">
        <v>-5.0553218422340098</v>
      </c>
      <c r="K738">
        <v>104.911393504079</v>
      </c>
      <c r="L738">
        <v>108.601036545898</v>
      </c>
      <c r="M738">
        <v>44.230779260236403</v>
      </c>
      <c r="N738">
        <v>1.4080418578977401</v>
      </c>
      <c r="O738">
        <v>34.669926650366698</v>
      </c>
      <c r="P738">
        <v>11.7486338797814</v>
      </c>
      <c r="Q738">
        <v>-0.103688630708347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477</v>
      </c>
      <c r="E739">
        <v>5199.4370549249998</v>
      </c>
      <c r="F739">
        <v>311.85000000000002</v>
      </c>
      <c r="G739">
        <v>-26.437141590999499</v>
      </c>
      <c r="H739">
        <v>-20.307463037214202</v>
      </c>
      <c r="I739">
        <v>-33.4996332958072</v>
      </c>
      <c r="J739">
        <v>-5.6814907245727202</v>
      </c>
      <c r="K739">
        <v>352.540166850128</v>
      </c>
      <c r="L739">
        <v>385.29952263315698</v>
      </c>
      <c r="M739">
        <v>33.5491436700107</v>
      </c>
      <c r="N739">
        <v>0.629083160777822</v>
      </c>
      <c r="O739">
        <v>73.929773929773901</v>
      </c>
      <c r="P739">
        <v>18.7321530553969</v>
      </c>
      <c r="Q739">
        <v>-0.131367734091903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80</v>
      </c>
      <c r="E740">
        <v>5179.2871215599998</v>
      </c>
      <c r="F740">
        <v>263.55</v>
      </c>
      <c r="G740">
        <v>69.342404882369905</v>
      </c>
      <c r="H740">
        <v>13.757373046861501</v>
      </c>
      <c r="I740">
        <v>-5.8051000642763997</v>
      </c>
      <c r="J740">
        <v>5.3287388206885504</v>
      </c>
      <c r="K740">
        <v>224.97405904297199</v>
      </c>
      <c r="L740">
        <v>215.369286435644</v>
      </c>
      <c r="M740">
        <v>79.565484111133998</v>
      </c>
      <c r="N740">
        <v>2.0641654215394598</v>
      </c>
      <c r="O740">
        <v>11.458926199962001</v>
      </c>
      <c r="P740">
        <v>104.302325581395</v>
      </c>
      <c r="Q740">
        <v>5.2699962482545E-2</v>
      </c>
    </row>
    <row r="741" spans="1:17" hidden="1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1621</v>
      </c>
      <c r="E741">
        <v>5168.879891351</v>
      </c>
      <c r="F741">
        <v>60.32</v>
      </c>
      <c r="G741">
        <v>-6.6535159738297196</v>
      </c>
      <c r="H741">
        <v>-6.2083381321628996</v>
      </c>
      <c r="I741">
        <v>1.4386763535360501</v>
      </c>
      <c r="J741">
        <v>-3.0448697591073</v>
      </c>
      <c r="K741">
        <v>60.310060839626999</v>
      </c>
      <c r="L741">
        <v>56.050721247351802</v>
      </c>
      <c r="M741">
        <v>56.425916595309197</v>
      </c>
      <c r="N741">
        <v>0.91762920124285896</v>
      </c>
      <c r="O741">
        <v>7.4270557029177704</v>
      </c>
      <c r="P741">
        <v>26.192468619246799</v>
      </c>
      <c r="Q741">
        <v>-3.0196124243903E-2</v>
      </c>
    </row>
    <row r="742" spans="1:17" hidden="1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230</v>
      </c>
      <c r="E742">
        <v>5164.4768561250003</v>
      </c>
      <c r="F742">
        <v>540.54999999999995</v>
      </c>
      <c r="G742">
        <v>-12.681665621285701</v>
      </c>
      <c r="H742">
        <v>12.254391347903301</v>
      </c>
      <c r="I742">
        <v>25.691265791714201</v>
      </c>
      <c r="J742">
        <v>-3.93691119936851</v>
      </c>
      <c r="K742">
        <v>493.76277927565002</v>
      </c>
      <c r="L742">
        <v>436.27299438411097</v>
      </c>
      <c r="M742">
        <v>58.852241382726099</v>
      </c>
      <c r="N742">
        <v>0.91352524044634098</v>
      </c>
      <c r="O742">
        <v>10.221071131255201</v>
      </c>
      <c r="P742">
        <v>50.111080255484502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1482</v>
      </c>
      <c r="E743">
        <v>5149.0206287849996</v>
      </c>
      <c r="F743">
        <v>910.25</v>
      </c>
      <c r="G743">
        <v>28.632022122877402</v>
      </c>
      <c r="H743">
        <v>1.6135021676504799</v>
      </c>
      <c r="I743">
        <v>-2.9556565145775302</v>
      </c>
      <c r="J743">
        <v>-2.39285964535912</v>
      </c>
      <c r="K743">
        <v>908.86477824685403</v>
      </c>
      <c r="L743">
        <v>845.83523775854599</v>
      </c>
      <c r="M743">
        <v>61.565328220006599</v>
      </c>
      <c r="N743">
        <v>0.40136280134472102</v>
      </c>
      <c r="O743">
        <v>21.494095028838199</v>
      </c>
      <c r="P743">
        <v>67.125677040301099</v>
      </c>
      <c r="Q743">
        <v>0.15302763107001999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1628</v>
      </c>
      <c r="E744">
        <v>5146.2733230519998</v>
      </c>
      <c r="F744">
        <v>74.64</v>
      </c>
      <c r="G744">
        <v>57.662979823022198</v>
      </c>
      <c r="H744">
        <v>17.056282406580099</v>
      </c>
      <c r="I744">
        <v>4.77502096225132</v>
      </c>
      <c r="J744">
        <v>-3.2201680949012301</v>
      </c>
      <c r="K744">
        <v>68.103299973489996</v>
      </c>
      <c r="L744">
        <v>60.511257954226302</v>
      </c>
      <c r="M744">
        <v>53.850253340183897</v>
      </c>
      <c r="N744">
        <v>0.99228368915584797</v>
      </c>
      <c r="O744">
        <v>12.7947481243301</v>
      </c>
      <c r="P744">
        <v>93.367875647668399</v>
      </c>
      <c r="Q744">
        <v>8.0860768359017995E-2</v>
      </c>
    </row>
    <row r="745" spans="1:17" hidden="1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373</v>
      </c>
      <c r="E745">
        <v>5139.0209795999999</v>
      </c>
      <c r="F745">
        <v>11846.3</v>
      </c>
      <c r="G745">
        <v>-5.0260607193673401</v>
      </c>
      <c r="H745">
        <v>25.5853999371909</v>
      </c>
      <c r="I745">
        <v>20.733352384904201</v>
      </c>
      <c r="J745">
        <v>1.6324296951688499</v>
      </c>
      <c r="K745">
        <v>10401.8478200519</v>
      </c>
      <c r="L745">
        <v>9596.01025488296</v>
      </c>
      <c r="M745">
        <v>63.529783186287801</v>
      </c>
      <c r="N745">
        <v>3.1647963714793099</v>
      </c>
      <c r="O745">
        <v>12.0763445126326</v>
      </c>
      <c r="P745">
        <v>42.165551588611102</v>
      </c>
      <c r="Q745">
        <v>-6.5240920674910996E-2</v>
      </c>
    </row>
    <row r="746" spans="1:17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D746" t="s">
        <v>379</v>
      </c>
      <c r="E746">
        <v>5137.837565588</v>
      </c>
      <c r="F746">
        <v>101.77</v>
      </c>
      <c r="G746">
        <v>14.7570000398046</v>
      </c>
      <c r="H746">
        <v>-7.8398080506912802</v>
      </c>
      <c r="I746">
        <v>-10.173445169944401</v>
      </c>
      <c r="J746">
        <v>-3.5205342590989201</v>
      </c>
      <c r="K746">
        <v>103.041016368076</v>
      </c>
      <c r="L746">
        <v>99.055860766966305</v>
      </c>
      <c r="M746">
        <v>51.974133982374802</v>
      </c>
      <c r="N746">
        <v>0.98025188923977202</v>
      </c>
      <c r="O746">
        <v>19.435983099145101</v>
      </c>
      <c r="P746">
        <v>44.662402274342497</v>
      </c>
      <c r="Q746">
        <v>3.2936145255434E-2</v>
      </c>
    </row>
    <row r="747" spans="1:17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49</v>
      </c>
      <c r="E747">
        <v>5117.2136591600001</v>
      </c>
      <c r="F747">
        <v>698.95</v>
      </c>
      <c r="G747">
        <v>-23.6979007947753</v>
      </c>
      <c r="H747">
        <v>-12.3447305409265</v>
      </c>
      <c r="I747">
        <v>-42.651965218787701</v>
      </c>
      <c r="J747">
        <v>-9.3663577406042808</v>
      </c>
      <c r="K747">
        <v>794.52254584249295</v>
      </c>
      <c r="L747">
        <v>848.75351652039205</v>
      </c>
      <c r="M747">
        <v>23.6630497908865</v>
      </c>
      <c r="N747">
        <v>2.3213862260924101</v>
      </c>
      <c r="O747">
        <v>77.866800200300403</v>
      </c>
      <c r="P747">
        <v>4.7901049475262498</v>
      </c>
      <c r="Q747">
        <v>-6.7505278149040003E-3</v>
      </c>
    </row>
    <row r="748" spans="1:17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193</v>
      </c>
      <c r="E748">
        <v>5081.7576757500001</v>
      </c>
      <c r="F748">
        <v>692.8</v>
      </c>
      <c r="G748">
        <v>98.701227616418805</v>
      </c>
      <c r="H748">
        <v>5.2367445080763799</v>
      </c>
      <c r="I748">
        <v>-4.9488616440950102</v>
      </c>
      <c r="J748">
        <v>15.168319944860301</v>
      </c>
      <c r="K748">
        <v>621.32190441547903</v>
      </c>
      <c r="L748">
        <v>568.73881064207205</v>
      </c>
      <c r="M748">
        <v>81.882203278263205</v>
      </c>
      <c r="N748">
        <v>2.8553578515771698</v>
      </c>
      <c r="O748">
        <v>5.9396651270207901</v>
      </c>
      <c r="P748">
        <v>132.36625859466699</v>
      </c>
      <c r="Q748">
        <v>0.149698901148208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193</v>
      </c>
      <c r="E749">
        <v>5068.5502964249999</v>
      </c>
      <c r="F749">
        <v>123.6</v>
      </c>
      <c r="G749">
        <v>-5.7039398917235298</v>
      </c>
      <c r="H749">
        <v>-7.8645091885279497</v>
      </c>
      <c r="I749">
        <v>1.8410273173954801</v>
      </c>
      <c r="J749">
        <v>-2.0340085416522098</v>
      </c>
      <c r="K749">
        <v>127.539046725069</v>
      </c>
      <c r="L749">
        <v>121.363468999422</v>
      </c>
      <c r="M749">
        <v>49.7738751507529</v>
      </c>
      <c r="N749">
        <v>0.500598296864461</v>
      </c>
      <c r="O749">
        <v>16.504854368932001</v>
      </c>
      <c r="P749">
        <v>22.3762376237623</v>
      </c>
      <c r="Q749">
        <v>2.1126634815104999E-2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193</v>
      </c>
      <c r="E750">
        <v>5050.3547153050004</v>
      </c>
      <c r="F750">
        <v>7387.65</v>
      </c>
      <c r="G750">
        <v>74.484819709766995</v>
      </c>
      <c r="H750">
        <v>-9.7011078445347803</v>
      </c>
      <c r="I750">
        <v>32.327533245599803</v>
      </c>
      <c r="J750">
        <v>-6.3023545264727598</v>
      </c>
      <c r="K750">
        <v>7710.0642221979897</v>
      </c>
      <c r="L750">
        <v>6387.47536527187</v>
      </c>
      <c r="M750">
        <v>35.249295291960699</v>
      </c>
      <c r="N750">
        <v>0.67127088578908101</v>
      </c>
      <c r="O750">
        <v>22.9470806007322</v>
      </c>
      <c r="P750">
        <v>105.212499999999</v>
      </c>
      <c r="Q750">
        <v>0.153973687973192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129</v>
      </c>
      <c r="E751">
        <v>5003.34258641</v>
      </c>
      <c r="F751">
        <v>435.3</v>
      </c>
      <c r="G751">
        <v>65.731654849494703</v>
      </c>
      <c r="H751">
        <v>47.645694462831699</v>
      </c>
      <c r="I751">
        <v>82.473983803920603</v>
      </c>
      <c r="J751">
        <v>15.100152238096401</v>
      </c>
      <c r="K751">
        <v>308.932047123801</v>
      </c>
      <c r="M751">
        <v>70.795291292099293</v>
      </c>
      <c r="N751">
        <v>1.6646968572343099</v>
      </c>
      <c r="O751">
        <v>6.0188375832759</v>
      </c>
      <c r="P751">
        <v>156.96576151121599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80</v>
      </c>
      <c r="E752">
        <v>5000.6716307719998</v>
      </c>
      <c r="F752">
        <v>221.46</v>
      </c>
      <c r="G752">
        <v>-0.46556786059494798</v>
      </c>
      <c r="H752">
        <v>5.2106083611093901</v>
      </c>
      <c r="I752">
        <v>-16.877521746065501</v>
      </c>
      <c r="J752">
        <v>0.63494572886201694</v>
      </c>
      <c r="K752">
        <v>208.35076617381</v>
      </c>
      <c r="L752">
        <v>203.00433905865</v>
      </c>
      <c r="M752">
        <v>65.470464592949398</v>
      </c>
      <c r="N752">
        <v>1.5769500331478701</v>
      </c>
      <c r="O752">
        <v>11.5325566693759</v>
      </c>
      <c r="P752">
        <v>29.470914937152799</v>
      </c>
      <c r="Q752">
        <v>-9.3788498181435004E-2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379</v>
      </c>
      <c r="E753">
        <v>4951.1541594749997</v>
      </c>
      <c r="F753">
        <v>561.6</v>
      </c>
      <c r="G753">
        <v>-48.041431348527503</v>
      </c>
      <c r="H753">
        <v>-7.8315027036744498</v>
      </c>
      <c r="I753">
        <v>-36.180636694143999</v>
      </c>
      <c r="J753">
        <v>-2.3694481033099</v>
      </c>
      <c r="K753">
        <v>570.72364399870901</v>
      </c>
      <c r="L753">
        <v>614.90839224167303</v>
      </c>
      <c r="M753">
        <v>44.736019209921501</v>
      </c>
      <c r="N753">
        <v>1.46497266492374</v>
      </c>
      <c r="O753">
        <v>42.272079772079699</v>
      </c>
      <c r="P753">
        <v>9.8484107579462208</v>
      </c>
      <c r="Q753">
        <v>6.3162508181044005E-2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1219</v>
      </c>
      <c r="E754">
        <v>4944.6216787499998</v>
      </c>
      <c r="F754">
        <v>2941.85</v>
      </c>
      <c r="G754">
        <v>-5.0398367749012101</v>
      </c>
      <c r="H754">
        <v>-6.8704338019675903</v>
      </c>
      <c r="I754">
        <v>-16.137297914597401</v>
      </c>
      <c r="J754">
        <v>1.83829837556334</v>
      </c>
      <c r="K754">
        <v>3008.32292622558</v>
      </c>
      <c r="L754">
        <v>2906.2137901381798</v>
      </c>
      <c r="M754">
        <v>59.387377832334998</v>
      </c>
      <c r="N754">
        <v>1.0191747235897</v>
      </c>
      <c r="O754">
        <v>25.771198395567399</v>
      </c>
      <c r="P754">
        <v>34.9410577496445</v>
      </c>
      <c r="Q754">
        <v>-5.4290616316691999E-2</v>
      </c>
    </row>
    <row r="755" spans="1:17" hidden="1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E755">
        <v>4941.2219999999998</v>
      </c>
      <c r="F755">
        <v>441.05</v>
      </c>
      <c r="G755">
        <v>327.14720521934902</v>
      </c>
      <c r="H755">
        <v>-7.9126993433711901</v>
      </c>
      <c r="I755">
        <v>-13.075186824323801</v>
      </c>
      <c r="J755">
        <v>-8.1702060407651302</v>
      </c>
      <c r="K755">
        <v>458.92329619458701</v>
      </c>
      <c r="L755">
        <v>410.69452395962401</v>
      </c>
      <c r="M755">
        <v>30.691613815796099</v>
      </c>
      <c r="N755">
        <v>1.9982619143123199</v>
      </c>
      <c r="O755">
        <v>44.768166874503997</v>
      </c>
      <c r="P755">
        <v>354.925219185147</v>
      </c>
      <c r="Q755">
        <v>0.28988793897408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4906.8131670000002</v>
      </c>
      <c r="F756">
        <v>2439.6999999999998</v>
      </c>
      <c r="G756">
        <v>641.60073090963499</v>
      </c>
      <c r="H756">
        <v>4.6989378585648902</v>
      </c>
      <c r="I756">
        <v>380.34397259184999</v>
      </c>
      <c r="J756">
        <v>-4.0954338031136199</v>
      </c>
      <c r="K756">
        <v>2124.2347737515502</v>
      </c>
      <c r="L756">
        <v>1039.9257430039399</v>
      </c>
      <c r="M756">
        <v>51.856925565151698</v>
      </c>
      <c r="N756">
        <v>1.11948388124489</v>
      </c>
      <c r="O756">
        <v>22.310120096733201</v>
      </c>
      <c r="P756">
        <v>797.27841118058097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132</v>
      </c>
      <c r="E757">
        <v>4874.4111848800003</v>
      </c>
      <c r="F757">
        <v>48.35</v>
      </c>
      <c r="G757">
        <v>75.373246538404004</v>
      </c>
      <c r="H757">
        <v>0.50227949806240901</v>
      </c>
      <c r="I757">
        <v>-8.1633445858397202</v>
      </c>
      <c r="J757">
        <v>8.3763249183697805</v>
      </c>
      <c r="K757">
        <v>48.664038016863898</v>
      </c>
      <c r="L757">
        <v>45.566183600072797</v>
      </c>
      <c r="M757">
        <v>60.560625036134603</v>
      </c>
      <c r="N757">
        <v>1.86500251780839</v>
      </c>
      <c r="O757">
        <v>35.263702171664903</v>
      </c>
      <c r="P757">
        <v>123.842592592592</v>
      </c>
      <c r="Q757">
        <v>6.9148044932307001E-2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272</v>
      </c>
      <c r="E758">
        <v>4793.3264474939997</v>
      </c>
      <c r="F758">
        <v>247.94</v>
      </c>
      <c r="G758">
        <v>41.579909531470101</v>
      </c>
      <c r="H758">
        <v>2.84406532947472</v>
      </c>
      <c r="I758">
        <v>-7.9206922893920098</v>
      </c>
      <c r="J758">
        <v>-9.2439027524587392</v>
      </c>
      <c r="K758">
        <v>244.39206324641</v>
      </c>
      <c r="L758">
        <v>222.22170950300099</v>
      </c>
      <c r="M758">
        <v>36.486890844170098</v>
      </c>
      <c r="N758">
        <v>0.90235789572533998</v>
      </c>
      <c r="O758">
        <v>17.528434298620599</v>
      </c>
      <c r="P758">
        <v>76.973590292648097</v>
      </c>
      <c r="Q758">
        <v>0.17357661697068399</v>
      </c>
    </row>
    <row r="759" spans="1:17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1659</v>
      </c>
      <c r="E759">
        <v>4783.8268565750004</v>
      </c>
      <c r="F759">
        <v>958.8</v>
      </c>
      <c r="G759">
        <v>62.667909164602598</v>
      </c>
      <c r="H759">
        <v>5.2719559826161699</v>
      </c>
      <c r="I759">
        <v>45.5925923716227</v>
      </c>
      <c r="J759">
        <v>-1.1346157158611301</v>
      </c>
      <c r="K759">
        <v>868.09350385574203</v>
      </c>
      <c r="L759">
        <v>721.21209860022498</v>
      </c>
      <c r="M759">
        <v>49.9252774206631</v>
      </c>
      <c r="N759">
        <v>1.1183228423427301</v>
      </c>
      <c r="O759">
        <v>8.4219858156028202</v>
      </c>
      <c r="P759">
        <v>92.144288577154299</v>
      </c>
      <c r="Q759">
        <v>-1.3094815831894001E-2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46</v>
      </c>
      <c r="E760">
        <v>4766.9905200749999</v>
      </c>
      <c r="F760">
        <v>857</v>
      </c>
      <c r="G760">
        <v>-4.3887691310124799</v>
      </c>
      <c r="H760">
        <v>24.3023553348444</v>
      </c>
      <c r="I760">
        <v>12.3535598234134</v>
      </c>
      <c r="J760">
        <v>0.155679937663213</v>
      </c>
      <c r="M760">
        <v>78.558384274167395</v>
      </c>
      <c r="O760">
        <v>4.6966161026837696</v>
      </c>
      <c r="P760">
        <v>55.818181818181799</v>
      </c>
    </row>
    <row r="761" spans="1:17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659</v>
      </c>
      <c r="E761">
        <v>4758.8662800000002</v>
      </c>
      <c r="F761">
        <v>1080.7</v>
      </c>
      <c r="G761">
        <v>99.021566307024997</v>
      </c>
      <c r="H761">
        <v>-9.5601720640952603</v>
      </c>
      <c r="I761">
        <v>16.480539177418901</v>
      </c>
      <c r="J761">
        <v>-3.2214826920945798</v>
      </c>
      <c r="K761">
        <v>1149.7086531883499</v>
      </c>
      <c r="L761">
        <v>981.08425435977597</v>
      </c>
      <c r="M761">
        <v>48.376551804310203</v>
      </c>
      <c r="N761">
        <v>1.17840322408413</v>
      </c>
      <c r="O761">
        <v>38.331636902007901</v>
      </c>
      <c r="P761">
        <v>133.91774891774801</v>
      </c>
      <c r="Q761">
        <v>0.159080274574284</v>
      </c>
    </row>
    <row r="762" spans="1:17" hidden="1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379</v>
      </c>
      <c r="E762">
        <v>4720.5350407750002</v>
      </c>
      <c r="F762">
        <v>1247.6500000000001</v>
      </c>
      <c r="G762">
        <v>-48.172960689462499</v>
      </c>
      <c r="H762">
        <v>15.597854792797101</v>
      </c>
      <c r="I762">
        <v>-19.953045209940701</v>
      </c>
      <c r="J762">
        <v>2.7971908320476802</v>
      </c>
      <c r="K762">
        <v>1108.8314005095799</v>
      </c>
      <c r="L762">
        <v>1231.2407618177799</v>
      </c>
      <c r="M762">
        <v>77.519831379393196</v>
      </c>
      <c r="N762">
        <v>1.0144086543462401</v>
      </c>
      <c r="O762">
        <v>32.649380835971598</v>
      </c>
      <c r="P762">
        <v>25.033822718845499</v>
      </c>
      <c r="Q762">
        <v>-5.6818628293780003E-2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59</v>
      </c>
      <c r="E763">
        <v>4715.3461500000003</v>
      </c>
      <c r="F763">
        <v>503.55</v>
      </c>
      <c r="G763">
        <v>-14.773076802422301</v>
      </c>
      <c r="H763">
        <v>-0.43148956995869697</v>
      </c>
      <c r="I763">
        <v>-9.8602781397622294</v>
      </c>
      <c r="J763">
        <v>-3.9010186726990699</v>
      </c>
      <c r="K763">
        <v>499.093090050245</v>
      </c>
      <c r="L763">
        <v>495.97669118421197</v>
      </c>
      <c r="M763">
        <v>52.642315095538201</v>
      </c>
      <c r="N763">
        <v>0.90204666660911703</v>
      </c>
      <c r="O763">
        <v>28.239499553172401</v>
      </c>
      <c r="P763">
        <v>16.819394501797898</v>
      </c>
      <c r="Q763">
        <v>-8.1903855883403001E-2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281</v>
      </c>
      <c r="E764">
        <v>4710.2408518250004</v>
      </c>
      <c r="F764">
        <v>274.7</v>
      </c>
      <c r="G764">
        <v>-1.7688396538710001</v>
      </c>
      <c r="H764">
        <v>4.9177482783066804</v>
      </c>
      <c r="I764">
        <v>-11.614765720745501</v>
      </c>
      <c r="J764">
        <v>-1.67108764944521</v>
      </c>
      <c r="K764">
        <v>267.202571675934</v>
      </c>
      <c r="L764">
        <v>255.72051183086</v>
      </c>
      <c r="M764">
        <v>55.572775956340401</v>
      </c>
      <c r="N764">
        <v>2.8242212948279102</v>
      </c>
      <c r="O764">
        <v>13.341827448125199</v>
      </c>
      <c r="P764">
        <v>34.426229508196698</v>
      </c>
      <c r="Q764">
        <v>-7.532710969182E-3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E765">
        <v>4707.1422671600003</v>
      </c>
      <c r="F765">
        <v>4257.5</v>
      </c>
      <c r="G765">
        <v>61.297149795721197</v>
      </c>
      <c r="H765">
        <v>-4.1011006947794497</v>
      </c>
      <c r="I765">
        <v>24.774069685747801</v>
      </c>
      <c r="J765">
        <v>-1.9136392589653799</v>
      </c>
      <c r="K765">
        <v>4138.5392439284196</v>
      </c>
      <c r="L765">
        <v>3546.5275239886</v>
      </c>
      <c r="M765">
        <v>57.8184139004019</v>
      </c>
      <c r="N765">
        <v>0.881434432983355</v>
      </c>
      <c r="O765">
        <v>12.201996476805601</v>
      </c>
      <c r="P765">
        <v>91.8354473156555</v>
      </c>
      <c r="Q765">
        <v>0.12565833101482099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109</v>
      </c>
      <c r="E766">
        <v>4679.5202457900004</v>
      </c>
      <c r="F766">
        <v>270.85000000000002</v>
      </c>
      <c r="G766">
        <v>68.632428383730996</v>
      </c>
      <c r="H766">
        <v>-12.9895575550836</v>
      </c>
      <c r="I766">
        <v>11.2442246951746</v>
      </c>
      <c r="J766">
        <v>0.44530905035916002</v>
      </c>
      <c r="K766">
        <v>268.35235451553001</v>
      </c>
      <c r="L766">
        <v>228.68302636925199</v>
      </c>
      <c r="M766">
        <v>55.424644700951198</v>
      </c>
      <c r="N766">
        <v>0.55989119375211105</v>
      </c>
      <c r="O766">
        <v>18.3127192172789</v>
      </c>
      <c r="P766">
        <v>109.312210200927</v>
      </c>
      <c r="Q766">
        <v>6.1914458966521001E-2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E767">
        <v>4646.1161048399999</v>
      </c>
      <c r="F767">
        <v>1145.5999999999999</v>
      </c>
      <c r="G767">
        <v>1.9615103830132501</v>
      </c>
      <c r="H767">
        <v>-6.8247508238100503</v>
      </c>
      <c r="I767">
        <v>-17.168668746879</v>
      </c>
      <c r="J767">
        <v>-8.7496461613291299</v>
      </c>
      <c r="K767">
        <v>1161.7312462484799</v>
      </c>
      <c r="M767">
        <v>44.154939840607597</v>
      </c>
      <c r="N767">
        <v>0.57663795964067599</v>
      </c>
      <c r="O767">
        <v>49.4413407821229</v>
      </c>
      <c r="P767">
        <v>47.8193548387096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92</v>
      </c>
      <c r="E768">
        <v>4633.3772330399997</v>
      </c>
      <c r="F768">
        <v>1742.4</v>
      </c>
      <c r="G768">
        <v>106.557269471765</v>
      </c>
      <c r="H768">
        <v>28.636923994949601</v>
      </c>
      <c r="I768">
        <v>3.8301598037117501</v>
      </c>
      <c r="J768">
        <v>20.331747339700598</v>
      </c>
      <c r="K768">
        <v>1377.5272159020001</v>
      </c>
      <c r="L768">
        <v>1263.92446132282</v>
      </c>
      <c r="M768">
        <v>85.482515013646506</v>
      </c>
      <c r="N768">
        <v>3.01060717131196</v>
      </c>
      <c r="O768">
        <v>1.0072314049586599</v>
      </c>
      <c r="P768">
        <v>136.41791044776099</v>
      </c>
      <c r="Q768">
        <v>0.123170810869386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59</v>
      </c>
      <c r="E769">
        <v>4622.0826190899998</v>
      </c>
      <c r="F769">
        <v>1054.25</v>
      </c>
      <c r="G769">
        <v>-36.068214479041899</v>
      </c>
      <c r="H769">
        <v>-1.6644667920602001</v>
      </c>
      <c r="I769">
        <v>-19.325885524615899</v>
      </c>
      <c r="J769">
        <v>-1.2962804242497401</v>
      </c>
      <c r="K769">
        <v>1048.4678598809001</v>
      </c>
      <c r="M769">
        <v>64.639032645978901</v>
      </c>
      <c r="N769">
        <v>0.93968634882309798</v>
      </c>
      <c r="O769">
        <v>19.326535451742899</v>
      </c>
      <c r="P769">
        <v>8.6855670103092706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1510</v>
      </c>
      <c r="E770">
        <v>4599.013328385</v>
      </c>
      <c r="F770">
        <v>704.9</v>
      </c>
      <c r="G770">
        <v>-5.4526343562531299</v>
      </c>
      <c r="H770">
        <v>-1.46791566042489</v>
      </c>
      <c r="I770">
        <v>-27.516727665400001</v>
      </c>
      <c r="J770">
        <v>-0.47613824415495898</v>
      </c>
      <c r="K770">
        <v>718.82413563204</v>
      </c>
      <c r="L770">
        <v>745.79541277190901</v>
      </c>
      <c r="M770">
        <v>61.100269257899903</v>
      </c>
      <c r="N770">
        <v>0.64327779676033803</v>
      </c>
      <c r="O770">
        <v>54.489998581359004</v>
      </c>
      <c r="P770">
        <v>25.8637621640924</v>
      </c>
      <c r="Q770">
        <v>8.9706242606502007E-2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672</v>
      </c>
      <c r="E771">
        <v>4572.5659008399998</v>
      </c>
      <c r="F771">
        <v>683.05</v>
      </c>
      <c r="G771">
        <v>6.1939260438782497</v>
      </c>
      <c r="H771">
        <v>4.157213663316</v>
      </c>
      <c r="I771">
        <v>-17.761070782230501</v>
      </c>
      <c r="J771">
        <v>-0.66449841985043001</v>
      </c>
      <c r="K771">
        <v>640.85693327417005</v>
      </c>
      <c r="L771">
        <v>638.01504812466897</v>
      </c>
      <c r="M771">
        <v>64.575184379858797</v>
      </c>
      <c r="N771">
        <v>1.90414262007451</v>
      </c>
      <c r="O771">
        <v>19.317765902935299</v>
      </c>
      <c r="P771">
        <v>46.797764882871199</v>
      </c>
      <c r="Q771">
        <v>9.9734176996515003E-2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49</v>
      </c>
      <c r="E772">
        <v>4565.6327268750001</v>
      </c>
      <c r="F772">
        <v>452.1</v>
      </c>
      <c r="G772">
        <v>-46.0461148425941</v>
      </c>
      <c r="H772">
        <v>-6.5285486218395103</v>
      </c>
      <c r="I772">
        <v>-31.7407626225265</v>
      </c>
      <c r="J772">
        <v>-5.4527637629375496</v>
      </c>
      <c r="K772">
        <v>476.27076479821801</v>
      </c>
      <c r="L772">
        <v>511.71105885785198</v>
      </c>
      <c r="M772">
        <v>38.520370977270503</v>
      </c>
      <c r="N772">
        <v>1.24701753526345</v>
      </c>
      <c r="O772">
        <v>52.842291528422898</v>
      </c>
      <c r="P772">
        <v>8.6256607400288399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477</v>
      </c>
      <c r="E773">
        <v>4531.6079789750002</v>
      </c>
      <c r="F773">
        <v>735.2</v>
      </c>
      <c r="G773">
        <v>8.1561637174787194</v>
      </c>
      <c r="H773">
        <v>1.3461511562264401</v>
      </c>
      <c r="I773">
        <v>-16.749054681137501</v>
      </c>
      <c r="J773">
        <v>0.82001560199888601</v>
      </c>
      <c r="K773">
        <v>696.81580587435701</v>
      </c>
      <c r="L773">
        <v>692.43685435695102</v>
      </c>
      <c r="M773">
        <v>75.256248507949294</v>
      </c>
      <c r="N773">
        <v>0.93984696222064801</v>
      </c>
      <c r="O773">
        <v>12.547606093579899</v>
      </c>
      <c r="P773">
        <v>41.5206929740134</v>
      </c>
      <c r="Q773">
        <v>0.145709927420029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132</v>
      </c>
      <c r="E774">
        <v>4505.9418158999997</v>
      </c>
      <c r="F774">
        <v>430.5</v>
      </c>
      <c r="G774">
        <v>3.95393217863323</v>
      </c>
      <c r="I774">
        <v>-13.4387682124598</v>
      </c>
      <c r="K774">
        <v>425.76520424318301</v>
      </c>
      <c r="L774">
        <v>384.46648021701702</v>
      </c>
      <c r="M774">
        <v>38.331602171758398</v>
      </c>
      <c r="N774">
        <v>1</v>
      </c>
      <c r="O774">
        <v>7.2938443670151001</v>
      </c>
      <c r="P774">
        <v>33.034610630407897</v>
      </c>
      <c r="Q774">
        <v>9.3594908740256E-2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384</v>
      </c>
      <c r="E775">
        <v>4505.31223056</v>
      </c>
      <c r="F775">
        <v>121.77</v>
      </c>
      <c r="G775">
        <v>-40.954484554032902</v>
      </c>
      <c r="H775">
        <v>-5.2017010293488797</v>
      </c>
      <c r="I775">
        <v>-24.4282881408168</v>
      </c>
      <c r="J775">
        <v>-2.7934225474771499</v>
      </c>
      <c r="K775">
        <v>122.577209323228</v>
      </c>
      <c r="M775">
        <v>48.651442280638904</v>
      </c>
      <c r="N775">
        <v>0.86083086789973295</v>
      </c>
      <c r="O775">
        <v>26.139443212613902</v>
      </c>
      <c r="P775">
        <v>11.972413793103399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103</v>
      </c>
      <c r="E776">
        <v>4452.8999999999996</v>
      </c>
      <c r="F776">
        <v>7083.9</v>
      </c>
      <c r="G776">
        <v>79.778388026584395</v>
      </c>
      <c r="H776">
        <v>19.897574812694799</v>
      </c>
      <c r="I776">
        <v>-12.184131886982099</v>
      </c>
      <c r="J776">
        <v>-7.4847369702696103</v>
      </c>
      <c r="K776">
        <v>6625.3919386933103</v>
      </c>
      <c r="L776">
        <v>6130.1871422211698</v>
      </c>
      <c r="M776">
        <v>62.101689589401602</v>
      </c>
      <c r="N776">
        <v>2.1466555306103499</v>
      </c>
      <c r="O776">
        <v>19.9904007679385</v>
      </c>
      <c r="P776">
        <v>112.480878250697</v>
      </c>
      <c r="Q776">
        <v>7.7040315677074006E-2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705</v>
      </c>
      <c r="E777">
        <v>4449.3999170859997</v>
      </c>
      <c r="F777">
        <v>266.95</v>
      </c>
      <c r="G777">
        <v>1.52063952640426</v>
      </c>
      <c r="H777">
        <v>-1.110302227504</v>
      </c>
      <c r="I777">
        <v>0.70095221603616698</v>
      </c>
      <c r="J777">
        <v>-0.70305308488761598</v>
      </c>
      <c r="K777">
        <v>254.39453171273499</v>
      </c>
      <c r="L777">
        <v>238.70561722586899</v>
      </c>
      <c r="M777">
        <v>58.987597709054498</v>
      </c>
      <c r="N777">
        <v>0.69541288109140798</v>
      </c>
      <c r="O777">
        <v>0.183554972841348</v>
      </c>
      <c r="P777">
        <v>29.9912349045578</v>
      </c>
      <c r="Q777">
        <v>3.7892634135868998E-2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531</v>
      </c>
      <c r="E778">
        <v>4444.7844355199904</v>
      </c>
      <c r="F778">
        <v>1672.45</v>
      </c>
      <c r="G778">
        <v>-21.943494111344101</v>
      </c>
      <c r="H778">
        <v>8.9194121838167799</v>
      </c>
      <c r="I778">
        <v>0.74415725570495495</v>
      </c>
      <c r="J778">
        <v>2.8510754879873299</v>
      </c>
      <c r="K778">
        <v>1516.10861186738</v>
      </c>
      <c r="L778">
        <v>1472.96347379335</v>
      </c>
      <c r="M778">
        <v>83.158720269080504</v>
      </c>
      <c r="N778">
        <v>0.956153371437369</v>
      </c>
      <c r="O778">
        <v>11.1722323537325</v>
      </c>
      <c r="P778">
        <v>42.215136054421698</v>
      </c>
      <c r="Q778">
        <v>5.6999988923742001E-2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281</v>
      </c>
      <c r="E779">
        <v>4444.7067966249997</v>
      </c>
      <c r="F779">
        <v>785.45</v>
      </c>
      <c r="G779">
        <v>775.14186188199994</v>
      </c>
      <c r="H779">
        <v>56.562315972206598</v>
      </c>
      <c r="I779">
        <v>132.57513317608499</v>
      </c>
      <c r="J779">
        <v>-4.3777315637874104</v>
      </c>
      <c r="K779">
        <v>576.07193488464395</v>
      </c>
      <c r="L779">
        <v>377.65289240706898</v>
      </c>
      <c r="M779">
        <v>69.023325471755896</v>
      </c>
      <c r="N779">
        <v>1.4102889111360799</v>
      </c>
      <c r="O779">
        <v>15.7043732891972</v>
      </c>
      <c r="P779">
        <v>821.889671361502</v>
      </c>
      <c r="Q779">
        <v>0.23047069751628499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531</v>
      </c>
      <c r="E780">
        <v>4422.0071786400003</v>
      </c>
      <c r="F780">
        <v>815.65</v>
      </c>
      <c r="G780">
        <v>-31.649551974047402</v>
      </c>
      <c r="H780">
        <v>10.6152703932765</v>
      </c>
      <c r="I780">
        <v>-9.1049177031986908</v>
      </c>
      <c r="J780">
        <v>1.66604986311281</v>
      </c>
      <c r="K780">
        <v>738.42744582767398</v>
      </c>
      <c r="L780">
        <v>752.49944318394398</v>
      </c>
      <c r="M780">
        <v>69.135795789672699</v>
      </c>
      <c r="N780">
        <v>2.2204379080492802</v>
      </c>
      <c r="O780">
        <v>10.8134616563477</v>
      </c>
      <c r="P780">
        <v>24.157089580637699</v>
      </c>
      <c r="Q780">
        <v>-0.12579861448471599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193</v>
      </c>
      <c r="E781">
        <v>4405.0242792600002</v>
      </c>
      <c r="F781">
        <v>575.29999999999995</v>
      </c>
      <c r="G781">
        <v>-5.60770179760903</v>
      </c>
      <c r="H781">
        <v>-2.8508407339786102</v>
      </c>
      <c r="I781">
        <v>-15.3755586395725</v>
      </c>
      <c r="J781">
        <v>4.3071950891783697</v>
      </c>
      <c r="K781">
        <v>548.28944193714096</v>
      </c>
      <c r="L781">
        <v>517.50703544471901</v>
      </c>
      <c r="M781">
        <v>75.7599546350324</v>
      </c>
      <c r="N781">
        <v>1.0066854532418801</v>
      </c>
      <c r="O781">
        <v>12.011124630627499</v>
      </c>
      <c r="P781">
        <v>43.376947040498401</v>
      </c>
      <c r="Q781">
        <v>0.13816164817358401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193</v>
      </c>
      <c r="E782">
        <v>4402.1084099999998</v>
      </c>
      <c r="F782">
        <v>649.5</v>
      </c>
      <c r="G782">
        <v>13.9723134021639</v>
      </c>
      <c r="H782">
        <v>3.5872034313640202</v>
      </c>
      <c r="I782">
        <v>5.5188237369459898</v>
      </c>
      <c r="J782">
        <v>0.15435842453067899</v>
      </c>
      <c r="K782">
        <v>619.23598392124302</v>
      </c>
      <c r="L782">
        <v>545.75640668309495</v>
      </c>
      <c r="M782">
        <v>69.351883694468796</v>
      </c>
      <c r="N782">
        <v>0.905981397827892</v>
      </c>
      <c r="O782">
        <v>12.971516551193201</v>
      </c>
      <c r="P782">
        <v>85.227434764009701</v>
      </c>
      <c r="Q782">
        <v>6.8056680801280994E-2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477</v>
      </c>
      <c r="E783">
        <v>4399.1862134900002</v>
      </c>
      <c r="F783">
        <v>1425.1</v>
      </c>
      <c r="G783">
        <v>-33.196962032829298</v>
      </c>
      <c r="H783">
        <v>-7.3225753462887599</v>
      </c>
      <c r="I783">
        <v>-2.4731802501923998</v>
      </c>
      <c r="J783">
        <v>-0.22731426447435699</v>
      </c>
      <c r="K783">
        <v>1421.3377367483499</v>
      </c>
      <c r="L783">
        <v>1373.5005690734299</v>
      </c>
      <c r="M783">
        <v>47.077252972338499</v>
      </c>
      <c r="N783">
        <v>0.56859031723238496</v>
      </c>
      <c r="O783">
        <v>20.661707950319201</v>
      </c>
      <c r="P783">
        <v>32.969442500583099</v>
      </c>
      <c r="Q783">
        <v>-0.15075521606473399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531</v>
      </c>
      <c r="E784">
        <v>4392.30241759</v>
      </c>
      <c r="F784">
        <v>386.55</v>
      </c>
      <c r="G784">
        <v>-0.49780323152035</v>
      </c>
      <c r="H784">
        <v>-1.7410452916439501</v>
      </c>
      <c r="I784">
        <v>-6.9004479424061103</v>
      </c>
      <c r="J784">
        <v>6.4900798372805104</v>
      </c>
      <c r="K784">
        <v>368.77169264039497</v>
      </c>
      <c r="L784">
        <v>351.54071770776801</v>
      </c>
      <c r="M784">
        <v>73.229275789713597</v>
      </c>
      <c r="N784">
        <v>1.4474682925085001</v>
      </c>
      <c r="O784">
        <v>18.7039192859914</v>
      </c>
      <c r="P784">
        <v>45.319548872180398</v>
      </c>
      <c r="Q784">
        <v>0.14823137966035199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24</v>
      </c>
      <c r="E785">
        <v>4389.3747597699903</v>
      </c>
      <c r="F785">
        <v>137.6</v>
      </c>
      <c r="G785">
        <v>-9.9697947877154096</v>
      </c>
      <c r="H785">
        <v>3.7864169017732299</v>
      </c>
      <c r="I785">
        <v>-2.77447336699713</v>
      </c>
      <c r="J785">
        <v>-2.70650677711031</v>
      </c>
      <c r="K785">
        <v>133.13233942759899</v>
      </c>
      <c r="L785">
        <v>128.03271796596499</v>
      </c>
      <c r="M785">
        <v>59.911477717054403</v>
      </c>
      <c r="N785">
        <v>1.4424438826095101</v>
      </c>
      <c r="O785">
        <v>18.7863372093023</v>
      </c>
      <c r="P785">
        <v>25.204731574158298</v>
      </c>
      <c r="Q785">
        <v>1.3175047141064E-2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132</v>
      </c>
      <c r="E786">
        <v>4346.3104759500002</v>
      </c>
      <c r="F786">
        <v>2088.4499999999998</v>
      </c>
      <c r="G786">
        <v>60.671847432539103</v>
      </c>
      <c r="H786">
        <v>-4.4860231911904203</v>
      </c>
      <c r="I786">
        <v>41.233645308339597</v>
      </c>
      <c r="J786">
        <v>0.43803553990685701</v>
      </c>
      <c r="K786">
        <v>2054.6051462305199</v>
      </c>
      <c r="L786">
        <v>1687.3095500936599</v>
      </c>
      <c r="M786">
        <v>52.264894648913199</v>
      </c>
      <c r="N786">
        <v>0.76459518975078899</v>
      </c>
      <c r="O786">
        <v>8.9324618736383599</v>
      </c>
      <c r="P786">
        <v>84.3292144748455</v>
      </c>
      <c r="Q786">
        <v>0.33044002641239101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1482</v>
      </c>
      <c r="E787">
        <v>4329.8780177440003</v>
      </c>
      <c r="F787">
        <v>79.180000000000007</v>
      </c>
      <c r="G787">
        <v>49.160533520235902</v>
      </c>
      <c r="H787">
        <v>-10.027389281363901</v>
      </c>
      <c r="I787">
        <v>19.087568891668599</v>
      </c>
      <c r="J787">
        <v>2.9574252009469499</v>
      </c>
      <c r="K787">
        <v>78.893439066448806</v>
      </c>
      <c r="L787">
        <v>69.7650842847886</v>
      </c>
      <c r="M787">
        <v>61.425470773957002</v>
      </c>
      <c r="N787">
        <v>1.1400617852226</v>
      </c>
      <c r="O787">
        <v>14.5491285678201</v>
      </c>
      <c r="P787">
        <v>84.568764568764493</v>
      </c>
      <c r="Q787">
        <v>0.17118973505069501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1444</v>
      </c>
      <c r="E788">
        <v>4297.5130067999999</v>
      </c>
      <c r="F788">
        <v>7940.2</v>
      </c>
      <c r="G788">
        <v>-3.1065636368553902</v>
      </c>
      <c r="H788">
        <v>24.339183567590801</v>
      </c>
      <c r="I788">
        <v>-6.0537985581892002</v>
      </c>
      <c r="J788">
        <v>-0.28863824415496198</v>
      </c>
      <c r="K788">
        <v>7156.7316343855</v>
      </c>
      <c r="L788">
        <v>6895.0431835112204</v>
      </c>
      <c r="M788">
        <v>70.677203590322094</v>
      </c>
      <c r="N788">
        <v>0.60778415422753496</v>
      </c>
      <c r="O788">
        <v>8.5614971915065095</v>
      </c>
      <c r="P788">
        <v>36.663195669572502</v>
      </c>
      <c r="Q788">
        <v>-3.9478456516229997E-3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306</v>
      </c>
      <c r="E789">
        <v>4255.2725855999997</v>
      </c>
      <c r="F789">
        <v>204.82</v>
      </c>
      <c r="G789">
        <v>181.85161566383101</v>
      </c>
      <c r="H789">
        <v>162.406546451217</v>
      </c>
      <c r="I789">
        <v>226.338717887656</v>
      </c>
      <c r="J789">
        <v>17.275433525155702</v>
      </c>
      <c r="K789">
        <v>112.987712182891</v>
      </c>
      <c r="L789">
        <v>78.167345854849202</v>
      </c>
      <c r="M789">
        <v>98.444388330218999</v>
      </c>
      <c r="N789">
        <v>1.5301001928142699</v>
      </c>
      <c r="O789">
        <v>0</v>
      </c>
      <c r="P789">
        <v>344.487847222222</v>
      </c>
      <c r="Q789">
        <v>0.22500761337748801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531</v>
      </c>
      <c r="E790">
        <v>4216.8858682500004</v>
      </c>
      <c r="F790">
        <v>367.05</v>
      </c>
      <c r="G790">
        <v>8.2167989278667299</v>
      </c>
      <c r="H790">
        <v>-3.4237444336117</v>
      </c>
      <c r="I790">
        <v>-13.8553831845249</v>
      </c>
      <c r="J790">
        <v>-7.03873270259324</v>
      </c>
      <c r="K790">
        <v>374.22987579513801</v>
      </c>
      <c r="L790">
        <v>357.61799428789698</v>
      </c>
      <c r="M790">
        <v>49.120379925245203</v>
      </c>
      <c r="N790">
        <v>2.0791156234929602</v>
      </c>
      <c r="O790">
        <v>15.8289061435771</v>
      </c>
      <c r="P790">
        <v>36.958955223880501</v>
      </c>
      <c r="Q790">
        <v>-6.3320178769022004E-2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272</v>
      </c>
      <c r="E791">
        <v>4210.6974908100001</v>
      </c>
      <c r="F791">
        <v>493.8</v>
      </c>
      <c r="G791">
        <v>-20.593295059785</v>
      </c>
      <c r="H791">
        <v>-5.6051600555255598</v>
      </c>
      <c r="I791">
        <v>-7.1980233564457601</v>
      </c>
      <c r="J791">
        <v>-4.2026088323902604</v>
      </c>
      <c r="K791">
        <v>516.35707670129705</v>
      </c>
      <c r="L791">
        <v>512.45166737653904</v>
      </c>
      <c r="M791">
        <v>36.807759417335298</v>
      </c>
      <c r="N791">
        <v>0.63368846546470503</v>
      </c>
      <c r="O791">
        <v>41.555285540704702</v>
      </c>
      <c r="P791">
        <v>13.3738950751922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4193.1439293449903</v>
      </c>
      <c r="F792">
        <v>51.27</v>
      </c>
      <c r="G792">
        <v>44.964573635280502</v>
      </c>
      <c r="H792">
        <v>-18.039123747515202</v>
      </c>
      <c r="I792">
        <v>-24.8820973790409</v>
      </c>
      <c r="J792">
        <v>-3.60900602814006</v>
      </c>
      <c r="K792">
        <v>57.211791138177098</v>
      </c>
      <c r="L792">
        <v>54.639226790306701</v>
      </c>
      <c r="M792">
        <v>34.017555851821299</v>
      </c>
      <c r="N792">
        <v>0.49914466261478502</v>
      </c>
      <c r="O792">
        <v>51.160522722839801</v>
      </c>
      <c r="P792">
        <v>83.107142857142804</v>
      </c>
      <c r="Q792">
        <v>-5.2255607455030002E-2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275</v>
      </c>
      <c r="E793">
        <v>4190.6823999839999</v>
      </c>
      <c r="F793">
        <v>188.95</v>
      </c>
      <c r="G793">
        <v>3.9862817106319399</v>
      </c>
      <c r="H793">
        <v>-8.4239255572592295</v>
      </c>
      <c r="I793">
        <v>-2.9716301071680302</v>
      </c>
      <c r="J793">
        <v>-2.6989593989038201</v>
      </c>
      <c r="K793">
        <v>191.77823223782599</v>
      </c>
      <c r="M793">
        <v>51.886151884749097</v>
      </c>
      <c r="N793">
        <v>0.69998932050486795</v>
      </c>
      <c r="O793">
        <v>25.8798623974596</v>
      </c>
      <c r="P793">
        <v>48.487229862475402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926</v>
      </c>
      <c r="E794">
        <v>4189.1021676</v>
      </c>
      <c r="F794">
        <v>167.05</v>
      </c>
      <c r="G794">
        <v>185.01065161902301</v>
      </c>
      <c r="H794">
        <v>41.828781837129704</v>
      </c>
      <c r="I794">
        <v>35.242773832761401</v>
      </c>
      <c r="J794">
        <v>-6.3594715774882999</v>
      </c>
      <c r="K794">
        <v>134.63687048955299</v>
      </c>
      <c r="L794">
        <v>108.889011593113</v>
      </c>
      <c r="M794">
        <v>66.3016848488204</v>
      </c>
      <c r="N794">
        <v>2.27465684898044</v>
      </c>
      <c r="O794">
        <v>16.132894343010999</v>
      </c>
      <c r="P794">
        <v>271.27722625574103</v>
      </c>
      <c r="Q794">
        <v>0.24517043084885001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E795">
        <v>4182.752329848</v>
      </c>
      <c r="F795">
        <v>31.92</v>
      </c>
      <c r="G795">
        <v>88.189509714851894</v>
      </c>
      <c r="H795">
        <v>-5.2430620674843498</v>
      </c>
      <c r="I795">
        <v>-29.231482038537099</v>
      </c>
      <c r="J795">
        <v>-2.9899936658417099</v>
      </c>
      <c r="K795">
        <v>33.358917087128098</v>
      </c>
      <c r="L795">
        <v>32.390927509557997</v>
      </c>
      <c r="M795">
        <v>45.5238804366426</v>
      </c>
      <c r="N795">
        <v>0.70233567336393399</v>
      </c>
      <c r="O795">
        <v>49.5927318295739</v>
      </c>
      <c r="P795">
        <v>124.78873239436599</v>
      </c>
      <c r="Q795">
        <v>0.121960346496387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140</v>
      </c>
      <c r="E796">
        <v>4181.8340512000004</v>
      </c>
      <c r="F796">
        <v>415.7</v>
      </c>
      <c r="G796">
        <v>90.551817966975506</v>
      </c>
      <c r="H796">
        <v>12.6482865847002</v>
      </c>
      <c r="I796">
        <v>42.784851528868799</v>
      </c>
      <c r="J796">
        <v>-3.1080547820220401</v>
      </c>
      <c r="K796">
        <v>378.968289023691</v>
      </c>
      <c r="L796">
        <v>306.551824132288</v>
      </c>
      <c r="M796">
        <v>51.876223804130802</v>
      </c>
      <c r="N796">
        <v>0.91686395379052299</v>
      </c>
      <c r="O796">
        <v>12.821746451768099</v>
      </c>
      <c r="P796">
        <v>120.82337317397</v>
      </c>
      <c r="Q796">
        <v>0.115071356475669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119</v>
      </c>
      <c r="E797">
        <v>4179.8535916500005</v>
      </c>
      <c r="F797">
        <v>330.3</v>
      </c>
      <c r="G797">
        <v>-36.711016447187099</v>
      </c>
      <c r="H797">
        <v>-1.9662486070361</v>
      </c>
      <c r="I797">
        <v>-19.968687492761202</v>
      </c>
      <c r="J797">
        <v>-1.7870825142879301</v>
      </c>
      <c r="K797">
        <v>333.39918039370201</v>
      </c>
      <c r="M797">
        <v>53.4791569349279</v>
      </c>
      <c r="N797">
        <v>0.960050643336536</v>
      </c>
      <c r="O797">
        <v>18.9373297002724</v>
      </c>
      <c r="P797">
        <v>9.7159940209267504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59</v>
      </c>
      <c r="E798">
        <v>4167.5653499999999</v>
      </c>
      <c r="F798">
        <v>327.10000000000002</v>
      </c>
      <c r="G798">
        <v>-24.9648755090947</v>
      </c>
      <c r="H798">
        <v>10.116744381602301</v>
      </c>
      <c r="I798">
        <v>-5.9770693055743003</v>
      </c>
      <c r="J798">
        <v>9.9314636107638901</v>
      </c>
      <c r="K798">
        <v>301.15459838624599</v>
      </c>
      <c r="L798">
        <v>295.893030375509</v>
      </c>
      <c r="M798">
        <v>74.891627182473798</v>
      </c>
      <c r="N798">
        <v>2.39216257293306</v>
      </c>
      <c r="O798">
        <v>9.0492204218893093</v>
      </c>
      <c r="P798">
        <v>30.787684926029499</v>
      </c>
      <c r="Q798">
        <v>-6.3532239500557003E-2</v>
      </c>
    </row>
    <row r="799" spans="1:17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609</v>
      </c>
      <c r="E799">
        <v>4162.2978396999997</v>
      </c>
      <c r="F799">
        <v>202.54</v>
      </c>
      <c r="G799">
        <v>64.659040666031302</v>
      </c>
      <c r="H799">
        <v>6.5856487805198203</v>
      </c>
      <c r="I799">
        <v>22.1704971655438</v>
      </c>
      <c r="J799">
        <v>15.313017505481101</v>
      </c>
      <c r="K799">
        <v>175.34679103543701</v>
      </c>
      <c r="L799">
        <v>158.76964396080999</v>
      </c>
      <c r="M799">
        <v>79.439426000077603</v>
      </c>
      <c r="N799">
        <v>2.6278269654998399</v>
      </c>
      <c r="O799">
        <v>4.7348671867285503</v>
      </c>
      <c r="P799">
        <v>95.313404050144598</v>
      </c>
      <c r="Q799">
        <v>8.2887628159470997E-2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230</v>
      </c>
      <c r="E800">
        <v>4115.6033349999998</v>
      </c>
      <c r="F800">
        <v>4198.7</v>
      </c>
      <c r="G800">
        <v>16.493797541800099</v>
      </c>
      <c r="H800">
        <v>-6.01767673149015</v>
      </c>
      <c r="I800">
        <v>-0.14671395707204801</v>
      </c>
      <c r="J800">
        <v>-1.69367564619723</v>
      </c>
      <c r="K800">
        <v>3934.3969821445698</v>
      </c>
      <c r="L800">
        <v>3503.4335730622201</v>
      </c>
      <c r="M800">
        <v>58.871961448833702</v>
      </c>
      <c r="N800">
        <v>0.99983677428525997</v>
      </c>
      <c r="O800">
        <v>10.143615881105999</v>
      </c>
      <c r="P800">
        <v>54.077906827397598</v>
      </c>
      <c r="Q800">
        <v>0.123676465736728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507</v>
      </c>
      <c r="E801">
        <v>4111.8299527050003</v>
      </c>
      <c r="F801">
        <v>357.35</v>
      </c>
      <c r="G801">
        <v>8.9020395817258304</v>
      </c>
      <c r="H801">
        <v>5.7740723412549197</v>
      </c>
      <c r="I801">
        <v>-7.6657110455052697</v>
      </c>
      <c r="J801">
        <v>1.95977724880277</v>
      </c>
      <c r="K801">
        <v>327.23602001127801</v>
      </c>
      <c r="L801">
        <v>310.19395490841299</v>
      </c>
      <c r="M801">
        <v>71.445497758125995</v>
      </c>
      <c r="N801">
        <v>2.69025467576017</v>
      </c>
      <c r="O801">
        <v>9.9762137959983104</v>
      </c>
      <c r="P801">
        <v>51.869953251168702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132</v>
      </c>
      <c r="E802">
        <v>4078.6606430699999</v>
      </c>
      <c r="F802">
        <v>741.75</v>
      </c>
      <c r="G802">
        <v>99.334662090540405</v>
      </c>
      <c r="H802">
        <v>-1.0313473483945499</v>
      </c>
      <c r="I802">
        <v>35.107552108123897</v>
      </c>
      <c r="J802">
        <v>-9.3113531825249805</v>
      </c>
      <c r="K802">
        <v>726.34630132953805</v>
      </c>
      <c r="L802">
        <v>594.01559645646296</v>
      </c>
      <c r="M802">
        <v>45.953754045690502</v>
      </c>
      <c r="N802">
        <v>0.40552160006599403</v>
      </c>
      <c r="O802">
        <v>18.638355240984101</v>
      </c>
      <c r="P802">
        <v>134.360189573459</v>
      </c>
      <c r="Q802">
        <v>8.1488942258493999E-2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1748</v>
      </c>
      <c r="E803">
        <v>4070.28527661</v>
      </c>
      <c r="F803">
        <v>244.98</v>
      </c>
      <c r="G803">
        <v>-35.732175153097998</v>
      </c>
      <c r="H803">
        <v>3.6877785044397502</v>
      </c>
      <c r="I803">
        <v>-18.222652240013399</v>
      </c>
      <c r="J803">
        <v>-3.4879726235839899</v>
      </c>
      <c r="K803">
        <v>230.69809805183701</v>
      </c>
      <c r="M803">
        <v>63.099207848355398</v>
      </c>
      <c r="N803">
        <v>1.6922491358129299</v>
      </c>
      <c r="O803">
        <v>14.703241080904499</v>
      </c>
      <c r="P803">
        <v>24.608341810783301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1005</v>
      </c>
      <c r="E804">
        <v>4060.8879999999999</v>
      </c>
      <c r="F804">
        <v>118</v>
      </c>
      <c r="G804">
        <v>-26.0538760347631</v>
      </c>
      <c r="I804">
        <v>-9.3115470803371494</v>
      </c>
      <c r="K804">
        <v>104.378999999999</v>
      </c>
      <c r="M804">
        <v>99.990560428137201</v>
      </c>
      <c r="N804">
        <v>0.28571428571428498</v>
      </c>
      <c r="O804">
        <v>0</v>
      </c>
      <c r="P804">
        <v>5.3571428571428603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985</v>
      </c>
      <c r="E805">
        <v>4056.8437439999998</v>
      </c>
      <c r="F805">
        <v>3122.6</v>
      </c>
      <c r="G805">
        <v>-12.1796798612163</v>
      </c>
      <c r="H805">
        <v>27.534750130427799</v>
      </c>
      <c r="I805">
        <v>13.0025282599942</v>
      </c>
      <c r="J805">
        <v>2.03304477289231</v>
      </c>
      <c r="K805">
        <v>2682.2875705208799</v>
      </c>
      <c r="L805">
        <v>2601.07123822628</v>
      </c>
      <c r="M805">
        <v>69.879830647189095</v>
      </c>
      <c r="N805">
        <v>3.7871353966358301</v>
      </c>
      <c r="O805">
        <v>8.8515980272849593</v>
      </c>
      <c r="P805">
        <v>42.6365795724465</v>
      </c>
      <c r="Q805">
        <v>4.5399815692712002E-2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193</v>
      </c>
      <c r="E806">
        <v>4017.2151327000001</v>
      </c>
      <c r="F806">
        <v>578.15</v>
      </c>
      <c r="G806">
        <v>40.362163437139699</v>
      </c>
      <c r="H806">
        <v>15.203716536795</v>
      </c>
      <c r="I806">
        <v>39.289327989148298</v>
      </c>
      <c r="J806">
        <v>9.4548528661154894</v>
      </c>
      <c r="K806">
        <v>498.17866561451098</v>
      </c>
      <c r="L806">
        <v>433.71913235052398</v>
      </c>
      <c r="M806">
        <v>80.310601724627503</v>
      </c>
      <c r="N806">
        <v>2.00368911190106</v>
      </c>
      <c r="O806">
        <v>3.0182478595520199</v>
      </c>
      <c r="P806">
        <v>73.958176621031996</v>
      </c>
      <c r="Q806">
        <v>0.13704949869743299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132</v>
      </c>
      <c r="E807">
        <v>4017.1024879440001</v>
      </c>
      <c r="F807">
        <v>129.22</v>
      </c>
      <c r="G807">
        <v>38.5282923405086</v>
      </c>
      <c r="H807">
        <v>10.392137297389301</v>
      </c>
      <c r="I807">
        <v>28.435442889329899</v>
      </c>
      <c r="J807">
        <v>4.7214462004669304</v>
      </c>
      <c r="K807">
        <v>116.17388344867</v>
      </c>
      <c r="L807">
        <v>98.218274381154103</v>
      </c>
      <c r="M807">
        <v>68.8696783277381</v>
      </c>
      <c r="N807">
        <v>0.79541975324681902</v>
      </c>
      <c r="O807">
        <v>8.1875870608265107</v>
      </c>
      <c r="P807">
        <v>89.472140762463297</v>
      </c>
      <c r="Q807">
        <v>0.12729383706920799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37</v>
      </c>
      <c r="E808">
        <v>4015.34629811999</v>
      </c>
      <c r="F808">
        <v>555.6</v>
      </c>
      <c r="G808">
        <v>-8.0624354266896496</v>
      </c>
      <c r="H808">
        <v>8.69087131838962</v>
      </c>
      <c r="I808">
        <v>8.6798935277363096</v>
      </c>
      <c r="J808">
        <v>-5.1641248441040704</v>
      </c>
      <c r="K808">
        <v>525.56477875396604</v>
      </c>
      <c r="M808">
        <v>58.015135156317598</v>
      </c>
      <c r="N808">
        <v>1.1201173382123999</v>
      </c>
      <c r="O808">
        <v>8.8912886969042493</v>
      </c>
      <c r="P808">
        <v>29.044245732202899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E809">
        <v>4013.1451864999999</v>
      </c>
      <c r="F809">
        <v>88.49</v>
      </c>
      <c r="G809">
        <v>40.774366986583303</v>
      </c>
      <c r="H809">
        <v>-3.9141296854380299</v>
      </c>
      <c r="I809">
        <v>19.818289110624601</v>
      </c>
      <c r="J809">
        <v>-7.3630366398768796</v>
      </c>
      <c r="K809">
        <v>88.488587596750506</v>
      </c>
      <c r="L809">
        <v>79.253234278515095</v>
      </c>
      <c r="M809">
        <v>45.5290798190793</v>
      </c>
      <c r="N809">
        <v>0.87674365676378496</v>
      </c>
      <c r="O809">
        <v>19.5050288168154</v>
      </c>
      <c r="P809">
        <v>69.358851674641102</v>
      </c>
      <c r="Q809">
        <v>9.7167382213720996E-2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230</v>
      </c>
      <c r="E810">
        <v>4007.86975071999</v>
      </c>
      <c r="F810">
        <v>1424.7</v>
      </c>
      <c r="G810">
        <v>0.16989802342556701</v>
      </c>
      <c r="H810">
        <v>-4.7276876860135104</v>
      </c>
      <c r="I810">
        <v>0.46499978612396098</v>
      </c>
      <c r="J810">
        <v>-1.22076911663818</v>
      </c>
      <c r="K810">
        <v>1259.8918226845201</v>
      </c>
      <c r="L810">
        <v>1182.3595594635501</v>
      </c>
      <c r="M810">
        <v>64.263119271136702</v>
      </c>
      <c r="N810">
        <v>2.65718199873726</v>
      </c>
      <c r="O810">
        <v>3.8780094054888798</v>
      </c>
      <c r="P810">
        <v>47.8057889822595</v>
      </c>
      <c r="Q810">
        <v>0.10743026625511699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132</v>
      </c>
      <c r="E811">
        <v>4005.6047856</v>
      </c>
      <c r="F811">
        <v>910.3</v>
      </c>
      <c r="G811">
        <v>134.14113435818399</v>
      </c>
      <c r="H811">
        <v>0.71302430858612198</v>
      </c>
      <c r="I811">
        <v>76.481052036728002</v>
      </c>
      <c r="J811">
        <v>6.6556099496150303</v>
      </c>
      <c r="K811">
        <v>852.67884280395504</v>
      </c>
      <c r="L811">
        <v>708.80522460351301</v>
      </c>
      <c r="M811">
        <v>71.890158121747405</v>
      </c>
      <c r="N811">
        <v>1.90929342419211</v>
      </c>
      <c r="O811">
        <v>18.059980226299</v>
      </c>
      <c r="P811">
        <v>165.81982771207399</v>
      </c>
      <c r="Q811">
        <v>8.1416760173722E-2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129</v>
      </c>
      <c r="E812">
        <v>4004.0318659999998</v>
      </c>
      <c r="F812">
        <v>5258.25</v>
      </c>
      <c r="G812">
        <v>442.69720265332899</v>
      </c>
      <c r="H812">
        <v>-5.51243974237833</v>
      </c>
      <c r="I812">
        <v>110.280447822501</v>
      </c>
      <c r="J812">
        <v>-1.9889812319598399</v>
      </c>
      <c r="K812">
        <v>5159.4725480669904</v>
      </c>
      <c r="L812">
        <v>3796.1557782340601</v>
      </c>
      <c r="M812">
        <v>46.702434169357502</v>
      </c>
      <c r="N812">
        <v>0.52973268164814402</v>
      </c>
      <c r="O812">
        <v>28.740550563400301</v>
      </c>
      <c r="P812">
        <v>508.59375</v>
      </c>
      <c r="Q812">
        <v>0.30513118665488598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132</v>
      </c>
      <c r="E813">
        <v>3986.00319919</v>
      </c>
      <c r="F813">
        <v>220.87</v>
      </c>
      <c r="G813">
        <v>-0.56707084124757001</v>
      </c>
      <c r="H813">
        <v>-1.12316407889963</v>
      </c>
      <c r="I813">
        <v>-18.135579858900499</v>
      </c>
      <c r="J813">
        <v>-0.24785770116853401</v>
      </c>
      <c r="K813">
        <v>219.24216589756401</v>
      </c>
      <c r="L813">
        <v>216.84614550516599</v>
      </c>
      <c r="M813">
        <v>61.639670474610703</v>
      </c>
      <c r="N813">
        <v>0.81787024055844004</v>
      </c>
      <c r="O813">
        <v>25.865893964775601</v>
      </c>
      <c r="P813">
        <v>32.854135338345799</v>
      </c>
      <c r="Q813">
        <v>7.6918614627580997E-2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900</v>
      </c>
      <c r="E814">
        <v>3977.594816025</v>
      </c>
      <c r="F814">
        <v>312.45</v>
      </c>
      <c r="G814">
        <v>43.521328139465503</v>
      </c>
      <c r="H814">
        <v>19.334648270992702</v>
      </c>
      <c r="I814">
        <v>21.5550215449618</v>
      </c>
      <c r="J814">
        <v>2.4594785281512301</v>
      </c>
      <c r="K814">
        <v>274.40281172997101</v>
      </c>
      <c r="L814">
        <v>235.41760624082599</v>
      </c>
      <c r="M814">
        <v>69.124974375377107</v>
      </c>
      <c r="N814">
        <v>1.91522973970364</v>
      </c>
      <c r="O814">
        <v>8.3053288526164106</v>
      </c>
      <c r="P814">
        <v>109.90930466912999</v>
      </c>
      <c r="Q814">
        <v>3.2988665448936E-2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281</v>
      </c>
      <c r="E815">
        <v>3949.7797214000002</v>
      </c>
      <c r="F815">
        <v>548.79999999999995</v>
      </c>
      <c r="G815">
        <v>62.480263031948901</v>
      </c>
      <c r="H815">
        <v>6.8568357669937496</v>
      </c>
      <c r="I815">
        <v>41.366425513482497</v>
      </c>
      <c r="J815">
        <v>5.0150602577176997</v>
      </c>
      <c r="K815">
        <v>514.60871893917601</v>
      </c>
      <c r="L815">
        <v>432.81870518706199</v>
      </c>
      <c r="M815">
        <v>80.285953924549503</v>
      </c>
      <c r="N815">
        <v>0.509665620790417</v>
      </c>
      <c r="O815">
        <v>12.0444606413994</v>
      </c>
      <c r="P815">
        <v>94.817181398651002</v>
      </c>
      <c r="Q815">
        <v>6.3722010975097998E-2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373</v>
      </c>
      <c r="E816">
        <v>3946.2444513</v>
      </c>
      <c r="F816">
        <v>438.65</v>
      </c>
      <c r="G816">
        <v>-48.670710088430603</v>
      </c>
      <c r="H816">
        <v>3.0974509781600501</v>
      </c>
      <c r="I816">
        <v>-14.586696444968799</v>
      </c>
      <c r="J816">
        <v>-1.1381207144582799</v>
      </c>
      <c r="K816">
        <v>405.32967606127198</v>
      </c>
      <c r="L816">
        <v>407.605049808584</v>
      </c>
      <c r="M816">
        <v>56.1137736099978</v>
      </c>
      <c r="N816">
        <v>0.94753908970345202</v>
      </c>
      <c r="O816">
        <v>31.767924313233699</v>
      </c>
      <c r="P816">
        <v>37.918566263166099</v>
      </c>
      <c r="Q816">
        <v>1.4094204147542E-2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275</v>
      </c>
      <c r="E817">
        <v>3932.0606052879998</v>
      </c>
      <c r="F817">
        <v>181.2</v>
      </c>
      <c r="G817">
        <v>-38.758117134552201</v>
      </c>
      <c r="H817">
        <v>-3.1494627635072998</v>
      </c>
      <c r="I817">
        <v>-22.015788180126201</v>
      </c>
      <c r="J817">
        <v>-4.3684805864972898</v>
      </c>
      <c r="K817">
        <v>183.80865337185699</v>
      </c>
      <c r="M817">
        <v>55.319938141462004</v>
      </c>
      <c r="N817">
        <v>0.971762570263213</v>
      </c>
      <c r="O817">
        <v>29.690949227373</v>
      </c>
      <c r="P817">
        <v>23.686006825938499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E818">
        <v>3924.8698655199901</v>
      </c>
      <c r="F818">
        <v>379.65</v>
      </c>
      <c r="G818">
        <v>50.613698977388999</v>
      </c>
      <c r="H818">
        <v>21.584091320377901</v>
      </c>
      <c r="I818">
        <v>86.595756945942199</v>
      </c>
      <c r="J818">
        <v>-6.9634816025509396</v>
      </c>
      <c r="K818">
        <v>308.80470036750597</v>
      </c>
      <c r="L818">
        <v>229.68674727260401</v>
      </c>
      <c r="M818">
        <v>53.435411591132201</v>
      </c>
      <c r="N818">
        <v>0.761026162220796</v>
      </c>
      <c r="O818">
        <v>9.3112076912945998</v>
      </c>
      <c r="P818">
        <v>137.28124999999901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154</v>
      </c>
      <c r="E819">
        <v>3922.0090212599998</v>
      </c>
      <c r="F819">
        <v>410.1</v>
      </c>
      <c r="G819">
        <v>184.441247549238</v>
      </c>
      <c r="H819">
        <v>17.846808359110899</v>
      </c>
      <c r="I819">
        <v>-15.285042938058499</v>
      </c>
      <c r="J819">
        <v>9.9059766383515608</v>
      </c>
      <c r="K819">
        <v>372.17374454557699</v>
      </c>
      <c r="L819">
        <v>336.68735381945203</v>
      </c>
      <c r="M819">
        <v>71.099306541630796</v>
      </c>
      <c r="N819">
        <v>1.7694388973023101</v>
      </c>
      <c r="O819">
        <v>17.824920751036299</v>
      </c>
      <c r="P819">
        <v>249.31856899488901</v>
      </c>
      <c r="Q819">
        <v>9.1808440753411005E-2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935</v>
      </c>
      <c r="E820">
        <v>3919.1014098249998</v>
      </c>
      <c r="F820">
        <v>843.4</v>
      </c>
      <c r="G820">
        <v>-48.503646074078397</v>
      </c>
      <c r="H820">
        <v>-2.42993619567988</v>
      </c>
      <c r="I820">
        <v>-25.9640691146599</v>
      </c>
      <c r="J820">
        <v>-4.0041474360800304</v>
      </c>
      <c r="K820">
        <v>840.46946079544102</v>
      </c>
      <c r="L820">
        <v>914.49598239609895</v>
      </c>
      <c r="M820">
        <v>47.508653665557397</v>
      </c>
      <c r="N820">
        <v>1.4845041801551</v>
      </c>
      <c r="O820">
        <v>30.987668958975501</v>
      </c>
      <c r="P820">
        <v>17.3344462993878</v>
      </c>
      <c r="Q820">
        <v>-7.5143076915528004E-2</v>
      </c>
    </row>
    <row r="821" spans="1:17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1785</v>
      </c>
      <c r="E821">
        <v>3917.2412585000002</v>
      </c>
      <c r="F821">
        <v>21.64</v>
      </c>
      <c r="G821">
        <v>17.9458917581081</v>
      </c>
      <c r="H821">
        <v>-1.4380270596844</v>
      </c>
      <c r="I821">
        <v>-11.081874387815001</v>
      </c>
      <c r="J821">
        <v>-5.3463654175931499</v>
      </c>
      <c r="K821">
        <v>21.6050931891148</v>
      </c>
      <c r="L821">
        <v>20.793877273711299</v>
      </c>
      <c r="M821">
        <v>52.2126933848646</v>
      </c>
      <c r="N821">
        <v>1.06782595772391</v>
      </c>
      <c r="O821">
        <v>29.1589648798521</v>
      </c>
      <c r="P821">
        <v>48.219178082191704</v>
      </c>
      <c r="Q821">
        <v>-5.7882087076817003E-2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420</v>
      </c>
      <c r="E822">
        <v>3908.2077037499998</v>
      </c>
      <c r="F822">
        <v>632.29999999999995</v>
      </c>
      <c r="G822">
        <v>82.855251632656604</v>
      </c>
      <c r="H822">
        <v>8.1644566171815391</v>
      </c>
      <c r="I822">
        <v>57.622623870996897</v>
      </c>
      <c r="J822">
        <v>-9.7184459364626505</v>
      </c>
      <c r="K822">
        <v>600.66415675843302</v>
      </c>
      <c r="L822">
        <v>469.904236091396</v>
      </c>
      <c r="M822">
        <v>44.445554983120502</v>
      </c>
      <c r="N822">
        <v>0.302018577497495</v>
      </c>
      <c r="O822">
        <v>15.3724497864937</v>
      </c>
      <c r="P822">
        <v>111.471571906354</v>
      </c>
      <c r="Q822">
        <v>0.146022385233716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659</v>
      </c>
      <c r="E823">
        <v>3901.0410530099998</v>
      </c>
      <c r="F823">
        <v>517.65</v>
      </c>
      <c r="G823">
        <v>-5.0394247541793504</v>
      </c>
      <c r="H823">
        <v>79.396659626388796</v>
      </c>
      <c r="I823">
        <v>11.7029042002466</v>
      </c>
      <c r="J823">
        <v>3.6333522136808898</v>
      </c>
      <c r="M823">
        <v>85.656314626960594</v>
      </c>
      <c r="O823">
        <v>11.8419781705785</v>
      </c>
      <c r="P823">
        <v>39.378029079159901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46</v>
      </c>
      <c r="E824">
        <v>3896.52761121</v>
      </c>
      <c r="F824">
        <v>577.70000000000005</v>
      </c>
      <c r="G824">
        <v>27.643024506088299</v>
      </c>
      <c r="H824">
        <v>7.7707579870445596</v>
      </c>
      <c r="I824">
        <v>-37.466757918089201</v>
      </c>
      <c r="J824">
        <v>3.5815136688232698</v>
      </c>
      <c r="K824">
        <v>540.44107174185001</v>
      </c>
      <c r="L824">
        <v>567.91777775964601</v>
      </c>
      <c r="M824">
        <v>57.154546197469898</v>
      </c>
      <c r="N824">
        <v>1.67634215145401</v>
      </c>
      <c r="O824">
        <v>74.666782066816594</v>
      </c>
      <c r="P824">
        <v>61.775413049565898</v>
      </c>
      <c r="Q824">
        <v>9.5867848195840003E-2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900</v>
      </c>
      <c r="E825">
        <v>3881.1570517499999</v>
      </c>
      <c r="F825">
        <v>318.75</v>
      </c>
      <c r="G825">
        <v>-33.542980706374102</v>
      </c>
      <c r="H825">
        <v>-1.4854275126288501</v>
      </c>
      <c r="I825">
        <v>-29.763374965476601</v>
      </c>
      <c r="J825">
        <v>-3.7494731300422499</v>
      </c>
      <c r="K825">
        <v>312.58007352075202</v>
      </c>
      <c r="L825">
        <v>337.06511581096902</v>
      </c>
      <c r="M825">
        <v>57.914135426308697</v>
      </c>
      <c r="N825">
        <v>1.0776567096560701</v>
      </c>
      <c r="O825">
        <v>41.145098039215597</v>
      </c>
      <c r="P825">
        <v>18.958760962866201</v>
      </c>
      <c r="Q825">
        <v>2.297955877798E-3</v>
      </c>
    </row>
    <row r="826" spans="1:17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132</v>
      </c>
      <c r="E826">
        <v>3866.968695736</v>
      </c>
      <c r="F826">
        <v>211.48</v>
      </c>
      <c r="G826">
        <v>1.7656307508945801</v>
      </c>
      <c r="H826">
        <v>-8.6295110712514003</v>
      </c>
      <c r="I826">
        <v>-12.259412241637801</v>
      </c>
      <c r="J826">
        <v>-1.9235023682510599</v>
      </c>
      <c r="K826">
        <v>210.42301355507601</v>
      </c>
      <c r="L826">
        <v>201.17745171896601</v>
      </c>
      <c r="M826">
        <v>55.597583858222301</v>
      </c>
      <c r="N826">
        <v>0.73254446464198097</v>
      </c>
      <c r="O826">
        <v>17.647058823529399</v>
      </c>
      <c r="P826">
        <v>32.964476579691897</v>
      </c>
      <c r="Q826">
        <v>8.2308409727585005E-2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1444</v>
      </c>
      <c r="E827">
        <v>3850.5313024749998</v>
      </c>
      <c r="F827">
        <v>324.85000000000002</v>
      </c>
      <c r="G827">
        <v>-34.306247573985303</v>
      </c>
      <c r="H827">
        <v>-6.5458925906942103</v>
      </c>
      <c r="I827">
        <v>-14.6553260141902</v>
      </c>
      <c r="J827">
        <v>-4.6062223143100498</v>
      </c>
      <c r="K827">
        <v>342.600655955072</v>
      </c>
      <c r="L827">
        <v>346.84910912703498</v>
      </c>
      <c r="M827">
        <v>49.600532083120697</v>
      </c>
      <c r="N827">
        <v>2.1523238701887899</v>
      </c>
      <c r="O827">
        <v>29.290441742342601</v>
      </c>
      <c r="P827">
        <v>13.8825591586327</v>
      </c>
      <c r="Q827">
        <v>4.6051796620140001E-2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59</v>
      </c>
      <c r="E828">
        <v>3837.1133749999999</v>
      </c>
      <c r="F828">
        <v>535.95000000000005</v>
      </c>
      <c r="G828">
        <v>19.439706185471898</v>
      </c>
      <c r="H828">
        <v>-6.2602405657774201</v>
      </c>
      <c r="I828">
        <v>19.033481351933698</v>
      </c>
      <c r="J828">
        <v>-0.156979365650289</v>
      </c>
      <c r="K828">
        <v>541.72137214218799</v>
      </c>
      <c r="L828">
        <v>489.17719159010397</v>
      </c>
      <c r="M828">
        <v>56.058856520585898</v>
      </c>
      <c r="N828">
        <v>0.56209302219798096</v>
      </c>
      <c r="O828">
        <v>14.8707901856516</v>
      </c>
      <c r="P828">
        <v>45.697974717955603</v>
      </c>
      <c r="Q828">
        <v>3.7210817478385998E-2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140</v>
      </c>
      <c r="E829">
        <v>3832.5942542799999</v>
      </c>
      <c r="F829">
        <v>81.61</v>
      </c>
      <c r="G829">
        <v>56.028292340508699</v>
      </c>
      <c r="H829">
        <v>12.108824795857601</v>
      </c>
      <c r="I829">
        <v>72.7706212949346</v>
      </c>
      <c r="J829">
        <v>6.5369967340743402</v>
      </c>
      <c r="K829">
        <v>67.651680761618806</v>
      </c>
      <c r="M829">
        <v>76.099141465299198</v>
      </c>
      <c r="N829">
        <v>1.83860326867838</v>
      </c>
      <c r="O829">
        <v>8.9327288322509499</v>
      </c>
      <c r="P829">
        <v>126.694444444444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227</v>
      </c>
      <c r="E830">
        <v>3830.9336163199901</v>
      </c>
      <c r="F830">
        <v>346.6</v>
      </c>
      <c r="G830">
        <v>82.022803146440694</v>
      </c>
      <c r="H830">
        <v>7.8423288682706103</v>
      </c>
      <c r="I830">
        <v>42.479322230858998</v>
      </c>
      <c r="J830">
        <v>-6.3498031940058599</v>
      </c>
      <c r="K830">
        <v>330.50349503169002</v>
      </c>
      <c r="L830">
        <v>276.47479113702701</v>
      </c>
      <c r="M830">
        <v>52.307075959005701</v>
      </c>
      <c r="N830">
        <v>0.90323206369055697</v>
      </c>
      <c r="O830">
        <v>15.695326024235399</v>
      </c>
      <c r="P830">
        <v>128.81211334201501</v>
      </c>
      <c r="Q830">
        <v>0.126425390208807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140</v>
      </c>
      <c r="E831">
        <v>3820.5543057999998</v>
      </c>
      <c r="F831">
        <v>423.05</v>
      </c>
      <c r="G831">
        <v>-18.674209968376498</v>
      </c>
      <c r="H831">
        <v>-4.4576435793491704</v>
      </c>
      <c r="I831">
        <v>-6.61756826448776</v>
      </c>
      <c r="J831">
        <v>-3.6540452208991399</v>
      </c>
      <c r="K831">
        <v>427.162386458968</v>
      </c>
      <c r="L831">
        <v>421.04826095811302</v>
      </c>
      <c r="M831">
        <v>51.474674085694197</v>
      </c>
      <c r="N831">
        <v>0.101925713538657</v>
      </c>
      <c r="O831">
        <v>12.2916912894456</v>
      </c>
      <c r="P831">
        <v>14.2915034445495</v>
      </c>
      <c r="Q831">
        <v>6.6063029568520001E-3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230</v>
      </c>
      <c r="E832">
        <v>3817.2940554949901</v>
      </c>
      <c r="F832">
        <v>3713.2</v>
      </c>
      <c r="G832">
        <v>41.631389049919697</v>
      </c>
      <c r="H832">
        <v>41.936904092586801</v>
      </c>
      <c r="I832">
        <v>44.046069953441297</v>
      </c>
      <c r="J832">
        <v>0.57050316034860904</v>
      </c>
      <c r="K832">
        <v>2899.2751178089202</v>
      </c>
      <c r="L832">
        <v>2553.45302000532</v>
      </c>
      <c r="M832">
        <v>78.618094146416396</v>
      </c>
      <c r="N832">
        <v>2.7447721273074102</v>
      </c>
      <c r="O832">
        <v>7.8853818808574703</v>
      </c>
      <c r="P832">
        <v>76.390670276946395</v>
      </c>
      <c r="Q832">
        <v>0.106089771721776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264</v>
      </c>
      <c r="E833">
        <v>3803.6852212589902</v>
      </c>
      <c r="F833">
        <v>3.11</v>
      </c>
      <c r="G833">
        <v>260.97198603420202</v>
      </c>
      <c r="H833">
        <v>80.7757579870445</v>
      </c>
      <c r="I833">
        <v>111.107172131485</v>
      </c>
      <c r="J833">
        <v>20.701134483117698</v>
      </c>
      <c r="K833">
        <v>1.9761066598795101</v>
      </c>
      <c r="L833">
        <v>1.6202662364998801</v>
      </c>
      <c r="M833">
        <v>94.042153757483106</v>
      </c>
      <c r="N833">
        <v>2.7615381139468602</v>
      </c>
      <c r="O833">
        <v>0</v>
      </c>
      <c r="P833">
        <v>344.28571428571399</v>
      </c>
      <c r="Q833">
        <v>4.7715293660254003E-2</v>
      </c>
    </row>
    <row r="834" spans="1:17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177</v>
      </c>
      <c r="E834">
        <v>3787.462830772</v>
      </c>
      <c r="F834">
        <v>260.10000000000002</v>
      </c>
      <c r="G834">
        <v>6.5711595879214197</v>
      </c>
      <c r="H834">
        <v>5.80574338545925</v>
      </c>
      <c r="I834">
        <v>12.2929067382727</v>
      </c>
      <c r="J834">
        <v>-0.38214514202811001</v>
      </c>
      <c r="K834">
        <v>246.68738690397299</v>
      </c>
      <c r="L834">
        <v>228.560940207991</v>
      </c>
      <c r="M834">
        <v>62.804191012029499</v>
      </c>
      <c r="N834">
        <v>1.1465574346664</v>
      </c>
      <c r="O834">
        <v>5.5171088043060204</v>
      </c>
      <c r="P834">
        <v>38.204038257173202</v>
      </c>
      <c r="Q834">
        <v>-6.1595926573175003E-2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1814</v>
      </c>
      <c r="E835">
        <v>3787.0789920759998</v>
      </c>
      <c r="F835">
        <v>122.09</v>
      </c>
      <c r="G835">
        <v>-21.520398648130001</v>
      </c>
      <c r="H835">
        <v>22.139194387245599</v>
      </c>
      <c r="I835">
        <v>1.38604611201695</v>
      </c>
      <c r="J835">
        <v>24.2386088064349</v>
      </c>
      <c r="K835">
        <v>103.988520511148</v>
      </c>
      <c r="L835">
        <v>103.701689836409</v>
      </c>
      <c r="M835">
        <v>87.229748502072894</v>
      </c>
      <c r="N835">
        <v>2.7427762974698702</v>
      </c>
      <c r="O835">
        <v>21.181095912851099</v>
      </c>
      <c r="P835">
        <v>54.154040404040302</v>
      </c>
      <c r="Q835">
        <v>6.7783390583771003E-2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306</v>
      </c>
      <c r="E836">
        <v>3752.68295846</v>
      </c>
      <c r="F836">
        <v>1403.75</v>
      </c>
      <c r="G836">
        <v>12.582949937812</v>
      </c>
      <c r="H836">
        <v>-1.4064375849111499</v>
      </c>
      <c r="I836">
        <v>-16.389155665047898</v>
      </c>
      <c r="J836">
        <v>5.5448517788688303</v>
      </c>
      <c r="K836">
        <v>1314.95654685775</v>
      </c>
      <c r="L836">
        <v>1276.8165114168301</v>
      </c>
      <c r="M836">
        <v>65.779946774041704</v>
      </c>
      <c r="N836">
        <v>1.14712332400893</v>
      </c>
      <c r="O836">
        <v>29.862867319679399</v>
      </c>
      <c r="P836">
        <v>48.544973544973502</v>
      </c>
      <c r="Q836">
        <v>5.6625549290996002E-2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67</v>
      </c>
      <c r="E837">
        <v>3731.971812712</v>
      </c>
      <c r="F837">
        <v>240.54</v>
      </c>
      <c r="G837">
        <v>113.002766814983</v>
      </c>
      <c r="H837">
        <v>26.255965213399499</v>
      </c>
      <c r="I837">
        <v>26.376482940641999</v>
      </c>
      <c r="J837">
        <v>-8.5073389718687107</v>
      </c>
      <c r="K837">
        <v>208.98723734604499</v>
      </c>
      <c r="L837">
        <v>176.79787850652701</v>
      </c>
      <c r="M837">
        <v>63.037677235177803</v>
      </c>
      <c r="N837">
        <v>2.3058671763180998</v>
      </c>
      <c r="O837">
        <v>12.205870125550801</v>
      </c>
      <c r="P837">
        <v>142.602118003025</v>
      </c>
      <c r="Q837">
        <v>0.117633541187079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1005</v>
      </c>
      <c r="E838">
        <v>3730.8735000000001</v>
      </c>
      <c r="F838">
        <v>65.27</v>
      </c>
      <c r="G838">
        <v>-35.653807896637403</v>
      </c>
      <c r="H838">
        <v>-5.6553256631455504</v>
      </c>
      <c r="I838">
        <v>-18.585260082193098</v>
      </c>
      <c r="J838">
        <v>-2.45361916018549</v>
      </c>
      <c r="K838">
        <v>66.066065501493597</v>
      </c>
      <c r="L838">
        <v>67.672588604150107</v>
      </c>
      <c r="M838">
        <v>80.428401478298795</v>
      </c>
      <c r="N838">
        <v>0.81961826320667197</v>
      </c>
      <c r="O838">
        <v>14.4323578979623</v>
      </c>
      <c r="P838">
        <v>2.78740157480315</v>
      </c>
      <c r="Q838">
        <v>-6.679688381315E-3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705</v>
      </c>
      <c r="E839">
        <v>3724.7253936799998</v>
      </c>
      <c r="F839">
        <v>162.22</v>
      </c>
      <c r="G839">
        <v>10.258064999484899</v>
      </c>
      <c r="H839">
        <v>1.74315036623897</v>
      </c>
      <c r="I839">
        <v>7.4509120231766</v>
      </c>
      <c r="J839">
        <v>-2.5307225774267499</v>
      </c>
      <c r="K839">
        <v>153.03212557658401</v>
      </c>
      <c r="L839">
        <v>139.75874657105399</v>
      </c>
      <c r="M839">
        <v>58.331342908403499</v>
      </c>
      <c r="N839">
        <v>0.79028682301043196</v>
      </c>
      <c r="O839">
        <v>2.6383923067439099</v>
      </c>
      <c r="P839">
        <v>43.748338502436802</v>
      </c>
      <c r="Q839">
        <v>8.2626113561340003E-3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1510</v>
      </c>
      <c r="E840">
        <v>3724.6684478799998</v>
      </c>
      <c r="F840">
        <v>519.29999999999995</v>
      </c>
      <c r="G840">
        <v>-2.4926119740560502</v>
      </c>
      <c r="H840">
        <v>11.610455435678499</v>
      </c>
      <c r="I840">
        <v>-3.3752724478804099</v>
      </c>
      <c r="J840">
        <v>-2.3546406596138998</v>
      </c>
      <c r="K840">
        <v>455.82814824155702</v>
      </c>
      <c r="L840">
        <v>449.78639830631499</v>
      </c>
      <c r="M840">
        <v>73.303493835115304</v>
      </c>
      <c r="N840">
        <v>3.2188176043901802</v>
      </c>
      <c r="O840">
        <v>6.1043712690159904</v>
      </c>
      <c r="P840">
        <v>39.9919126566922</v>
      </c>
      <c r="Q840">
        <v>-3.2115326445797003E-2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151</v>
      </c>
      <c r="E841">
        <v>3711.3422172750002</v>
      </c>
      <c r="F841">
        <v>763.25</v>
      </c>
      <c r="G841">
        <v>31.050411796349898</v>
      </c>
      <c r="H841">
        <v>-16.393545810423699</v>
      </c>
      <c r="I841">
        <v>-5.8903481881177404</v>
      </c>
      <c r="J841">
        <v>-7.1721324526491603</v>
      </c>
      <c r="K841">
        <v>811.24890852582996</v>
      </c>
      <c r="L841">
        <v>726.49498537395004</v>
      </c>
      <c r="M841">
        <v>35.364112826180303</v>
      </c>
      <c r="N841">
        <v>1.51904721641688</v>
      </c>
      <c r="O841">
        <v>27.559777268260699</v>
      </c>
      <c r="P841">
        <v>59.926663174436797</v>
      </c>
      <c r="Q841">
        <v>-6.9472348176873006E-2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230</v>
      </c>
      <c r="E842">
        <v>3697.8386562000001</v>
      </c>
      <c r="F842">
        <v>789.45</v>
      </c>
      <c r="G842">
        <v>135.59146059633699</v>
      </c>
      <c r="H842">
        <v>12.160917638713601</v>
      </c>
      <c r="I842">
        <v>118.5557065838</v>
      </c>
      <c r="J842">
        <v>4.7553187094874199</v>
      </c>
      <c r="K842">
        <v>658.16567411808296</v>
      </c>
      <c r="L842">
        <v>501.451653989455</v>
      </c>
      <c r="M842">
        <v>83.2039818552866</v>
      </c>
      <c r="N842">
        <v>1.26744793125531</v>
      </c>
      <c r="O842">
        <v>5.7698397618595099</v>
      </c>
      <c r="P842">
        <v>203.377910998386</v>
      </c>
      <c r="Q842">
        <v>7.9818065905815E-2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306</v>
      </c>
      <c r="E843">
        <v>3695.6123710799998</v>
      </c>
      <c r="F843">
        <v>1355.05</v>
      </c>
      <c r="G843">
        <v>35.816094449027901</v>
      </c>
      <c r="H843">
        <v>-2.3195139208551501</v>
      </c>
      <c r="I843">
        <v>13.332173278748099</v>
      </c>
      <c r="J843">
        <v>-1.15806328420562</v>
      </c>
      <c r="K843">
        <v>1308.3852465750399</v>
      </c>
      <c r="L843">
        <v>1133.8550123796299</v>
      </c>
      <c r="M843">
        <v>64.8879316386505</v>
      </c>
      <c r="N843">
        <v>0.67684394769495104</v>
      </c>
      <c r="O843">
        <v>2.1364525294269501</v>
      </c>
      <c r="P843">
        <v>78.754699558076595</v>
      </c>
      <c r="Q843">
        <v>6.5336548702770003E-2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129</v>
      </c>
      <c r="E844">
        <v>3683.7524791849901</v>
      </c>
      <c r="F844">
        <v>548.85</v>
      </c>
      <c r="G844">
        <v>-27.0253751406484</v>
      </c>
      <c r="H844">
        <v>10.824480237948</v>
      </c>
      <c r="I844">
        <v>-14.057153338962401</v>
      </c>
      <c r="J844">
        <v>6.3200899956902896</v>
      </c>
      <c r="K844">
        <v>511.15813308999401</v>
      </c>
      <c r="L844">
        <v>510.01664621913602</v>
      </c>
      <c r="M844">
        <v>86.351324180121793</v>
      </c>
      <c r="N844">
        <v>1.5214070401392299</v>
      </c>
      <c r="O844">
        <v>33.387993076432501</v>
      </c>
      <c r="P844">
        <v>22.1702838063439</v>
      </c>
    </row>
    <row r="845" spans="1:17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462</v>
      </c>
      <c r="E845">
        <v>3678.9270105999999</v>
      </c>
      <c r="F845">
        <v>4211.3500000000004</v>
      </c>
      <c r="G845">
        <v>22.5626865002382</v>
      </c>
      <c r="H845">
        <v>21.043232376909899</v>
      </c>
      <c r="I845">
        <v>0.61790213534876404</v>
      </c>
      <c r="J845">
        <v>-0.49539826728296898</v>
      </c>
      <c r="K845">
        <v>3631.2546861354599</v>
      </c>
      <c r="L845">
        <v>3396.2793943009401</v>
      </c>
      <c r="M845">
        <v>75.657084066656097</v>
      </c>
      <c r="N845">
        <v>1.3463634573587899</v>
      </c>
      <c r="O845">
        <v>4.2895983473232899</v>
      </c>
      <c r="P845">
        <v>50.405357142857099</v>
      </c>
      <c r="Q845">
        <v>6.0740206474979998E-2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281</v>
      </c>
      <c r="E846">
        <v>3678.5374470000002</v>
      </c>
      <c r="F846">
        <v>2160.9499999999998</v>
      </c>
      <c r="G846">
        <v>91.723050834932494</v>
      </c>
      <c r="H846">
        <v>10.772669794955601</v>
      </c>
      <c r="I846">
        <v>40.519527668784001</v>
      </c>
      <c r="J846">
        <v>9.1563150124712909</v>
      </c>
      <c r="K846">
        <v>1843.7965090509099</v>
      </c>
      <c r="L846">
        <v>1549.6992257106699</v>
      </c>
      <c r="M846">
        <v>87.778376441152403</v>
      </c>
      <c r="N846">
        <v>1.8452404301213801</v>
      </c>
      <c r="O846">
        <v>3.10280200837596</v>
      </c>
      <c r="P846">
        <v>121.852060982495</v>
      </c>
      <c r="Q846">
        <v>-4.3687393380156002E-2</v>
      </c>
    </row>
    <row r="847" spans="1:17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1444</v>
      </c>
      <c r="E847">
        <v>3676.32</v>
      </c>
      <c r="F847">
        <v>325.25</v>
      </c>
      <c r="G847">
        <v>-54.108704792524598</v>
      </c>
      <c r="H847">
        <v>-1.99209915581258</v>
      </c>
      <c r="I847">
        <v>-26.6099874124099</v>
      </c>
      <c r="J847">
        <v>-3.7617857741950198</v>
      </c>
      <c r="K847">
        <v>324.46173660665301</v>
      </c>
      <c r="L847">
        <v>351.59713492941898</v>
      </c>
      <c r="M847">
        <v>58.256604723099301</v>
      </c>
      <c r="N847">
        <v>1.6594973373791799</v>
      </c>
      <c r="O847">
        <v>47.501921598770103</v>
      </c>
      <c r="P847">
        <v>12.000688705234101</v>
      </c>
      <c r="Q847">
        <v>-7.3240836496239999E-3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462</v>
      </c>
      <c r="E848">
        <v>3651.34338045</v>
      </c>
      <c r="F848">
        <v>2999.5</v>
      </c>
      <c r="G848">
        <v>15.529599325810301</v>
      </c>
      <c r="H848">
        <v>15.5673829244506</v>
      </c>
      <c r="I848">
        <v>9.8899534816437402</v>
      </c>
      <c r="J848">
        <v>1.09398388486955</v>
      </c>
      <c r="K848">
        <v>2619.1620424878502</v>
      </c>
      <c r="L848">
        <v>2341.8713336010201</v>
      </c>
      <c r="M848">
        <v>71.730496080920304</v>
      </c>
      <c r="N848">
        <v>1.94902240579791</v>
      </c>
      <c r="O848">
        <v>5.2642107017836199</v>
      </c>
      <c r="P848">
        <v>56.3624042120627</v>
      </c>
      <c r="Q848">
        <v>3.8341531475064E-2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214</v>
      </c>
      <c r="E849">
        <v>3625.1767581499998</v>
      </c>
      <c r="F849">
        <v>2384.5</v>
      </c>
      <c r="G849">
        <v>243.23490030213401</v>
      </c>
      <c r="H849">
        <v>31.788993281162199</v>
      </c>
      <c r="I849">
        <v>74.5862984854367</v>
      </c>
      <c r="J849">
        <v>20.1005704835001</v>
      </c>
      <c r="K849">
        <v>1753.3936812724</v>
      </c>
      <c r="L849">
        <v>1336.45638747967</v>
      </c>
      <c r="M849">
        <v>76.396629081746198</v>
      </c>
      <c r="N849">
        <v>1.94205416453755</v>
      </c>
      <c r="O849">
        <v>5.6825330257915798</v>
      </c>
      <c r="P849">
        <v>297.416666666666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59</v>
      </c>
      <c r="E850">
        <v>3609.6560119000001</v>
      </c>
      <c r="F850">
        <v>480.95</v>
      </c>
      <c r="G850">
        <v>176.00546253748601</v>
      </c>
      <c r="H850">
        <v>21.2586333985411</v>
      </c>
      <c r="I850">
        <v>98.940302764223105</v>
      </c>
      <c r="J850">
        <v>-3.02017402944323</v>
      </c>
      <c r="K850">
        <v>423.71385845103299</v>
      </c>
      <c r="L850">
        <v>327.04339084409798</v>
      </c>
      <c r="M850">
        <v>71.924618167681004</v>
      </c>
      <c r="N850">
        <v>1.4854662458901899</v>
      </c>
      <c r="O850">
        <v>8.1193471254808092</v>
      </c>
      <c r="P850">
        <v>221.49064171122899</v>
      </c>
      <c r="Q850">
        <v>0.18159493967475401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609</v>
      </c>
      <c r="E851">
        <v>3588.1441697999999</v>
      </c>
      <c r="F851">
        <v>1783.45</v>
      </c>
      <c r="G851">
        <v>87.621001704965394</v>
      </c>
      <c r="H851">
        <v>-2.70205488474739</v>
      </c>
      <c r="I851">
        <v>19.598459543555201</v>
      </c>
      <c r="J851">
        <v>-9.4173755958422607</v>
      </c>
      <c r="K851">
        <v>1776.7905628645001</v>
      </c>
      <c r="L851">
        <v>1470.2628885923</v>
      </c>
      <c r="M851">
        <v>41.197276723750903</v>
      </c>
      <c r="N851">
        <v>1.8337963542793301</v>
      </c>
      <c r="O851">
        <v>22.5153494631192</v>
      </c>
      <c r="P851">
        <v>120.86751911823799</v>
      </c>
      <c r="Q851">
        <v>0.16124126114996901</v>
      </c>
    </row>
    <row r="852" spans="1:17" hidden="1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609</v>
      </c>
      <c r="E852">
        <v>3570.5495521500002</v>
      </c>
      <c r="F852">
        <v>1400.6</v>
      </c>
      <c r="G852">
        <v>-1.72842570138687</v>
      </c>
      <c r="H852">
        <v>17.059511119335198</v>
      </c>
      <c r="I852">
        <v>30.7469742992524</v>
      </c>
      <c r="J852">
        <v>9.0731609132589899</v>
      </c>
      <c r="K852">
        <v>1180.13707384141</v>
      </c>
      <c r="L852">
        <v>1054.92766653801</v>
      </c>
      <c r="M852">
        <v>83.426567705611205</v>
      </c>
      <c r="N852">
        <v>0.85887640182907199</v>
      </c>
      <c r="O852">
        <v>2.3846922747393999</v>
      </c>
      <c r="P852">
        <v>72.668433705233298</v>
      </c>
      <c r="Q852">
        <v>9.9883883935677001E-2</v>
      </c>
    </row>
    <row r="853" spans="1:17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59</v>
      </c>
      <c r="E853">
        <v>3568.87643854</v>
      </c>
      <c r="F853">
        <v>347.95</v>
      </c>
      <c r="G853">
        <v>23.4717143541328</v>
      </c>
      <c r="H853">
        <v>2.8360832517949301</v>
      </c>
      <c r="I853">
        <v>-3.4943467328984501</v>
      </c>
      <c r="J853">
        <v>-3.5888543276842202</v>
      </c>
      <c r="K853">
        <v>334.92656359575602</v>
      </c>
      <c r="L853">
        <v>308.354103811708</v>
      </c>
      <c r="M853">
        <v>55.044995793950903</v>
      </c>
      <c r="N853">
        <v>0.72618093399744998</v>
      </c>
      <c r="O853">
        <v>11.208506969392101</v>
      </c>
      <c r="P853">
        <v>64.905213270142099</v>
      </c>
      <c r="Q853">
        <v>5.9387043676312999E-2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281</v>
      </c>
      <c r="E854">
        <v>3567.4198875000002</v>
      </c>
      <c r="F854">
        <v>1957.8</v>
      </c>
      <c r="G854">
        <v>48.164470869070897</v>
      </c>
      <c r="H854">
        <v>3.7452816882302802</v>
      </c>
      <c r="I854">
        <v>25.3868639399209</v>
      </c>
      <c r="J854">
        <v>-3.55041008881516</v>
      </c>
      <c r="K854">
        <v>1834.6908993910599</v>
      </c>
      <c r="L854">
        <v>1523.2257482581899</v>
      </c>
      <c r="M854">
        <v>50.343206163237603</v>
      </c>
      <c r="N854">
        <v>2.8041190183581901</v>
      </c>
      <c r="O854">
        <v>15.895392787823001</v>
      </c>
      <c r="P854">
        <v>97.508196721311407</v>
      </c>
      <c r="Q854">
        <v>3.2936091146099002E-2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21</v>
      </c>
      <c r="E855">
        <v>3564.6198448250002</v>
      </c>
      <c r="F855">
        <v>614.29999999999995</v>
      </c>
      <c r="G855">
        <v>-13.2552697450668</v>
      </c>
      <c r="H855">
        <v>0.64516749088803604</v>
      </c>
      <c r="I855">
        <v>-27.080512126309401</v>
      </c>
      <c r="J855">
        <v>-3.1963510101124002</v>
      </c>
      <c r="K855">
        <v>585.02848866540296</v>
      </c>
      <c r="L855">
        <v>585.00389011278799</v>
      </c>
      <c r="M855">
        <v>55.522911015629703</v>
      </c>
      <c r="N855">
        <v>1.77212184704302</v>
      </c>
      <c r="O855">
        <v>28.8458407944001</v>
      </c>
      <c r="P855">
        <v>36.511111111110999</v>
      </c>
      <c r="Q855">
        <v>0.103064722252316</v>
      </c>
    </row>
    <row r="856" spans="1:17" hidden="1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46</v>
      </c>
      <c r="E856">
        <v>3560.9129988750001</v>
      </c>
      <c r="F856">
        <v>640.29999999999995</v>
      </c>
      <c r="G856">
        <v>100.982257559747</v>
      </c>
      <c r="H856">
        <v>29.881296909200199</v>
      </c>
      <c r="I856">
        <v>35.486054119063098</v>
      </c>
      <c r="J856">
        <v>11.4694369770839</v>
      </c>
      <c r="K856">
        <v>498.91477076935502</v>
      </c>
      <c r="M856">
        <v>83.662169713876594</v>
      </c>
      <c r="N856">
        <v>2.1922825626007199</v>
      </c>
      <c r="O856">
        <v>5.4193346868655201</v>
      </c>
      <c r="P856">
        <v>159.75659229208901</v>
      </c>
    </row>
    <row r="857" spans="1:17" hidden="1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E857">
        <v>3554.3713834499999</v>
      </c>
      <c r="F857">
        <v>1010.95</v>
      </c>
      <c r="G857">
        <v>134.97702177169401</v>
      </c>
      <c r="H857">
        <v>-2.4205509444299</v>
      </c>
      <c r="I857">
        <v>20.555593869201001</v>
      </c>
      <c r="J857">
        <v>-3.84878438637804</v>
      </c>
      <c r="K857">
        <v>978.82545799514003</v>
      </c>
      <c r="L857">
        <v>863.19612841145397</v>
      </c>
      <c r="M857">
        <v>46.850936373443702</v>
      </c>
      <c r="N857">
        <v>1.3555695640432499</v>
      </c>
      <c r="O857">
        <v>36.109599881299701</v>
      </c>
      <c r="P857">
        <v>168.86968085106301</v>
      </c>
      <c r="Q857">
        <v>0.261087050659144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1482</v>
      </c>
      <c r="E858">
        <v>3529.4908295569999</v>
      </c>
      <c r="F858">
        <v>128.83000000000001</v>
      </c>
      <c r="G858">
        <v>-76.215076203140001</v>
      </c>
      <c r="H858">
        <v>7.0437970362805498</v>
      </c>
      <c r="I858">
        <v>-23.5450228721526</v>
      </c>
      <c r="J858">
        <v>-13.1155142981178</v>
      </c>
      <c r="K858">
        <v>125.94362350135199</v>
      </c>
      <c r="L858">
        <v>141.168889245147</v>
      </c>
      <c r="M858">
        <v>49.631797201107403</v>
      </c>
      <c r="N858">
        <v>3.51039428902076</v>
      </c>
      <c r="O858">
        <v>101.777536288131</v>
      </c>
      <c r="P858">
        <v>23.341311632359901</v>
      </c>
      <c r="Q858">
        <v>-5.4008520702109E-2</v>
      </c>
    </row>
    <row r="859" spans="1:17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284</v>
      </c>
      <c r="E859">
        <v>3528.873827465</v>
      </c>
      <c r="F859">
        <v>412.45</v>
      </c>
      <c r="G859">
        <v>-4.6538564100090802</v>
      </c>
      <c r="H859">
        <v>-8.6184097526253307</v>
      </c>
      <c r="I859">
        <v>-2.63883875644391</v>
      </c>
      <c r="J859">
        <v>-3.4411760184684201</v>
      </c>
      <c r="K859">
        <v>426.10069848653097</v>
      </c>
      <c r="L859">
        <v>403.833491278395</v>
      </c>
      <c r="M859">
        <v>38.569101086598799</v>
      </c>
      <c r="N859">
        <v>0.91462744088293002</v>
      </c>
      <c r="O859">
        <v>22.414838162201399</v>
      </c>
      <c r="P859">
        <v>34.743547860176299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230</v>
      </c>
      <c r="E860">
        <v>3523.6211229999999</v>
      </c>
      <c r="F860">
        <v>349.05</v>
      </c>
      <c r="G860">
        <v>57.2471649369323</v>
      </c>
      <c r="H860">
        <v>-1.72911720796323</v>
      </c>
      <c r="I860">
        <v>9.9102609345742998</v>
      </c>
      <c r="J860">
        <v>6.7397555479168396</v>
      </c>
      <c r="K860">
        <v>323.69879415168299</v>
      </c>
      <c r="L860">
        <v>296.040988385253</v>
      </c>
      <c r="M860">
        <v>82.662485418680703</v>
      </c>
      <c r="N860">
        <v>1.5879394155417901</v>
      </c>
      <c r="O860">
        <v>15.040825096691</v>
      </c>
      <c r="P860">
        <v>92.845303867403302</v>
      </c>
      <c r="Q860">
        <v>8.7490280402973006E-2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92</v>
      </c>
      <c r="E861">
        <v>3517.3508599349998</v>
      </c>
      <c r="F861">
        <v>3174.85</v>
      </c>
      <c r="G861">
        <v>102.868553415241</v>
      </c>
      <c r="H861">
        <v>7.1912523861180597</v>
      </c>
      <c r="I861">
        <v>1.23909175460837</v>
      </c>
      <c r="J861">
        <v>-1.2719768895375101</v>
      </c>
      <c r="K861">
        <v>2620.7484184710002</v>
      </c>
      <c r="L861">
        <v>2406.38098066885</v>
      </c>
      <c r="M861">
        <v>68.357313571895801</v>
      </c>
      <c r="N861">
        <v>1.5575610231241299</v>
      </c>
      <c r="O861">
        <v>4.5718695371434803</v>
      </c>
      <c r="P861">
        <v>134.38411280499</v>
      </c>
      <c r="Q861">
        <v>0.199682401120782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132</v>
      </c>
      <c r="E862">
        <v>3516.67524</v>
      </c>
      <c r="F862">
        <v>1186.9000000000001</v>
      </c>
      <c r="G862">
        <v>-6.5358667672685602</v>
      </c>
      <c r="H862">
        <v>-8.2440198929186508</v>
      </c>
      <c r="I862">
        <v>-15.1284489401017</v>
      </c>
      <c r="J862">
        <v>-3.0097448015320101</v>
      </c>
      <c r="K862">
        <v>1195.9644226949699</v>
      </c>
      <c r="L862">
        <v>1125.1069286677</v>
      </c>
      <c r="M862">
        <v>45.317671648586099</v>
      </c>
      <c r="N862">
        <v>0.69301957068183095</v>
      </c>
      <c r="O862">
        <v>14.4999578734518</v>
      </c>
      <c r="P862">
        <v>24.282722513088999</v>
      </c>
      <c r="Q862">
        <v>-1.0220547964824999E-2</v>
      </c>
    </row>
    <row r="863" spans="1:17" hidden="1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1871</v>
      </c>
      <c r="E863">
        <v>3509.9100793120001</v>
      </c>
      <c r="F863">
        <v>293.31</v>
      </c>
      <c r="G863">
        <v>26.595670244728701</v>
      </c>
      <c r="H863">
        <v>7.4422709021737097</v>
      </c>
      <c r="I863">
        <v>88.359284397193903</v>
      </c>
      <c r="J863">
        <v>-1.05729388966409</v>
      </c>
      <c r="K863">
        <v>265.95273499957898</v>
      </c>
      <c r="M863">
        <v>64.991060093838897</v>
      </c>
      <c r="N863">
        <v>1.3216872465587399</v>
      </c>
      <c r="O863">
        <v>10.7360812791926</v>
      </c>
      <c r="P863">
        <v>170.956120092378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109</v>
      </c>
      <c r="E864">
        <v>3484.7590427999999</v>
      </c>
      <c r="F864">
        <v>21.55</v>
      </c>
      <c r="G864">
        <v>-32.844093260951702</v>
      </c>
      <c r="H864">
        <v>-9.4780629736541204</v>
      </c>
      <c r="I864">
        <v>-37.860812345836798</v>
      </c>
      <c r="J864">
        <v>-4.0449807744375903</v>
      </c>
      <c r="K864">
        <v>23.7028406055001</v>
      </c>
      <c r="L864">
        <v>25.958497826873401</v>
      </c>
      <c r="M864">
        <v>40.499942296388298</v>
      </c>
      <c r="N864">
        <v>0.40489221609534798</v>
      </c>
      <c r="O864">
        <v>109.512761020881</v>
      </c>
      <c r="P864">
        <v>29.041916167664599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193</v>
      </c>
      <c r="E865">
        <v>3482.2226163</v>
      </c>
      <c r="F865">
        <v>1298.3</v>
      </c>
      <c r="G865">
        <v>20.722171902493201</v>
      </c>
      <c r="H865">
        <v>2.6109594165442198</v>
      </c>
      <c r="I865">
        <v>13.075874867222099</v>
      </c>
      <c r="J865">
        <v>3.2284361392976901</v>
      </c>
      <c r="K865">
        <v>1223.8498848319</v>
      </c>
      <c r="L865">
        <v>1106.49505317433</v>
      </c>
      <c r="M865">
        <v>65.043382520292397</v>
      </c>
      <c r="N865">
        <v>2.3054560798565999</v>
      </c>
      <c r="O865">
        <v>4.4904875606562404</v>
      </c>
      <c r="P865">
        <v>57.944038929440303</v>
      </c>
      <c r="Q865">
        <v>0.127526560222018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379</v>
      </c>
      <c r="E866">
        <v>3468.8636674449999</v>
      </c>
      <c r="F866">
        <v>489.65</v>
      </c>
      <c r="G866">
        <v>1.67340705204772</v>
      </c>
      <c r="H866">
        <v>3.3660872745248902</v>
      </c>
      <c r="I866">
        <v>16.8603578252484</v>
      </c>
      <c r="J866">
        <v>-2.40196000871684E-2</v>
      </c>
      <c r="K866">
        <v>453.32691179099101</v>
      </c>
      <c r="L866">
        <v>425.06415658798102</v>
      </c>
      <c r="M866">
        <v>64.188042054476</v>
      </c>
      <c r="N866">
        <v>1.1566340506759401</v>
      </c>
      <c r="O866">
        <v>2.4609414888185399</v>
      </c>
      <c r="P866">
        <v>40.683809797442798</v>
      </c>
      <c r="Q866">
        <v>-4.8156576877356999E-2</v>
      </c>
    </row>
    <row r="867" spans="1:17" hidden="1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306</v>
      </c>
      <c r="E867">
        <v>3454.0063025999998</v>
      </c>
      <c r="F867">
        <v>281</v>
      </c>
      <c r="G867">
        <v>50.308503242917197</v>
      </c>
      <c r="H867">
        <v>-14.450139592695701</v>
      </c>
      <c r="I867">
        <v>16.171195930230802</v>
      </c>
      <c r="J867">
        <v>-8.4006402361868293</v>
      </c>
      <c r="K867">
        <v>288.25365782521999</v>
      </c>
      <c r="M867">
        <v>39.929023991145201</v>
      </c>
      <c r="N867">
        <v>0.90743183646464798</v>
      </c>
      <c r="O867">
        <v>38.594306049822002</v>
      </c>
      <c r="P867">
        <v>80.940115904700505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62</v>
      </c>
      <c r="E868">
        <v>3452.3236999999999</v>
      </c>
      <c r="F868">
        <v>1261.95</v>
      </c>
      <c r="G868">
        <v>602.09474485432895</v>
      </c>
      <c r="H868">
        <v>-9.5128990662703607</v>
      </c>
      <c r="I868">
        <v>133.57567377909101</v>
      </c>
      <c r="J868">
        <v>1.97044309156602</v>
      </c>
      <c r="K868">
        <v>1249.8392844624</v>
      </c>
      <c r="L868">
        <v>855.857559008826</v>
      </c>
      <c r="M868">
        <v>61.264025739019601</v>
      </c>
      <c r="N868">
        <v>1.0497884592784099</v>
      </c>
      <c r="O868">
        <v>25.836998296287401</v>
      </c>
      <c r="P868">
        <v>659.75316074653801</v>
      </c>
      <c r="Q868">
        <v>0.21222356784299201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1566</v>
      </c>
      <c r="E869">
        <v>3448.61994434499</v>
      </c>
      <c r="F869">
        <v>149.94999999999999</v>
      </c>
      <c r="G869">
        <v>-8.4385790274768802</v>
      </c>
      <c r="H869">
        <v>-7.1874867278817698</v>
      </c>
      <c r="I869">
        <v>-10.127205872744399</v>
      </c>
      <c r="J869">
        <v>-1.8947753541713901</v>
      </c>
      <c r="K869">
        <v>150.44517243022099</v>
      </c>
      <c r="L869">
        <v>146.53910481628199</v>
      </c>
      <c r="M869">
        <v>53.221940769844103</v>
      </c>
      <c r="N869">
        <v>1.1013210002092599</v>
      </c>
      <c r="O869">
        <v>17.305768589529801</v>
      </c>
      <c r="P869">
        <v>24.9583333333333</v>
      </c>
      <c r="Q869">
        <v>3.7141118594668003E-2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70</v>
      </c>
      <c r="E870">
        <v>3433.1300500000002</v>
      </c>
      <c r="F870">
        <v>784.75</v>
      </c>
      <c r="G870">
        <v>-67.177218568291906</v>
      </c>
      <c r="H870">
        <v>9.2887873610642497</v>
      </c>
      <c r="I870">
        <v>-16.924034234853</v>
      </c>
      <c r="J870">
        <v>-2.3312820976859001</v>
      </c>
      <c r="K870">
        <v>725.51221427544795</v>
      </c>
      <c r="L870">
        <v>804.64285163613397</v>
      </c>
      <c r="M870">
        <v>64.1297557893446</v>
      </c>
      <c r="N870">
        <v>3.5630901114183202</v>
      </c>
      <c r="O870">
        <v>71.258362535839396</v>
      </c>
      <c r="P870">
        <v>26.818034906270199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477</v>
      </c>
      <c r="E871">
        <v>3428.74107933</v>
      </c>
      <c r="F871">
        <v>539</v>
      </c>
      <c r="G871">
        <v>2.1641268249449102</v>
      </c>
      <c r="H871">
        <v>2.6180328779608701</v>
      </c>
      <c r="I871">
        <v>34.3649084604384</v>
      </c>
      <c r="J871">
        <v>-1.84124409605474</v>
      </c>
      <c r="K871">
        <v>489.51757740730301</v>
      </c>
      <c r="L871">
        <v>434.532890961563</v>
      </c>
      <c r="M871">
        <v>58.346183357591798</v>
      </c>
      <c r="N871">
        <v>1.7383347230102899</v>
      </c>
      <c r="O871">
        <v>6.0575139146567603</v>
      </c>
      <c r="P871">
        <v>63.829787234042499</v>
      </c>
      <c r="Q871">
        <v>-3.0246572612839001E-2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98</v>
      </c>
      <c r="E872">
        <v>3412.1220823799999</v>
      </c>
      <c r="F872">
        <v>885.85</v>
      </c>
      <c r="G872">
        <v>112.615473144107</v>
      </c>
      <c r="H872">
        <v>-10.754508451098101</v>
      </c>
      <c r="I872">
        <v>35.482674234410602</v>
      </c>
      <c r="J872">
        <v>-2.1529298648826298</v>
      </c>
      <c r="K872">
        <v>872.68904082555196</v>
      </c>
      <c r="L872">
        <v>734.751634148226</v>
      </c>
      <c r="M872">
        <v>52.098464773412203</v>
      </c>
      <c r="N872">
        <v>0.78968870459329799</v>
      </c>
      <c r="O872">
        <v>14.692103629282601</v>
      </c>
      <c r="P872">
        <v>145.01452081316501</v>
      </c>
      <c r="Q872">
        <v>5.7363485557200999E-2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193</v>
      </c>
      <c r="E873">
        <v>3410.7064688199998</v>
      </c>
      <c r="F873">
        <v>555.65</v>
      </c>
      <c r="G873">
        <v>48.060593629139099</v>
      </c>
      <c r="H873">
        <v>-4.12936999020393</v>
      </c>
      <c r="I873">
        <v>3.5195154834226998</v>
      </c>
      <c r="J873">
        <v>-0.77535650556834501</v>
      </c>
      <c r="K873">
        <v>533.79538909837095</v>
      </c>
      <c r="L873">
        <v>474.81890489382801</v>
      </c>
      <c r="M873">
        <v>61.145796383521201</v>
      </c>
      <c r="N873">
        <v>0.70671681965502298</v>
      </c>
      <c r="O873">
        <v>7.0817960946638996</v>
      </c>
      <c r="P873">
        <v>78.1500480923373</v>
      </c>
      <c r="Q873">
        <v>8.3818740591056998E-2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49</v>
      </c>
      <c r="E874">
        <v>3402.118454295</v>
      </c>
      <c r="F874">
        <v>237.13</v>
      </c>
      <c r="G874">
        <v>27.615170831056901</v>
      </c>
      <c r="H874">
        <v>4.6350237213102901</v>
      </c>
      <c r="I874">
        <v>27.111707939400201</v>
      </c>
      <c r="J874">
        <v>-8.8688306948801294</v>
      </c>
      <c r="K874">
        <v>237.431967575784</v>
      </c>
      <c r="L874">
        <v>206.66564376036399</v>
      </c>
      <c r="M874">
        <v>50.213336193516703</v>
      </c>
      <c r="N874">
        <v>1.2162212318616099</v>
      </c>
      <c r="O874">
        <v>18.0786910133681</v>
      </c>
      <c r="P874">
        <v>68.177304964539005</v>
      </c>
      <c r="Q874">
        <v>-3.6354243859142002E-2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132</v>
      </c>
      <c r="E875">
        <v>3390.2951910000002</v>
      </c>
      <c r="F875">
        <v>585.29999999999995</v>
      </c>
      <c r="G875">
        <v>-34.137505206498297</v>
      </c>
      <c r="H875">
        <v>11.5685208196031</v>
      </c>
      <c r="I875">
        <v>-3.0467551220727498</v>
      </c>
      <c r="J875">
        <v>8.0861161992500801</v>
      </c>
      <c r="K875">
        <v>539.99872020856401</v>
      </c>
      <c r="L875">
        <v>542.40281613489196</v>
      </c>
      <c r="M875">
        <v>81.662025670818394</v>
      </c>
      <c r="N875">
        <v>2.1634492391284201</v>
      </c>
      <c r="O875">
        <v>28.139415684264399</v>
      </c>
      <c r="P875">
        <v>27.239130434782499</v>
      </c>
      <c r="Q875">
        <v>0.188624505548213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193</v>
      </c>
      <c r="E876">
        <v>3386.5348334999999</v>
      </c>
      <c r="F876">
        <v>214.67</v>
      </c>
      <c r="G876">
        <v>-24.571283196566799</v>
      </c>
      <c r="H876">
        <v>-10.303787467500801</v>
      </c>
      <c r="I876">
        <v>-29.147453083086301</v>
      </c>
      <c r="J876">
        <v>-3.8861591637056301</v>
      </c>
      <c r="K876">
        <v>220.98029839847001</v>
      </c>
      <c r="L876">
        <v>233.437305757925</v>
      </c>
      <c r="M876">
        <v>46.259516749468901</v>
      </c>
      <c r="N876">
        <v>1.17813343050161</v>
      </c>
      <c r="O876">
        <v>39.283551497647501</v>
      </c>
      <c r="P876">
        <v>12.658094988192</v>
      </c>
      <c r="Q876">
        <v>8.3152362621343998E-2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387</v>
      </c>
      <c r="E877">
        <v>3385.9026174999999</v>
      </c>
      <c r="F877">
        <v>2075.4499999999998</v>
      </c>
      <c r="G877">
        <v>699.75388396083702</v>
      </c>
      <c r="H877">
        <v>68.541108864237501</v>
      </c>
      <c r="I877">
        <v>251.83694371491501</v>
      </c>
      <c r="J877">
        <v>18.354495129779199</v>
      </c>
      <c r="K877">
        <v>1288.94711318389</v>
      </c>
      <c r="L877">
        <v>822.86982356160297</v>
      </c>
      <c r="M877">
        <v>92.849863829679194</v>
      </c>
      <c r="N877">
        <v>1.4256060137315001</v>
      </c>
      <c r="O877">
        <v>0</v>
      </c>
      <c r="P877">
        <v>730.18</v>
      </c>
      <c r="Q877">
        <v>0.29604542943397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985</v>
      </c>
      <c r="E878">
        <v>3383.6675619150001</v>
      </c>
      <c r="F878">
        <v>405.9</v>
      </c>
      <c r="G878">
        <v>-19.350072200070301</v>
      </c>
      <c r="H878">
        <v>5.87781400611488</v>
      </c>
      <c r="I878">
        <v>-10.5405129390765</v>
      </c>
      <c r="J878">
        <v>-5.8120991187234203</v>
      </c>
      <c r="K878">
        <v>396.12401216096703</v>
      </c>
      <c r="L878">
        <v>393.64496747661798</v>
      </c>
      <c r="M878">
        <v>52.767747381593502</v>
      </c>
      <c r="N878">
        <v>3.0622517359126502</v>
      </c>
      <c r="O878">
        <v>20.7193890120719</v>
      </c>
      <c r="P878">
        <v>20.070995414879398</v>
      </c>
      <c r="Q878">
        <v>-4.0724279812419002E-2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140</v>
      </c>
      <c r="E879">
        <v>3376.11584778</v>
      </c>
      <c r="F879">
        <v>437.05</v>
      </c>
      <c r="G879">
        <v>3.0165393785088499</v>
      </c>
      <c r="H879">
        <v>-14.674658172110901</v>
      </c>
      <c r="I879">
        <v>-22.005332597437999</v>
      </c>
      <c r="J879">
        <v>-0.28541446953289001</v>
      </c>
      <c r="K879">
        <v>473.00755619838299</v>
      </c>
      <c r="L879">
        <v>469.04939964250701</v>
      </c>
      <c r="M879">
        <v>43.212917222854699</v>
      </c>
      <c r="N879">
        <v>1.0010287918296601</v>
      </c>
      <c r="O879">
        <v>33.851962018075703</v>
      </c>
      <c r="P879">
        <v>32.640364188163801</v>
      </c>
      <c r="Q879">
        <v>6.5012363287206998E-2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1566</v>
      </c>
      <c r="E880">
        <v>3356.5243111</v>
      </c>
      <c r="F880">
        <v>1982.75</v>
      </c>
      <c r="G880">
        <v>55.512949750403003</v>
      </c>
      <c r="H880">
        <v>24.046861883148399</v>
      </c>
      <c r="I880">
        <v>5.4596146361019198</v>
      </c>
      <c r="J880">
        <v>-4.2091570191019798</v>
      </c>
      <c r="K880">
        <v>1810.9292302056001</v>
      </c>
      <c r="L880">
        <v>1606.5169460853299</v>
      </c>
      <c r="M880">
        <v>53.126906247257402</v>
      </c>
      <c r="N880">
        <v>0.71237163651028201</v>
      </c>
      <c r="O880">
        <v>6.8717690076913298</v>
      </c>
      <c r="P880">
        <v>90.621544969475494</v>
      </c>
      <c r="Q880">
        <v>0.108493249274624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140</v>
      </c>
      <c r="E881">
        <v>3345.5470346099901</v>
      </c>
      <c r="F881">
        <v>705.6</v>
      </c>
      <c r="G881">
        <v>82.911744170959594</v>
      </c>
      <c r="H881">
        <v>6.2048589453181604</v>
      </c>
      <c r="I881">
        <v>55.1051202629396</v>
      </c>
      <c r="J881">
        <v>6.2262889403110497</v>
      </c>
      <c r="K881">
        <v>667.78679731064005</v>
      </c>
      <c r="L881">
        <v>551.76417051758199</v>
      </c>
      <c r="M881">
        <v>73.619805738851696</v>
      </c>
      <c r="N881">
        <v>0.68513393260693101</v>
      </c>
      <c r="O881">
        <v>8.2766439909297098</v>
      </c>
      <c r="P881">
        <v>128.349514563106</v>
      </c>
      <c r="Q881">
        <v>0.192432707942019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714</v>
      </c>
      <c r="E882">
        <v>3341.5900118999998</v>
      </c>
      <c r="F882">
        <v>803.75</v>
      </c>
      <c r="G882">
        <v>-11.4105606575595</v>
      </c>
      <c r="H882">
        <v>7.8763959979720104</v>
      </c>
      <c r="I882">
        <v>0.75929377713937796</v>
      </c>
      <c r="J882">
        <v>7.8424158508905402</v>
      </c>
      <c r="K882">
        <v>707.39422035335701</v>
      </c>
      <c r="L882">
        <v>675.51252518616502</v>
      </c>
      <c r="M882">
        <v>76.489360060062793</v>
      </c>
      <c r="N882">
        <v>1.5886849087222601</v>
      </c>
      <c r="O882">
        <v>8.5660964230171093</v>
      </c>
      <c r="P882">
        <v>43.219885958660001</v>
      </c>
      <c r="Q882">
        <v>2.4440267522300003E-4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132</v>
      </c>
      <c r="E883">
        <v>3319.2818858649998</v>
      </c>
      <c r="F883">
        <v>184.64</v>
      </c>
      <c r="G883">
        <v>118.408652700869</v>
      </c>
      <c r="H883">
        <v>4.63097062732807</v>
      </c>
      <c r="I883">
        <v>-4.8291851551737697</v>
      </c>
      <c r="J883">
        <v>-5.9898688141031498</v>
      </c>
      <c r="K883">
        <v>172.67449863410801</v>
      </c>
      <c r="L883">
        <v>157.30207050884701</v>
      </c>
      <c r="M883">
        <v>60.782346848186599</v>
      </c>
      <c r="N883">
        <v>1.9566266204259199</v>
      </c>
      <c r="O883">
        <v>21.100519930675901</v>
      </c>
      <c r="P883">
        <v>160.975265017667</v>
      </c>
      <c r="Q883">
        <v>8.1724872435433998E-2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284</v>
      </c>
      <c r="E884">
        <v>3318.52139304</v>
      </c>
      <c r="F884">
        <v>624.5</v>
      </c>
      <c r="G884">
        <v>-6.5864750564244101</v>
      </c>
      <c r="H884">
        <v>-6.1174578459605504</v>
      </c>
      <c r="I884">
        <v>-15.165252097647301</v>
      </c>
      <c r="J884">
        <v>-3.7510872797516299</v>
      </c>
      <c r="K884">
        <v>630.61541302516105</v>
      </c>
      <c r="L884">
        <v>611.57436821470606</v>
      </c>
      <c r="M884">
        <v>43.101951512422701</v>
      </c>
      <c r="N884">
        <v>0.49200987124534001</v>
      </c>
      <c r="O884">
        <v>15.7165732586068</v>
      </c>
      <c r="P884">
        <v>23.2241515390686</v>
      </c>
      <c r="Q884">
        <v>-0.156249704238272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49</v>
      </c>
      <c r="E885">
        <v>3302.6142999799999</v>
      </c>
      <c r="F885">
        <v>546</v>
      </c>
      <c r="G885">
        <v>54.191657755582099</v>
      </c>
      <c r="H885">
        <v>-0.10717852089195</v>
      </c>
      <c r="I885">
        <v>26.669233021415199</v>
      </c>
      <c r="J885">
        <v>-1.95030886026871</v>
      </c>
      <c r="K885">
        <v>499.49062137208898</v>
      </c>
      <c r="L885">
        <v>433.78581858513598</v>
      </c>
      <c r="M885">
        <v>56.008199889296399</v>
      </c>
      <c r="N885">
        <v>1.1352624281608299</v>
      </c>
      <c r="O885">
        <v>4.13003663003661</v>
      </c>
      <c r="P885">
        <v>84.2416062088746</v>
      </c>
      <c r="Q885">
        <v>3.2035558331672001E-2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230</v>
      </c>
      <c r="E886">
        <v>3293.4680825999999</v>
      </c>
      <c r="F886">
        <v>473.85</v>
      </c>
      <c r="G886">
        <v>-54.3185922155456</v>
      </c>
      <c r="H886">
        <v>7.4790466948443202</v>
      </c>
      <c r="I886">
        <v>-23.253172969874701</v>
      </c>
      <c r="J886">
        <v>6.2800689620410104</v>
      </c>
      <c r="K886">
        <v>448.58879590038401</v>
      </c>
      <c r="L886">
        <v>498.438683778339</v>
      </c>
      <c r="M886">
        <v>78.823372614650793</v>
      </c>
      <c r="N886">
        <v>2.2321325495280702</v>
      </c>
      <c r="O886">
        <v>46.660335549224399</v>
      </c>
      <c r="P886">
        <v>18.462499999999999</v>
      </c>
      <c r="Q886">
        <v>-6.8843969972593996E-2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E887">
        <v>3286.7725</v>
      </c>
      <c r="F887">
        <v>641.54999999999995</v>
      </c>
      <c r="G887">
        <v>406.84698603420202</v>
      </c>
      <c r="H887">
        <v>4.8561151299017</v>
      </c>
      <c r="I887">
        <v>180.11475746650399</v>
      </c>
      <c r="J887">
        <v>-11.9256762657139</v>
      </c>
      <c r="K887">
        <v>592.14228137343105</v>
      </c>
      <c r="L887">
        <v>402.34734052605</v>
      </c>
      <c r="M887">
        <v>39.280305790903</v>
      </c>
      <c r="N887">
        <v>2.6401934193583698</v>
      </c>
      <c r="O887">
        <v>23.552334190631999</v>
      </c>
      <c r="P887">
        <v>860.40419161676596</v>
      </c>
      <c r="Q887">
        <v>0.24777277073110601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132</v>
      </c>
      <c r="E888">
        <v>3284.3170915800001</v>
      </c>
      <c r="F888">
        <v>18.48</v>
      </c>
      <c r="G888">
        <v>55.737378288422804</v>
      </c>
      <c r="H888">
        <v>-14.920163998771001</v>
      </c>
      <c r="I888">
        <v>31.667017691331001</v>
      </c>
      <c r="J888">
        <v>-6.7355570818303097</v>
      </c>
      <c r="K888">
        <v>20.274750380508099</v>
      </c>
      <c r="L888">
        <v>17.795730147061899</v>
      </c>
      <c r="M888">
        <v>29.319380522179401</v>
      </c>
      <c r="N888">
        <v>1.40049902038455</v>
      </c>
      <c r="O888">
        <v>83.712121212121204</v>
      </c>
      <c r="P888">
        <v>111.68384879724999</v>
      </c>
      <c r="Q888">
        <v>8.3361377773476006E-2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129</v>
      </c>
      <c r="E889">
        <v>3271.16307388</v>
      </c>
      <c r="F889">
        <v>105.82</v>
      </c>
      <c r="G889">
        <v>63.578224732213201</v>
      </c>
      <c r="H889">
        <v>-11.061895791514299</v>
      </c>
      <c r="I889">
        <v>-17.265193208092899</v>
      </c>
      <c r="J889">
        <v>-7.8415282900427004</v>
      </c>
      <c r="K889">
        <v>107.933869142188</v>
      </c>
      <c r="L889">
        <v>99.885558040155402</v>
      </c>
      <c r="M889">
        <v>45.175425130549598</v>
      </c>
      <c r="N889">
        <v>2.4558503492784198</v>
      </c>
      <c r="O889">
        <v>52.806652806652799</v>
      </c>
      <c r="P889">
        <v>134.11504424778701</v>
      </c>
      <c r="Q889">
        <v>0.186648923374299</v>
      </c>
    </row>
    <row r="890" spans="1:17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80</v>
      </c>
      <c r="E890">
        <v>3268.9957754799998</v>
      </c>
      <c r="F890">
        <v>248.53</v>
      </c>
      <c r="G890">
        <v>-12.048095455902301</v>
      </c>
      <c r="H890">
        <v>9.8755286292463893</v>
      </c>
      <c r="I890">
        <v>-13.972611392937701</v>
      </c>
      <c r="J890">
        <v>-3.03543964926084</v>
      </c>
      <c r="K890">
        <v>233.237451063214</v>
      </c>
      <c r="L890">
        <v>234.70839964912801</v>
      </c>
      <c r="M890">
        <v>57.651219474826597</v>
      </c>
      <c r="N890">
        <v>1.9917027729301899</v>
      </c>
      <c r="O890">
        <v>22.721603025791602</v>
      </c>
      <c r="P890">
        <v>30.564749146309399</v>
      </c>
      <c r="Q890">
        <v>-2.0793542655502002E-2</v>
      </c>
    </row>
    <row r="891" spans="1:17" hidden="1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477</v>
      </c>
      <c r="E891">
        <v>3261.9442996799999</v>
      </c>
      <c r="F891">
        <v>710.2</v>
      </c>
      <c r="G891">
        <v>135.08864653202701</v>
      </c>
      <c r="H891">
        <v>10.4624633118499</v>
      </c>
      <c r="I891">
        <v>-1.5678417683366701</v>
      </c>
      <c r="J891">
        <v>19.346235833223499</v>
      </c>
      <c r="K891">
        <v>636.50658764028799</v>
      </c>
      <c r="L891">
        <v>570.80062982075697</v>
      </c>
      <c r="M891">
        <v>79.889692620527001</v>
      </c>
      <c r="N891">
        <v>4.8404001802053704</v>
      </c>
      <c r="O891">
        <v>10.574486060264601</v>
      </c>
      <c r="P891">
        <v>169.474483020299</v>
      </c>
      <c r="Q891">
        <v>0.16572856392199001</v>
      </c>
    </row>
    <row r="892" spans="1:17" hidden="1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387</v>
      </c>
      <c r="E892">
        <v>3214.8124425000001</v>
      </c>
      <c r="F892">
        <v>4111.25</v>
      </c>
      <c r="G892">
        <v>14.1111377746552</v>
      </c>
      <c r="H892">
        <v>-4.8849562986697199</v>
      </c>
      <c r="I892">
        <v>-22.320264874131102</v>
      </c>
      <c r="J892">
        <v>-3.3551473039780002</v>
      </c>
      <c r="K892">
        <v>4181.8847119708398</v>
      </c>
      <c r="L892">
        <v>4016.1425180676101</v>
      </c>
      <c r="M892">
        <v>45.406566299251402</v>
      </c>
      <c r="N892">
        <v>0.52126838774339102</v>
      </c>
      <c r="O892">
        <v>23.9768926725448</v>
      </c>
      <c r="P892">
        <v>49.228675136116102</v>
      </c>
      <c r="Q892">
        <v>6.3017644573677006E-2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230</v>
      </c>
      <c r="E893">
        <v>3211.7372140699999</v>
      </c>
      <c r="F893">
        <v>998.85</v>
      </c>
      <c r="G893">
        <v>143.133296042339</v>
      </c>
      <c r="H893">
        <v>8.2482129839409009</v>
      </c>
      <c r="I893">
        <v>33.129718755677501</v>
      </c>
      <c r="J893">
        <v>-1.7108071465024199</v>
      </c>
      <c r="K893">
        <v>907.87893642198696</v>
      </c>
      <c r="L893">
        <v>744.69480669459995</v>
      </c>
      <c r="M893">
        <v>62.7244883575068</v>
      </c>
      <c r="N893">
        <v>0.69109186701730896</v>
      </c>
      <c r="O893">
        <v>3.4739950943585001</v>
      </c>
      <c r="P893">
        <v>175.544827586206</v>
      </c>
      <c r="Q893">
        <v>0.19476552003749401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281</v>
      </c>
      <c r="E894">
        <v>3203.0572386599902</v>
      </c>
      <c r="F894">
        <v>125.14</v>
      </c>
      <c r="G894">
        <v>13.3042859214628</v>
      </c>
      <c r="H894">
        <v>28.5981400502897</v>
      </c>
      <c r="I894">
        <v>11.530426643868299</v>
      </c>
      <c r="J894">
        <v>4.5218750008781496</v>
      </c>
      <c r="K894">
        <v>105.18047303079101</v>
      </c>
      <c r="L894">
        <v>97.949691592467403</v>
      </c>
      <c r="M894">
        <v>71.632526694135606</v>
      </c>
      <c r="N894">
        <v>3.6505324047835801</v>
      </c>
      <c r="O894">
        <v>9.9568483298705299</v>
      </c>
      <c r="P894">
        <v>53.357843137254903</v>
      </c>
      <c r="Q894">
        <v>-1.4040522447800001E-4</v>
      </c>
    </row>
    <row r="895" spans="1:17" hidden="1" x14ac:dyDescent="0.3">
      <c r="A895" t="s">
        <v>1934</v>
      </c>
      <c r="B895" t="s">
        <v>1935</v>
      </c>
      <c r="C895" t="str">
        <f>IFERROR(VLOOKUP(Table1[[#This Row],[Ticker]],[1]!Table1[[Symbol]:[Industry]],2,FALSE),"-")</f>
        <v>-</v>
      </c>
      <c r="D895" t="s">
        <v>1936</v>
      </c>
      <c r="E895">
        <v>3196.9</v>
      </c>
      <c r="F895">
        <v>1126</v>
      </c>
      <c r="G895">
        <v>200.35836953995701</v>
      </c>
      <c r="H895">
        <v>6.9993081437843703</v>
      </c>
      <c r="I895">
        <v>78.542562315844407</v>
      </c>
      <c r="J895">
        <v>-1.0756519488410801</v>
      </c>
      <c r="K895">
        <v>944.39192403934999</v>
      </c>
      <c r="L895">
        <v>723.46151585290795</v>
      </c>
      <c r="M895">
        <v>64.157452447169703</v>
      </c>
      <c r="N895">
        <v>1.35760438528577</v>
      </c>
      <c r="O895">
        <v>7.6376554174067497</v>
      </c>
      <c r="P895">
        <v>237.02484286141799</v>
      </c>
      <c r="Q895">
        <v>9.3780668422023997E-2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1939</v>
      </c>
      <c r="E896">
        <v>3196.3038750000001</v>
      </c>
      <c r="F896">
        <v>1290.8</v>
      </c>
      <c r="G896">
        <v>82.775774469077206</v>
      </c>
      <c r="H896">
        <v>5.4270737765182497</v>
      </c>
      <c r="I896">
        <v>26.2177574895587</v>
      </c>
      <c r="J896">
        <v>7.3007597469747001</v>
      </c>
      <c r="K896">
        <v>1107.2503478149899</v>
      </c>
      <c r="L896">
        <v>1008.12198187739</v>
      </c>
      <c r="M896">
        <v>84.235671048174794</v>
      </c>
      <c r="N896">
        <v>3.2616626556252402</v>
      </c>
      <c r="O896">
        <v>1.25503563681437</v>
      </c>
      <c r="P896">
        <v>112.652388797364</v>
      </c>
      <c r="Q896">
        <v>8.4104993941011993E-2</v>
      </c>
    </row>
    <row r="897" spans="1:17" hidden="1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373</v>
      </c>
      <c r="E897">
        <v>3191.8816719799902</v>
      </c>
      <c r="F897">
        <v>254.36</v>
      </c>
      <c r="G897">
        <v>37.444460863692399</v>
      </c>
      <c r="H897">
        <v>30.655248214197201</v>
      </c>
      <c r="I897">
        <v>54.401713362612099</v>
      </c>
      <c r="J897">
        <v>-8.5458175444464999</v>
      </c>
      <c r="K897">
        <v>215.749735685095</v>
      </c>
      <c r="L897">
        <v>175.24061293697099</v>
      </c>
      <c r="M897">
        <v>58.1576494362807</v>
      </c>
      <c r="N897">
        <v>1.7267898395705199</v>
      </c>
      <c r="O897">
        <v>12.045919169680699</v>
      </c>
      <c r="P897">
        <v>126.107827014533</v>
      </c>
      <c r="Q897">
        <v>0.16353220645781899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281</v>
      </c>
      <c r="E898">
        <v>3189.4741392000001</v>
      </c>
      <c r="F898">
        <v>1002.2</v>
      </c>
      <c r="G898">
        <v>-51.567983928916803</v>
      </c>
      <c r="H898">
        <v>14.820958222615801</v>
      </c>
      <c r="I898">
        <v>-17.025085133317098</v>
      </c>
      <c r="J898">
        <v>11.6331077565162</v>
      </c>
      <c r="K898">
        <v>888.52062070686497</v>
      </c>
      <c r="L898">
        <v>997.20316629713295</v>
      </c>
      <c r="M898">
        <v>82.675059787535403</v>
      </c>
      <c r="N898">
        <v>2.4885466745514901</v>
      </c>
      <c r="O898">
        <v>36.494711634404297</v>
      </c>
      <c r="P898">
        <v>33.3333333333333</v>
      </c>
      <c r="Q898">
        <v>-5.3910074993772997E-2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1510</v>
      </c>
      <c r="E899">
        <v>3181.04884128</v>
      </c>
      <c r="F899">
        <v>216.2</v>
      </c>
      <c r="G899">
        <v>-19.542719848150501</v>
      </c>
      <c r="K899">
        <v>198.53034696656701</v>
      </c>
      <c r="L899">
        <v>172.215069946667</v>
      </c>
      <c r="M899">
        <v>81.1750791682543</v>
      </c>
      <c r="N899">
        <v>1</v>
      </c>
      <c r="O899">
        <v>2.8445883441258202</v>
      </c>
      <c r="P899">
        <v>14.1499472016895</v>
      </c>
      <c r="Q899">
        <v>0.14788253940821999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1150</v>
      </c>
      <c r="E900">
        <v>3177.0650782749999</v>
      </c>
      <c r="F900">
        <v>426.35</v>
      </c>
      <c r="G900">
        <v>-52.1371020523761</v>
      </c>
      <c r="H900">
        <v>4.4802765838849599</v>
      </c>
      <c r="I900">
        <v>-25.978328402892799</v>
      </c>
      <c r="J900">
        <v>6.8834032676170303</v>
      </c>
      <c r="K900">
        <v>392.55767754979598</v>
      </c>
      <c r="L900">
        <v>428.55749397705102</v>
      </c>
      <c r="M900">
        <v>74.878078917756895</v>
      </c>
      <c r="N900">
        <v>1.60421736433721</v>
      </c>
      <c r="O900">
        <v>55.764043626128696</v>
      </c>
      <c r="P900">
        <v>35.349206349206298</v>
      </c>
      <c r="Q900">
        <v>1.544317784361E-2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46</v>
      </c>
      <c r="E901">
        <v>3171.7320455849999</v>
      </c>
      <c r="F901">
        <v>2972.5</v>
      </c>
      <c r="G901">
        <v>51.720778304733699</v>
      </c>
      <c r="H901">
        <v>1.5167500782838199E-2</v>
      </c>
      <c r="I901">
        <v>48.789032035702</v>
      </c>
      <c r="J901">
        <v>-4.4819568503570304</v>
      </c>
      <c r="K901">
        <v>2773.9021883405499</v>
      </c>
      <c r="L901">
        <v>2310.3485569571899</v>
      </c>
      <c r="M901">
        <v>56.008720486744103</v>
      </c>
      <c r="N901">
        <v>1.36574782738869</v>
      </c>
      <c r="O901">
        <v>9.3355761143818192</v>
      </c>
      <c r="P901">
        <v>104.978795297038</v>
      </c>
      <c r="Q901">
        <v>9.9673212414351994E-2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59</v>
      </c>
      <c r="E902">
        <v>3171.4247340000002</v>
      </c>
      <c r="F902">
        <v>385.65</v>
      </c>
      <c r="G902">
        <v>28.958421718006399</v>
      </c>
      <c r="H902">
        <v>1.0212577183718099</v>
      </c>
      <c r="I902">
        <v>11.685078711778701</v>
      </c>
      <c r="J902">
        <v>-3.5136382441549499</v>
      </c>
      <c r="K902">
        <v>375.30818623209001</v>
      </c>
      <c r="L902">
        <v>333.69403111522701</v>
      </c>
      <c r="M902">
        <v>61.896593869962103</v>
      </c>
      <c r="N902">
        <v>0.94407969762266597</v>
      </c>
      <c r="O902">
        <v>9.9442499675872007</v>
      </c>
      <c r="P902">
        <v>65.3021860265752</v>
      </c>
      <c r="Q902">
        <v>-4.6234507974753002E-2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230</v>
      </c>
      <c r="E903">
        <v>3169.04</v>
      </c>
      <c r="F903">
        <v>15702.65</v>
      </c>
      <c r="G903">
        <v>31.934044293838099</v>
      </c>
      <c r="H903">
        <v>6.0971689912211904</v>
      </c>
      <c r="I903">
        <v>0.45951866379894002</v>
      </c>
      <c r="J903">
        <v>-1.2232881900802699</v>
      </c>
      <c r="K903">
        <v>14392.183412919099</v>
      </c>
      <c r="L903">
        <v>13046.006988745899</v>
      </c>
      <c r="M903">
        <v>59.250879625581099</v>
      </c>
      <c r="N903">
        <v>0.70014013106375905</v>
      </c>
      <c r="O903">
        <v>8.2622996755324696</v>
      </c>
      <c r="P903">
        <v>61.849618635332902</v>
      </c>
      <c r="Q903">
        <v>0.13917127235632701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477</v>
      </c>
      <c r="E904">
        <v>3139.8044031999998</v>
      </c>
      <c r="F904">
        <v>539.35</v>
      </c>
      <c r="G904">
        <v>12.641147710848999</v>
      </c>
      <c r="H904">
        <v>-9.6308037604614505</v>
      </c>
      <c r="I904">
        <v>8.7134268891612194</v>
      </c>
      <c r="J904">
        <v>-4.0698434551608802</v>
      </c>
      <c r="K904">
        <v>558.60472504541497</v>
      </c>
      <c r="L904">
        <v>501.86481647797501</v>
      </c>
      <c r="M904">
        <v>39.957871824573097</v>
      </c>
      <c r="N904">
        <v>0.78955821966216999</v>
      </c>
      <c r="O904">
        <v>22.360248447204899</v>
      </c>
      <c r="P904">
        <v>50.656424581005503</v>
      </c>
      <c r="Q904">
        <v>4.583527512558E-2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80</v>
      </c>
      <c r="E905">
        <v>3139.4880883199999</v>
      </c>
      <c r="F905">
        <v>241.4</v>
      </c>
      <c r="G905">
        <v>98.888652700869002</v>
      </c>
      <c r="H905">
        <v>27.859204853529501</v>
      </c>
      <c r="I905">
        <v>46.484706505757202</v>
      </c>
      <c r="J905">
        <v>-0.21160525644695799</v>
      </c>
      <c r="K905">
        <v>204.16486763040501</v>
      </c>
      <c r="L905">
        <v>172.34155190952799</v>
      </c>
      <c r="M905">
        <v>65.353582988798806</v>
      </c>
      <c r="N905">
        <v>1.3218184698983899</v>
      </c>
      <c r="O905">
        <v>13.4797017398508</v>
      </c>
      <c r="P905">
        <v>128.38221381267701</v>
      </c>
      <c r="Q905">
        <v>3.9313157031970997E-2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193</v>
      </c>
      <c r="E906">
        <v>3139.1350068749998</v>
      </c>
      <c r="F906">
        <v>2021.05</v>
      </c>
      <c r="G906">
        <v>-37.8316422174275</v>
      </c>
      <c r="H906">
        <v>4.1184163574551499E-2</v>
      </c>
      <c r="I906">
        <v>-17.397025850438499</v>
      </c>
      <c r="J906">
        <v>-1.3524764805181499</v>
      </c>
      <c r="K906">
        <v>1976.94990286709</v>
      </c>
      <c r="L906">
        <v>2036.23159057204</v>
      </c>
      <c r="M906">
        <v>61.088544517141798</v>
      </c>
      <c r="N906">
        <v>1.41898320750854</v>
      </c>
      <c r="O906">
        <v>21.718908488162</v>
      </c>
      <c r="P906">
        <v>16.008954452831201</v>
      </c>
      <c r="Q906">
        <v>2.5887561167795E-2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544</v>
      </c>
      <c r="E907">
        <v>3139.05285099</v>
      </c>
      <c r="F907">
        <v>1050.2</v>
      </c>
      <c r="G907">
        <v>25.513476327590201</v>
      </c>
      <c r="H907">
        <v>-7.0051369654605402</v>
      </c>
      <c r="I907">
        <v>-1.81051600461136</v>
      </c>
      <c r="J907">
        <v>-3.8345494591082199</v>
      </c>
      <c r="K907">
        <v>1079.17759793348</v>
      </c>
      <c r="L907">
        <v>1004.81608366503</v>
      </c>
      <c r="M907">
        <v>42.443903317491802</v>
      </c>
      <c r="N907">
        <v>0.87146988890602906</v>
      </c>
      <c r="O907">
        <v>20.353266044562901</v>
      </c>
      <c r="P907">
        <v>53.538011695906398</v>
      </c>
      <c r="Q907">
        <v>6.8913395519689998E-3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46</v>
      </c>
      <c r="E908">
        <v>3135.6453209000001</v>
      </c>
      <c r="F908">
        <v>1976.2</v>
      </c>
      <c r="G908">
        <v>-2.2053372382360399</v>
      </c>
      <c r="H908">
        <v>9.7395106192754604</v>
      </c>
      <c r="I908">
        <v>2.8893142680218902</v>
      </c>
      <c r="J908">
        <v>9.4051864765364694</v>
      </c>
      <c r="K908">
        <v>1642.3270500835999</v>
      </c>
      <c r="L908">
        <v>1612.7331048150299</v>
      </c>
      <c r="M908">
        <v>83.681691614445299</v>
      </c>
      <c r="N908">
        <v>2.5966538264625099</v>
      </c>
      <c r="O908">
        <v>2.2442060520190199</v>
      </c>
      <c r="P908">
        <v>39.759547383309702</v>
      </c>
      <c r="Q908">
        <v>1.8799210116249999E-2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498</v>
      </c>
      <c r="E909">
        <v>3131.8236572699998</v>
      </c>
      <c r="F909">
        <v>300.14999999999998</v>
      </c>
      <c r="G909">
        <v>-61.211147698332503</v>
      </c>
      <c r="H909">
        <v>-4.9668890717789704</v>
      </c>
      <c r="I909">
        <v>-28.075486006396499</v>
      </c>
      <c r="J909">
        <v>-1.5867263800346401</v>
      </c>
      <c r="K909">
        <v>294.12407014181701</v>
      </c>
      <c r="M909">
        <v>55.251727099585104</v>
      </c>
      <c r="N909">
        <v>1.0056145193428001</v>
      </c>
      <c r="O909">
        <v>71.380976178577399</v>
      </c>
      <c r="P909">
        <v>21.962616822429901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230</v>
      </c>
      <c r="E910">
        <v>3127.1098132860002</v>
      </c>
      <c r="F910">
        <v>131.75</v>
      </c>
      <c r="G910">
        <v>-31.750317172794599</v>
      </c>
      <c r="H910">
        <v>-1.14068380169868</v>
      </c>
      <c r="I910">
        <v>-22.6128662194253</v>
      </c>
      <c r="J910">
        <v>1.1257022466425699</v>
      </c>
      <c r="K910">
        <v>132.57444918075899</v>
      </c>
      <c r="L910">
        <v>138.50024849271099</v>
      </c>
      <c r="M910">
        <v>58.797340945706502</v>
      </c>
      <c r="N910">
        <v>1.0968422974093801</v>
      </c>
      <c r="O910">
        <v>33.358633776090997</v>
      </c>
      <c r="P910">
        <v>17.581436858545199</v>
      </c>
      <c r="Q910">
        <v>-4.8882167864374E-2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799</v>
      </c>
      <c r="E911">
        <v>3112.1850374999999</v>
      </c>
      <c r="F911">
        <v>725.85</v>
      </c>
      <c r="G911">
        <v>194.10861330493901</v>
      </c>
      <c r="H911">
        <v>-3.42165580605888</v>
      </c>
      <c r="I911">
        <v>41.4858531268927</v>
      </c>
      <c r="J911">
        <v>1.1229710278326901</v>
      </c>
      <c r="K911">
        <v>738.78306444703298</v>
      </c>
      <c r="L911">
        <v>610.67980951953405</v>
      </c>
      <c r="M911">
        <v>55.800964003229602</v>
      </c>
      <c r="N911">
        <v>2.0331647447466898</v>
      </c>
      <c r="O911">
        <v>24.681408004408599</v>
      </c>
      <c r="P911">
        <v>232.95871559632999</v>
      </c>
      <c r="Q911">
        <v>0.11392100522182599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193</v>
      </c>
      <c r="E912">
        <v>3093.69102264</v>
      </c>
      <c r="F912">
        <v>1532.15</v>
      </c>
      <c r="G912">
        <v>-26.428584496639299</v>
      </c>
      <c r="H912">
        <v>-6.4153450106495198</v>
      </c>
      <c r="I912">
        <v>-9.6862555422133703</v>
      </c>
      <c r="J912">
        <v>-5.9672558838599201</v>
      </c>
      <c r="K912">
        <v>1555.8168143104999</v>
      </c>
      <c r="M912">
        <v>33.767169667271503</v>
      </c>
      <c r="N912">
        <v>0.48190200352408102</v>
      </c>
      <c r="O912">
        <v>20.422282413601799</v>
      </c>
      <c r="P912">
        <v>27.265553617409999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281</v>
      </c>
      <c r="E913">
        <v>3083.4182338000001</v>
      </c>
      <c r="F913">
        <v>293.45</v>
      </c>
      <c r="G913">
        <v>26.657883470099801</v>
      </c>
      <c r="H913">
        <v>11.0222470212885</v>
      </c>
      <c r="I913">
        <v>19.764404135051301</v>
      </c>
      <c r="J913">
        <v>-6.0879413661683399</v>
      </c>
      <c r="K913">
        <v>275.36371841353599</v>
      </c>
      <c r="L913">
        <v>243.44071190931501</v>
      </c>
      <c r="M913">
        <v>53.972379981113598</v>
      </c>
      <c r="N913">
        <v>1.6271749108739799</v>
      </c>
      <c r="O913">
        <v>12.796047026750699</v>
      </c>
      <c r="P913">
        <v>58.79329004329</v>
      </c>
      <c r="Q913">
        <v>5.7808628228176E-2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306</v>
      </c>
      <c r="E914">
        <v>3065.8959</v>
      </c>
      <c r="F914">
        <v>1555.25</v>
      </c>
      <c r="G914">
        <v>430.99444112402199</v>
      </c>
      <c r="H914">
        <v>6.5752995949430098</v>
      </c>
      <c r="I914">
        <v>80.792868796830604</v>
      </c>
      <c r="J914">
        <v>-8.0344666201216395</v>
      </c>
      <c r="K914">
        <v>1457.2311121411601</v>
      </c>
      <c r="L914">
        <v>1061.76874956662</v>
      </c>
      <c r="M914">
        <v>49.849111827229997</v>
      </c>
      <c r="N914">
        <v>0.85961333917287097</v>
      </c>
      <c r="O914">
        <v>14.0652628194823</v>
      </c>
      <c r="P914">
        <v>539.14383561643797</v>
      </c>
      <c r="Q914">
        <v>0.28781353919553399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119</v>
      </c>
      <c r="E915">
        <v>3043.0397088</v>
      </c>
      <c r="F915">
        <v>4193.6499999999996</v>
      </c>
      <c r="G915">
        <v>17.559801626224399</v>
      </c>
      <c r="H915">
        <v>-15.495084140435299</v>
      </c>
      <c r="I915">
        <v>74.466593044097905</v>
      </c>
      <c r="J915">
        <v>-7.10237142801145</v>
      </c>
      <c r="K915">
        <v>4371.5034079962297</v>
      </c>
      <c r="L915">
        <v>3584.0771525589498</v>
      </c>
      <c r="M915">
        <v>33.680185606507301</v>
      </c>
      <c r="N915">
        <v>0.58103469271116104</v>
      </c>
      <c r="O915">
        <v>22.637797622596</v>
      </c>
      <c r="P915">
        <v>96.589630601912603</v>
      </c>
      <c r="Q915">
        <v>0.14219575049979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E916">
        <v>3034.6684019999998</v>
      </c>
      <c r="F916">
        <v>319.10000000000002</v>
      </c>
      <c r="G916">
        <v>63.3570564145558</v>
      </c>
      <c r="H916">
        <v>7.6633376582958004</v>
      </c>
      <c r="I916">
        <v>18.442911052738701</v>
      </c>
      <c r="J916">
        <v>2.3298045063117399</v>
      </c>
      <c r="K916">
        <v>289.82415962484902</v>
      </c>
      <c r="L916">
        <v>242.56874713109599</v>
      </c>
      <c r="M916">
        <v>44.919989646163003</v>
      </c>
      <c r="N916">
        <v>1.3392921654619701</v>
      </c>
      <c r="O916">
        <v>10.2475712942651</v>
      </c>
      <c r="P916">
        <v>106.470397929472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140</v>
      </c>
      <c r="E917">
        <v>3024.4440103319998</v>
      </c>
      <c r="F917">
        <v>11.08</v>
      </c>
      <c r="G917">
        <v>697.93627174848802</v>
      </c>
      <c r="H917">
        <v>4.2073617606294702</v>
      </c>
      <c r="I917">
        <v>70.6036592509234</v>
      </c>
      <c r="J917">
        <v>5.5087454767752702</v>
      </c>
      <c r="K917">
        <v>10.8690262545481</v>
      </c>
      <c r="L917">
        <v>9.0155349272149294</v>
      </c>
      <c r="M917">
        <v>62.204848306080997</v>
      </c>
      <c r="N917">
        <v>1.3978225042265799</v>
      </c>
      <c r="O917">
        <v>78.700361010830306</v>
      </c>
      <c r="P917">
        <v>752.30769230769204</v>
      </c>
      <c r="Q917">
        <v>0.119147576595317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1510</v>
      </c>
      <c r="E918">
        <v>3021.9192931950001</v>
      </c>
      <c r="F918">
        <v>683.3</v>
      </c>
      <c r="G918">
        <v>-24.3104185690683</v>
      </c>
      <c r="H918">
        <v>29.017502240754201</v>
      </c>
      <c r="I918">
        <v>-3.6407930663814598</v>
      </c>
      <c r="J918">
        <v>10.4402513916309</v>
      </c>
      <c r="K918">
        <v>567.13763819492203</v>
      </c>
      <c r="L918">
        <v>595.75783816649903</v>
      </c>
      <c r="M918">
        <v>82.188327009859293</v>
      </c>
      <c r="N918">
        <v>2.7483449159378801</v>
      </c>
      <c r="O918">
        <v>8.7077418410654204</v>
      </c>
      <c r="P918">
        <v>52.114870881567199</v>
      </c>
      <c r="Q918">
        <v>-4.8395917108428999E-2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59</v>
      </c>
      <c r="E919">
        <v>3008.3662601750002</v>
      </c>
      <c r="F919">
        <v>322.05</v>
      </c>
      <c r="G919">
        <v>-29.140954241448402</v>
      </c>
      <c r="H919">
        <v>-0.60071941273182805</v>
      </c>
      <c r="I919">
        <v>-32.410196730121598</v>
      </c>
      <c r="J919">
        <v>-2.2096525429774001</v>
      </c>
      <c r="K919">
        <v>325.33179313035401</v>
      </c>
      <c r="L919">
        <v>340.46260009721198</v>
      </c>
      <c r="M919">
        <v>61.076179722825401</v>
      </c>
      <c r="N919">
        <v>0.69937527503264896</v>
      </c>
      <c r="O919">
        <v>28.861977953733799</v>
      </c>
      <c r="P919">
        <v>12.369155617585401</v>
      </c>
      <c r="Q919">
        <v>-0.109706907826904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584</v>
      </c>
      <c r="E920">
        <v>3007.7610072399998</v>
      </c>
      <c r="F920">
        <v>49.83</v>
      </c>
      <c r="G920">
        <v>22.312347479985501</v>
      </c>
      <c r="H920">
        <v>7.0467493196556097</v>
      </c>
      <c r="I920">
        <v>13.6952286306809</v>
      </c>
      <c r="J920">
        <v>5.8493578912116604</v>
      </c>
      <c r="K920">
        <v>46.6494913977115</v>
      </c>
      <c r="L920">
        <v>43.3935396918734</v>
      </c>
      <c r="M920">
        <v>67.675899389704099</v>
      </c>
      <c r="N920">
        <v>0.97833862120886494</v>
      </c>
      <c r="O920">
        <v>13.987557696166901</v>
      </c>
      <c r="P920">
        <v>66.655518394648794</v>
      </c>
      <c r="Q920">
        <v>-5.3131472118393003E-2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162</v>
      </c>
      <c r="E921">
        <v>3007.3706145249998</v>
      </c>
      <c r="F921">
        <v>450.5</v>
      </c>
      <c r="G921">
        <v>5.3088353889943098</v>
      </c>
      <c r="H921">
        <v>36.170883966457602</v>
      </c>
      <c r="I921">
        <v>14.9254501766613</v>
      </c>
      <c r="J921">
        <v>7.2086588521201804</v>
      </c>
      <c r="K921">
        <v>350.01616671934403</v>
      </c>
      <c r="L921">
        <v>325.45686815765703</v>
      </c>
      <c r="M921">
        <v>85.939740651461307</v>
      </c>
      <c r="N921">
        <v>2.2149961941376901</v>
      </c>
      <c r="O921">
        <v>7.4361820199777897</v>
      </c>
      <c r="P921">
        <v>82.388663967611294</v>
      </c>
      <c r="Q921">
        <v>0.13364370088366501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1537</v>
      </c>
      <c r="E922">
        <v>3005.2928952000002</v>
      </c>
      <c r="F922">
        <v>720.85</v>
      </c>
      <c r="G922">
        <v>-28.343570211055901</v>
      </c>
      <c r="H922">
        <v>-4.5111944103338297</v>
      </c>
      <c r="I922">
        <v>-19.603670805384802</v>
      </c>
      <c r="J922">
        <v>-3.86199137590441</v>
      </c>
      <c r="K922">
        <v>725.51119733783105</v>
      </c>
      <c r="L922">
        <v>732.69661983669005</v>
      </c>
      <c r="M922">
        <v>57.3436158590563</v>
      </c>
      <c r="N922">
        <v>1.0634061633788701</v>
      </c>
      <c r="O922">
        <v>25.546230144967701</v>
      </c>
      <c r="P922">
        <v>12.8090766823161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198</v>
      </c>
      <c r="E923">
        <v>3004.0966349099999</v>
      </c>
      <c r="F923">
        <v>2048.5500000000002</v>
      </c>
      <c r="G923">
        <v>57.745441929873401</v>
      </c>
      <c r="H923">
        <v>-14.0063904966104</v>
      </c>
      <c r="I923">
        <v>43.641904840636798</v>
      </c>
      <c r="J923">
        <v>-1.8427449862702701</v>
      </c>
      <c r="K923">
        <v>2077.94325446227</v>
      </c>
      <c r="L923">
        <v>1734.4324322441801</v>
      </c>
      <c r="M923">
        <v>46.025171522633798</v>
      </c>
      <c r="N923">
        <v>0.62297092862944903</v>
      </c>
      <c r="O923">
        <v>21.0612384369431</v>
      </c>
      <c r="P923">
        <v>106.70500983805</v>
      </c>
      <c r="Q923">
        <v>0.139178390831038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328</v>
      </c>
      <c r="E924">
        <v>3001.9643542499998</v>
      </c>
      <c r="F924">
        <v>1976.95</v>
      </c>
      <c r="G924">
        <v>-45.601977386768198</v>
      </c>
      <c r="H924">
        <v>3.8354874502931602</v>
      </c>
      <c r="I924">
        <v>-22.1620308496687</v>
      </c>
      <c r="J924">
        <v>-0.96361783522275302</v>
      </c>
      <c r="K924">
        <v>1915.62706012435</v>
      </c>
      <c r="L924">
        <v>2024.71832635897</v>
      </c>
      <c r="M924">
        <v>68.831711187746606</v>
      </c>
      <c r="N924">
        <v>0.78604582760983599</v>
      </c>
      <c r="O924">
        <v>41.885227243986897</v>
      </c>
      <c r="P924">
        <v>16.979289940828401</v>
      </c>
      <c r="Q924">
        <v>-6.0661794394302998E-2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132</v>
      </c>
      <c r="E925">
        <v>2994.4735799999999</v>
      </c>
      <c r="F925">
        <v>590.25</v>
      </c>
      <c r="G925">
        <v>-57.602053913485101</v>
      </c>
      <c r="H925">
        <v>-3.0279213396710198</v>
      </c>
      <c r="I925">
        <v>-36.827739323667302</v>
      </c>
      <c r="J925">
        <v>3.6727864870278202</v>
      </c>
      <c r="K925">
        <v>585.09757156829096</v>
      </c>
      <c r="L925">
        <v>662.215318451244</v>
      </c>
      <c r="M925">
        <v>69.167250879584202</v>
      </c>
      <c r="N925">
        <v>0.98365492977034896</v>
      </c>
      <c r="O925">
        <v>45.700974163490002</v>
      </c>
      <c r="P925">
        <v>17.814371257485</v>
      </c>
      <c r="Q925">
        <v>4.7632074608068002E-2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59</v>
      </c>
      <c r="E926">
        <v>2990.31935247</v>
      </c>
      <c r="F926">
        <v>117.62</v>
      </c>
      <c r="G926">
        <v>-3.7062840079916799</v>
      </c>
      <c r="H926">
        <v>4.2962125324991103</v>
      </c>
      <c r="I926">
        <v>-10.848291484966101</v>
      </c>
      <c r="J926">
        <v>-3.1950549382609799</v>
      </c>
      <c r="K926">
        <v>118.22469437628899</v>
      </c>
      <c r="L926">
        <v>115.626123023532</v>
      </c>
      <c r="M926">
        <v>53.009556562613099</v>
      </c>
      <c r="N926">
        <v>0.72229425015787996</v>
      </c>
      <c r="O926">
        <v>32.205407243666002</v>
      </c>
      <c r="P926">
        <v>36.134259259259203</v>
      </c>
      <c r="Q926">
        <v>-9.4456233757696004E-2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214</v>
      </c>
      <c r="E927">
        <v>2968.0449386750001</v>
      </c>
      <c r="F927">
        <v>161.53</v>
      </c>
      <c r="G927">
        <v>63.721689650088599</v>
      </c>
      <c r="H927">
        <v>20.816416080841801</v>
      </c>
      <c r="I927">
        <v>24.817973525213699</v>
      </c>
      <c r="J927">
        <v>18.795679937663198</v>
      </c>
      <c r="K927">
        <v>138.70761082930201</v>
      </c>
      <c r="L927">
        <v>125.266398306978</v>
      </c>
      <c r="M927">
        <v>76.420686585111099</v>
      </c>
      <c r="N927">
        <v>3.1428812606656802</v>
      </c>
      <c r="O927">
        <v>7.31752615613199</v>
      </c>
      <c r="P927">
        <v>92.297619047618994</v>
      </c>
      <c r="Q927">
        <v>0.14460595339886601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2958.4443151119999</v>
      </c>
      <c r="F928">
        <v>19.170000000000002</v>
      </c>
      <c r="G928">
        <v>88.162759130027297</v>
      </c>
      <c r="H928">
        <v>9.0761213466041796E-2</v>
      </c>
      <c r="I928">
        <v>-15.901330801238901</v>
      </c>
      <c r="J928">
        <v>-12.7865720625232</v>
      </c>
      <c r="K928">
        <v>19.188850936739101</v>
      </c>
      <c r="L928">
        <v>18.220224984254401</v>
      </c>
      <c r="M928">
        <v>37.297718072970198</v>
      </c>
      <c r="N928">
        <v>1.1167801977399101</v>
      </c>
      <c r="O928">
        <v>39.314431960844502</v>
      </c>
      <c r="P928">
        <v>120.686724152876</v>
      </c>
      <c r="Q928">
        <v>0.110557374954242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132</v>
      </c>
      <c r="E929">
        <v>2939.26333802</v>
      </c>
      <c r="F929">
        <v>904.25</v>
      </c>
      <c r="G929">
        <v>90.244891398879901</v>
      </c>
      <c r="H929">
        <v>-5.2099323187098303</v>
      </c>
      <c r="I929">
        <v>-14.592638936286299</v>
      </c>
      <c r="J929">
        <v>-5.3273391704299398</v>
      </c>
      <c r="K929">
        <v>901.778781010177</v>
      </c>
      <c r="L929">
        <v>847.97996215119997</v>
      </c>
      <c r="M929">
        <v>46.379132447490498</v>
      </c>
      <c r="N929">
        <v>0.981748527325354</v>
      </c>
      <c r="O929">
        <v>29.250760298589899</v>
      </c>
      <c r="P929">
        <v>127.427062374245</v>
      </c>
      <c r="Q929">
        <v>0.17246897636378899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140</v>
      </c>
      <c r="E930">
        <v>2913.2310846</v>
      </c>
      <c r="F930">
        <v>582.35</v>
      </c>
      <c r="G930">
        <v>54.377131483060701</v>
      </c>
      <c r="H930">
        <v>29.009581516456301</v>
      </c>
      <c r="I930">
        <v>26.700833437067299</v>
      </c>
      <c r="J930">
        <v>-6.4126928660036997</v>
      </c>
      <c r="K930">
        <v>476.26380071658201</v>
      </c>
      <c r="L930">
        <v>431.407924558292</v>
      </c>
      <c r="M930">
        <v>68.0912129177363</v>
      </c>
      <c r="N930">
        <v>2.2851204161508298</v>
      </c>
      <c r="O930">
        <v>6.1904353052288004</v>
      </c>
      <c r="P930">
        <v>92.576058201058203</v>
      </c>
      <c r="Q930">
        <v>0.18652012807409299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284</v>
      </c>
      <c r="E931">
        <v>2900.0864590249998</v>
      </c>
      <c r="F931">
        <v>269.05</v>
      </c>
      <c r="G931">
        <v>32.800917696392702</v>
      </c>
      <c r="H931">
        <v>-9.0793305085306493</v>
      </c>
      <c r="I931">
        <v>-23.325823560678799</v>
      </c>
      <c r="J931">
        <v>-3.9830144898516302</v>
      </c>
      <c r="K931">
        <v>272.02678304385898</v>
      </c>
      <c r="L931">
        <v>260.92195390344</v>
      </c>
      <c r="M931">
        <v>41.508514402532697</v>
      </c>
      <c r="N931">
        <v>0.79798982415959796</v>
      </c>
      <c r="O931">
        <v>26.1847240289908</v>
      </c>
      <c r="P931">
        <v>61.688701923076898</v>
      </c>
      <c r="Q931">
        <v>2.1634311091719999E-2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1785</v>
      </c>
      <c r="E932">
        <v>2896.2959302419999</v>
      </c>
      <c r="F932">
        <v>15.38</v>
      </c>
      <c r="G932">
        <v>-26.259862150616001</v>
      </c>
      <c r="H932">
        <v>-12.319830248249501</v>
      </c>
      <c r="I932">
        <v>-31.139581115267699</v>
      </c>
      <c r="J932">
        <v>-4.2635527873494796</v>
      </c>
      <c r="K932">
        <v>16.476180020809299</v>
      </c>
      <c r="L932">
        <v>17.832857289129301</v>
      </c>
      <c r="M932">
        <v>45.012553394175399</v>
      </c>
      <c r="N932">
        <v>0.79684578635168601</v>
      </c>
      <c r="O932">
        <v>69.375812743823104</v>
      </c>
      <c r="P932">
        <v>19.688715953307401</v>
      </c>
      <c r="Q932">
        <v>1.6388366358299E-2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132</v>
      </c>
      <c r="E933">
        <v>2893.7576960000001</v>
      </c>
      <c r="F933">
        <v>1197.25</v>
      </c>
      <c r="G933">
        <v>1.5844927873088199</v>
      </c>
      <c r="H933">
        <v>-7.6034707072319998</v>
      </c>
      <c r="I933">
        <v>8.7432154938557094</v>
      </c>
      <c r="J933">
        <v>-5.04393759690576</v>
      </c>
      <c r="K933">
        <v>1139.54534973672</v>
      </c>
      <c r="L933">
        <v>1007.2070329921399</v>
      </c>
      <c r="M933">
        <v>48.400126593491997</v>
      </c>
      <c r="N933">
        <v>0.55035116061187705</v>
      </c>
      <c r="O933">
        <v>8.5821674671121304</v>
      </c>
      <c r="P933">
        <v>45.121212121212103</v>
      </c>
      <c r="Q933">
        <v>3.6784188456383003E-2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124</v>
      </c>
      <c r="E934">
        <v>2892.8441408399999</v>
      </c>
      <c r="F934">
        <v>45.29</v>
      </c>
      <c r="G934">
        <v>97.545369118779405</v>
      </c>
      <c r="H934">
        <v>1.2520536289762301</v>
      </c>
      <c r="I934">
        <v>-2.81585227540987</v>
      </c>
      <c r="J934">
        <v>-10.4814227970004</v>
      </c>
      <c r="K934">
        <v>42.263144822592899</v>
      </c>
      <c r="L934">
        <v>38.145627439572401</v>
      </c>
      <c r="M934">
        <v>54.663759093883598</v>
      </c>
      <c r="N934">
        <v>3.2696760034769299</v>
      </c>
      <c r="O934">
        <v>50.033119894016302</v>
      </c>
      <c r="P934">
        <v>143.49462365591299</v>
      </c>
      <c r="Q934">
        <v>7.5483574846295004E-2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1939</v>
      </c>
      <c r="E935">
        <v>2885.1303096000001</v>
      </c>
      <c r="F935">
        <v>710.8</v>
      </c>
      <c r="G935">
        <v>6082.7942883496198</v>
      </c>
      <c r="H935">
        <v>-23.724382620379501</v>
      </c>
      <c r="I935">
        <v>465.771910541659</v>
      </c>
      <c r="J935">
        <v>-7.1314014020496899</v>
      </c>
      <c r="K935">
        <v>654.669814804412</v>
      </c>
      <c r="L935">
        <v>293.35443713331301</v>
      </c>
      <c r="M935">
        <v>43.005174392102802</v>
      </c>
      <c r="N935">
        <v>0.65386187618799096</v>
      </c>
      <c r="O935">
        <v>33.469330332020199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</v>
      </c>
      <c r="E936">
        <v>2883.278047665</v>
      </c>
      <c r="F936">
        <v>507</v>
      </c>
      <c r="G936">
        <v>-34.1319112690853</v>
      </c>
      <c r="H936">
        <v>-1.7175257096087899</v>
      </c>
      <c r="I936">
        <v>-17.3895823146594</v>
      </c>
      <c r="J936">
        <v>-2.2538610164321802</v>
      </c>
      <c r="K936">
        <v>489.92315722113898</v>
      </c>
      <c r="M936">
        <v>57.678324033536903</v>
      </c>
      <c r="N936">
        <v>1.71230955056875</v>
      </c>
      <c r="O936">
        <v>15.9763313609467</v>
      </c>
      <c r="P936">
        <v>20.327518689925199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46</v>
      </c>
      <c r="E937">
        <v>2866.3112458750002</v>
      </c>
      <c r="F937">
        <v>2153.3000000000002</v>
      </c>
      <c r="G937">
        <v>70.646239628009994</v>
      </c>
      <c r="H937">
        <v>-10.0667772344213</v>
      </c>
      <c r="I937">
        <v>25.868660603276901</v>
      </c>
      <c r="J937">
        <v>-1.65149973745089</v>
      </c>
      <c r="K937">
        <v>2160.8382970698799</v>
      </c>
      <c r="L937">
        <v>1757.90615176143</v>
      </c>
      <c r="M937">
        <v>48.229908318270603</v>
      </c>
      <c r="N937">
        <v>0.52208521167586797</v>
      </c>
      <c r="O937">
        <v>18.515766497933299</v>
      </c>
      <c r="P937">
        <v>102.18779342723001</v>
      </c>
      <c r="Q937">
        <v>0.13978788210513299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2864.75</v>
      </c>
      <c r="F938">
        <v>553.29999999999995</v>
      </c>
      <c r="G938">
        <v>135.69817651039199</v>
      </c>
      <c r="H938">
        <v>-7.73084214856015</v>
      </c>
      <c r="I938">
        <v>152.44050546481799</v>
      </c>
      <c r="J938">
        <v>-3.5811210620243701</v>
      </c>
      <c r="K938">
        <v>545.30169481584096</v>
      </c>
      <c r="M938">
        <v>41.415633640520603</v>
      </c>
      <c r="N938">
        <v>0.508994833948339</v>
      </c>
      <c r="O938">
        <v>29.540936200975899</v>
      </c>
      <c r="P938">
        <v>176.64999999999901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214</v>
      </c>
      <c r="E939">
        <v>2859.4426124199999</v>
      </c>
      <c r="F939">
        <v>435</v>
      </c>
      <c r="G939">
        <v>202.392764022817</v>
      </c>
      <c r="H939">
        <v>-0.287756003080061</v>
      </c>
      <c r="I939">
        <v>76.950486120866898</v>
      </c>
      <c r="J939">
        <v>-8.4050856125760092</v>
      </c>
      <c r="K939">
        <v>409.007440905696</v>
      </c>
      <c r="L939">
        <v>312.75469674898801</v>
      </c>
      <c r="M939">
        <v>48.246437296112497</v>
      </c>
      <c r="N939">
        <v>1.0121037805841</v>
      </c>
      <c r="O939">
        <v>14.080459770114899</v>
      </c>
      <c r="P939">
        <v>241.04272834182601</v>
      </c>
      <c r="Q939">
        <v>0.162431787049958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E940">
        <v>2859.0431051299902</v>
      </c>
      <c r="F940">
        <v>6089.7</v>
      </c>
      <c r="G940">
        <v>80.570002524956294</v>
      </c>
      <c r="H940">
        <v>46.922710804868899</v>
      </c>
      <c r="I940">
        <v>84.787197489110596</v>
      </c>
      <c r="J940">
        <v>31.081138850984001</v>
      </c>
      <c r="K940">
        <v>4104.8609295082597</v>
      </c>
      <c r="L940">
        <v>3369.1039396700398</v>
      </c>
      <c r="M940">
        <v>83.963611722342193</v>
      </c>
      <c r="N940">
        <v>1.5859820566767</v>
      </c>
      <c r="O940">
        <v>5.8015994219748199</v>
      </c>
      <c r="P940">
        <v>156.51642796967101</v>
      </c>
      <c r="Q940">
        <v>0.16558658425174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59</v>
      </c>
      <c r="E941">
        <v>2838.519835524</v>
      </c>
      <c r="F941">
        <v>53.66</v>
      </c>
      <c r="G941">
        <v>44.762178960247297</v>
      </c>
      <c r="H941">
        <v>7.7876748227443597</v>
      </c>
      <c r="I941">
        <v>-3.6082575839442201</v>
      </c>
      <c r="J941">
        <v>-0.56441706746940701</v>
      </c>
      <c r="K941">
        <v>50.024204345053299</v>
      </c>
      <c r="L941">
        <v>45.202629343677003</v>
      </c>
      <c r="M941">
        <v>63.305611949777003</v>
      </c>
      <c r="N941">
        <v>2.3676866902905598</v>
      </c>
      <c r="O941">
        <v>10.6969809914275</v>
      </c>
      <c r="P941">
        <v>87.622377622377599</v>
      </c>
      <c r="Q941">
        <v>-2.2238639676810001E-2</v>
      </c>
    </row>
    <row r="942" spans="1:17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867</v>
      </c>
      <c r="E942">
        <v>2836.5880835049902</v>
      </c>
      <c r="F942">
        <v>313.55</v>
      </c>
      <c r="G942">
        <v>15.624684410603001</v>
      </c>
      <c r="H942">
        <v>17.440806081754101</v>
      </c>
      <c r="I942">
        <v>-11.7324387722584</v>
      </c>
      <c r="J942">
        <v>10.943786567875099</v>
      </c>
      <c r="K942">
        <v>281.148296489291</v>
      </c>
      <c r="L942">
        <v>282.81354685346798</v>
      </c>
      <c r="M942">
        <v>88.065692542810197</v>
      </c>
      <c r="N942">
        <v>2.3627374075814802</v>
      </c>
      <c r="O942">
        <v>21.6552383989794</v>
      </c>
      <c r="P942">
        <v>55.261203268135603</v>
      </c>
      <c r="Q942">
        <v>6.5189491140380001E-2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1510</v>
      </c>
      <c r="E943">
        <v>2835.0934023599998</v>
      </c>
      <c r="F943">
        <v>372.95</v>
      </c>
      <c r="G943">
        <v>7.3977743633071498</v>
      </c>
      <c r="H943">
        <v>16.033063573906499</v>
      </c>
      <c r="I943">
        <v>19.823964111435298</v>
      </c>
      <c r="J943">
        <v>10.3690713366833</v>
      </c>
      <c r="K943">
        <v>328.42797087127502</v>
      </c>
      <c r="L943">
        <v>306.41084838278402</v>
      </c>
      <c r="M943">
        <v>74.158821356211106</v>
      </c>
      <c r="N943">
        <v>2.8973022597652101</v>
      </c>
      <c r="O943">
        <v>6.9848505161549799</v>
      </c>
      <c r="P943">
        <v>52.785743547726298</v>
      </c>
      <c r="Q943">
        <v>-3.7783802716490002E-3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609</v>
      </c>
      <c r="E944">
        <v>2826.3719430000001</v>
      </c>
      <c r="F944">
        <v>641.25</v>
      </c>
      <c r="G944">
        <v>-1.22383989830204</v>
      </c>
      <c r="H944">
        <v>14.8993613389998</v>
      </c>
      <c r="I944">
        <v>2.26937727328247</v>
      </c>
      <c r="J944">
        <v>-4.6238359115284897</v>
      </c>
      <c r="K944">
        <v>570.61971187231802</v>
      </c>
      <c r="L944">
        <v>533.125499613692</v>
      </c>
      <c r="M944">
        <v>65.659427297074103</v>
      </c>
      <c r="N944">
        <v>1.73944428479057</v>
      </c>
      <c r="O944">
        <v>8.5146198830409396</v>
      </c>
      <c r="P944">
        <v>40.934065934065899</v>
      </c>
      <c r="Q944">
        <v>-4.3653741591399999E-4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619</v>
      </c>
      <c r="E945">
        <v>2822.75705797</v>
      </c>
      <c r="F945">
        <v>2368.5</v>
      </c>
      <c r="G945">
        <v>-1.8274688979964799</v>
      </c>
      <c r="H945">
        <v>0.66828960597827602</v>
      </c>
      <c r="I945">
        <v>-4.2117629475072897</v>
      </c>
      <c r="J945">
        <v>-1.44339258307645</v>
      </c>
      <c r="K945">
        <v>2352.36372811404</v>
      </c>
      <c r="L945">
        <v>2296.3358375254002</v>
      </c>
      <c r="M945">
        <v>54.247238099936098</v>
      </c>
      <c r="N945">
        <v>1.0305892044377001</v>
      </c>
      <c r="O945">
        <v>22.3854760396875</v>
      </c>
      <c r="P945">
        <v>30.2089059923034</v>
      </c>
      <c r="Q945">
        <v>5.3920024266542001E-2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</v>
      </c>
      <c r="E946">
        <v>2822.4938280000001</v>
      </c>
      <c r="F946">
        <v>277.87</v>
      </c>
      <c r="G946">
        <v>-35.324179329297799</v>
      </c>
      <c r="H946">
        <v>1.6906819414171801</v>
      </c>
      <c r="I946">
        <v>-24.5526473518633</v>
      </c>
      <c r="J946">
        <v>-8.5638300386846495</v>
      </c>
      <c r="K946">
        <v>272.34362044332698</v>
      </c>
      <c r="L946">
        <v>280.033312235962</v>
      </c>
      <c r="M946">
        <v>52.2591137604553</v>
      </c>
      <c r="N946">
        <v>2.8743682396732799</v>
      </c>
      <c r="O946">
        <v>44.743945010256503</v>
      </c>
      <c r="P946">
        <v>32.350559657061197</v>
      </c>
      <c r="Q946">
        <v>0.14361513212681801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275</v>
      </c>
      <c r="E947">
        <v>2818.760619705</v>
      </c>
      <c r="F947">
        <v>914.55</v>
      </c>
      <c r="G947">
        <v>43.7912572095142</v>
      </c>
      <c r="H947">
        <v>18.3480414280193</v>
      </c>
      <c r="I947">
        <v>91.612221037819495</v>
      </c>
      <c r="J947">
        <v>-0.89474340375268602</v>
      </c>
      <c r="K947">
        <v>798.32304809040602</v>
      </c>
      <c r="L947">
        <v>661.33355136689397</v>
      </c>
      <c r="M947">
        <v>75.495377653775904</v>
      </c>
      <c r="N947">
        <v>1.5199835109961299</v>
      </c>
      <c r="O947">
        <v>3.6520693237111099</v>
      </c>
      <c r="P947">
        <v>121.01256645722501</v>
      </c>
      <c r="Q947">
        <v>9.4443744918366004E-2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59</v>
      </c>
      <c r="E948">
        <v>2805.3414708999999</v>
      </c>
      <c r="F948">
        <v>111.18</v>
      </c>
      <c r="G948">
        <v>23.9000215048708</v>
      </c>
      <c r="H948">
        <v>0.75733121082416299</v>
      </c>
      <c r="I948">
        <v>10.075426099739399</v>
      </c>
      <c r="J948">
        <v>5.39765723273785</v>
      </c>
      <c r="K948">
        <v>100.332857734302</v>
      </c>
      <c r="L948">
        <v>91.605436342642605</v>
      </c>
      <c r="M948">
        <v>59.877135254570398</v>
      </c>
      <c r="N948">
        <v>1.93269208994802</v>
      </c>
      <c r="O948">
        <v>5.0458715596330297</v>
      </c>
      <c r="P948">
        <v>56.701902748414298</v>
      </c>
      <c r="Q948">
        <v>-5.8069967354993E-2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27</v>
      </c>
      <c r="E949">
        <v>2783.97</v>
      </c>
      <c r="F949">
        <v>42.55</v>
      </c>
      <c r="G949">
        <v>86.579668653849694</v>
      </c>
      <c r="H949">
        <v>6.8827428163745203</v>
      </c>
      <c r="I949">
        <v>19.485787381266299</v>
      </c>
      <c r="J949">
        <v>3.0630413040019899</v>
      </c>
      <c r="K949">
        <v>39.141890045615902</v>
      </c>
      <c r="L949">
        <v>34.943187877804199</v>
      </c>
      <c r="M949">
        <v>72.219893242671702</v>
      </c>
      <c r="N949">
        <v>1.5629045004400699</v>
      </c>
      <c r="O949">
        <v>23.149236192714401</v>
      </c>
      <c r="P949">
        <v>124.53825857519701</v>
      </c>
      <c r="Q949">
        <v>6.5371805979016998E-2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420</v>
      </c>
      <c r="E950">
        <v>2779.85401288</v>
      </c>
      <c r="F950">
        <v>1920.6</v>
      </c>
      <c r="G950">
        <v>-12.740266567307399</v>
      </c>
      <c r="H950">
        <v>1.51091537399006</v>
      </c>
      <c r="I950">
        <v>-12.727390280995101</v>
      </c>
      <c r="J950">
        <v>-7.3834523928360101</v>
      </c>
      <c r="K950">
        <v>1837.7419345542301</v>
      </c>
      <c r="L950">
        <v>1846.14816387983</v>
      </c>
      <c r="M950">
        <v>62.930766150527901</v>
      </c>
      <c r="N950">
        <v>2.13580403321932</v>
      </c>
      <c r="O950">
        <v>20.530042694991099</v>
      </c>
      <c r="P950">
        <v>25.447419986936598</v>
      </c>
      <c r="Q950">
        <v>-0.112957049491891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24</v>
      </c>
      <c r="E951">
        <v>2775.178214478</v>
      </c>
      <c r="F951">
        <v>53.84</v>
      </c>
      <c r="G951">
        <v>-49.805530258339203</v>
      </c>
      <c r="H951">
        <v>-5.8409775501455297</v>
      </c>
      <c r="I951">
        <v>-33.734895348772902</v>
      </c>
      <c r="J951">
        <v>-7.0305435304985799</v>
      </c>
      <c r="K951">
        <v>55.782342774231999</v>
      </c>
      <c r="M951">
        <v>48.865423012064703</v>
      </c>
      <c r="N951">
        <v>1.33907046457109</v>
      </c>
      <c r="O951">
        <v>53.046062407132197</v>
      </c>
      <c r="P951">
        <v>9.8775510204081698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92</v>
      </c>
      <c r="E952">
        <v>2771.7302932500002</v>
      </c>
      <c r="F952">
        <v>1304.8</v>
      </c>
      <c r="G952">
        <v>403.925327517494</v>
      </c>
      <c r="H952">
        <v>-8.6494969081008399</v>
      </c>
      <c r="I952">
        <v>87.760688874512397</v>
      </c>
      <c r="J952">
        <v>0.14786397086616199</v>
      </c>
      <c r="K952">
        <v>1181.1472896144001</v>
      </c>
      <c r="L952">
        <v>865.54940015053103</v>
      </c>
      <c r="M952">
        <v>52.749124209513901</v>
      </c>
      <c r="N952">
        <v>0.53192550499115099</v>
      </c>
      <c r="O952">
        <v>11.438534641324299</v>
      </c>
      <c r="P952">
        <v>443.666666666666</v>
      </c>
      <c r="Q952">
        <v>0.18390304705524699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609</v>
      </c>
      <c r="E953">
        <v>2771.3581793359999</v>
      </c>
      <c r="F953">
        <v>182.99</v>
      </c>
      <c r="G953">
        <v>-53.057719968247497</v>
      </c>
      <c r="H953">
        <v>-1.22389766033835</v>
      </c>
      <c r="I953">
        <v>-44.518055058627098</v>
      </c>
      <c r="J953">
        <v>10.260428920024101</v>
      </c>
      <c r="K953">
        <v>185.75318187817601</v>
      </c>
      <c r="M953">
        <v>67.251404511038999</v>
      </c>
      <c r="N953">
        <v>1.8445804452338601</v>
      </c>
      <c r="O953">
        <v>70.501120279796694</v>
      </c>
      <c r="P953">
        <v>27.0763888888889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531</v>
      </c>
      <c r="E954">
        <v>2770.5736433799998</v>
      </c>
      <c r="F954">
        <v>4211.1499999999996</v>
      </c>
      <c r="G954">
        <v>32.034892810164799</v>
      </c>
      <c r="H954">
        <v>9.9847883751010897</v>
      </c>
      <c r="I954">
        <v>-3.19021277207642</v>
      </c>
      <c r="J954">
        <v>3.0659160194109201</v>
      </c>
      <c r="K954">
        <v>3719.1737804383702</v>
      </c>
      <c r="L954">
        <v>3431.93487526841</v>
      </c>
      <c r="M954">
        <v>87.883087090988795</v>
      </c>
      <c r="N954">
        <v>1.40579792263067</v>
      </c>
      <c r="O954">
        <v>3.6284625339871601</v>
      </c>
      <c r="P954">
        <v>65.793307086614107</v>
      </c>
      <c r="Q954">
        <v>0.106766169914498</v>
      </c>
    </row>
    <row r="955" spans="1:17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281</v>
      </c>
      <c r="E955">
        <v>2754.7994625000001</v>
      </c>
      <c r="F955">
        <v>885.3</v>
      </c>
      <c r="G955">
        <v>18.2267687504553</v>
      </c>
      <c r="H955">
        <v>5.5415768456053502</v>
      </c>
      <c r="I955">
        <v>6.5418433769675399</v>
      </c>
      <c r="J955">
        <v>-4.3587397809277402</v>
      </c>
      <c r="K955">
        <v>840.12224165186501</v>
      </c>
      <c r="L955">
        <v>796.04742685003998</v>
      </c>
      <c r="M955">
        <v>57.027754480180299</v>
      </c>
      <c r="N955">
        <v>1.5262206269087499</v>
      </c>
      <c r="O955">
        <v>10.245114650401</v>
      </c>
      <c r="P955">
        <v>49.911099822199603</v>
      </c>
      <c r="Q955">
        <v>9.3803089509170001E-3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2753.3974967200002</v>
      </c>
      <c r="F956">
        <v>543.85</v>
      </c>
      <c r="G956">
        <v>155.66911169219901</v>
      </c>
      <c r="H956">
        <v>19.621955106756499</v>
      </c>
      <c r="I956">
        <v>34.944720303351197</v>
      </c>
      <c r="J956">
        <v>-2.6727480331087099</v>
      </c>
      <c r="K956">
        <v>453.92226257700798</v>
      </c>
      <c r="L956">
        <v>363.52531846400598</v>
      </c>
      <c r="M956">
        <v>59.779350334497998</v>
      </c>
      <c r="N956">
        <v>1.27987606136163</v>
      </c>
      <c r="O956">
        <v>13.6342741564769</v>
      </c>
      <c r="P956">
        <v>229.207021791767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21</v>
      </c>
      <c r="E957">
        <v>2745.2173376699998</v>
      </c>
      <c r="F957">
        <v>500.45</v>
      </c>
      <c r="G957">
        <v>188.36222608473901</v>
      </c>
      <c r="H957">
        <v>8.0307055050852405</v>
      </c>
      <c r="I957">
        <v>24.679569225916399</v>
      </c>
      <c r="J957">
        <v>1.21386175584504</v>
      </c>
      <c r="K957">
        <v>476.64632108989599</v>
      </c>
      <c r="L957">
        <v>412.73060119204001</v>
      </c>
      <c r="M957">
        <v>58.7717172931848</v>
      </c>
      <c r="N957">
        <v>1.6909137458352901</v>
      </c>
      <c r="O957">
        <v>19.8321510640423</v>
      </c>
      <c r="P957">
        <v>238.14189189189099</v>
      </c>
      <c r="Q957">
        <v>4.7458345812955001E-2</v>
      </c>
    </row>
    <row r="958" spans="1:17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420</v>
      </c>
      <c r="E958">
        <v>2741.2137209799998</v>
      </c>
      <c r="F958">
        <v>54.45</v>
      </c>
      <c r="G958">
        <v>-34.804394910047499</v>
      </c>
      <c r="H958">
        <v>-4.8675068531380798</v>
      </c>
      <c r="I958">
        <v>-39.766051503518199</v>
      </c>
      <c r="J958">
        <v>-2.0809127557489</v>
      </c>
      <c r="K958">
        <v>56.2412697346955</v>
      </c>
      <c r="L958">
        <v>63.200720653928201</v>
      </c>
      <c r="M958">
        <v>49.514751998229798</v>
      </c>
      <c r="N958">
        <v>0.404613994419316</v>
      </c>
      <c r="O958">
        <v>54.361799816345197</v>
      </c>
      <c r="P958">
        <v>13.2016632016632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77</v>
      </c>
      <c r="E959">
        <v>2726.5921326020002</v>
      </c>
      <c r="F959">
        <v>198.14</v>
      </c>
      <c r="G959">
        <v>-30.650562985405401</v>
      </c>
      <c r="H959">
        <v>2.8728060539202098</v>
      </c>
      <c r="I959">
        <v>-1.5055578693042</v>
      </c>
      <c r="J959">
        <v>1.8952327235869699</v>
      </c>
      <c r="K959">
        <v>192.18411354410301</v>
      </c>
      <c r="L959">
        <v>184.15568398073299</v>
      </c>
      <c r="M959">
        <v>72.040988938614902</v>
      </c>
      <c r="N959">
        <v>1.6420564611483699</v>
      </c>
      <c r="O959">
        <v>30.185727263551001</v>
      </c>
      <c r="P959">
        <v>28.080155138978601</v>
      </c>
      <c r="Q959">
        <v>5.0914815610791003E-2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E960">
        <v>2716.3580319550001</v>
      </c>
      <c r="F960">
        <v>1100.0999999999999</v>
      </c>
      <c r="G960">
        <v>8.7701148742694102</v>
      </c>
      <c r="H960">
        <v>-5.7187680536834797</v>
      </c>
      <c r="I960">
        <v>36.5891137003835</v>
      </c>
      <c r="J960">
        <v>-0.16511329160645599</v>
      </c>
      <c r="K960">
        <v>1058.10968762843</v>
      </c>
      <c r="L960">
        <v>927.19846313032895</v>
      </c>
      <c r="M960">
        <v>66.082420789598999</v>
      </c>
      <c r="N960">
        <v>0.80868214678309602</v>
      </c>
      <c r="O960">
        <v>11.2626124897736</v>
      </c>
      <c r="P960">
        <v>83.365280440036599</v>
      </c>
      <c r="Q960">
        <v>2.4789153697400002E-4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420</v>
      </c>
      <c r="E961">
        <v>2715.3668600000001</v>
      </c>
      <c r="F961">
        <v>10408.049999999999</v>
      </c>
      <c r="G961">
        <v>-49.893851882511001</v>
      </c>
      <c r="H961">
        <v>-4.9910606729099802</v>
      </c>
      <c r="I961">
        <v>-36.511750183700201</v>
      </c>
      <c r="J961">
        <v>-3.76406723905809</v>
      </c>
      <c r="K961">
        <v>11114.059619956</v>
      </c>
      <c r="L961">
        <v>12580.3482873785</v>
      </c>
      <c r="M961">
        <v>40.206655198784901</v>
      </c>
      <c r="N961">
        <v>1.9207126688002401</v>
      </c>
      <c r="O961">
        <v>90.160020368849104</v>
      </c>
      <c r="P961">
        <v>4.6029919447641001</v>
      </c>
      <c r="Q961">
        <v>-9.3131765448405998E-2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457</v>
      </c>
      <c r="E962">
        <v>2709.5556586859998</v>
      </c>
      <c r="F962">
        <v>81.08</v>
      </c>
      <c r="G962">
        <v>-23.158659127087901</v>
      </c>
      <c r="H962">
        <v>-11.058504448632901</v>
      </c>
      <c r="I962">
        <v>-21.7896751049324</v>
      </c>
      <c r="J962">
        <v>-1.3139574975930699</v>
      </c>
      <c r="K962">
        <v>84.740853093659595</v>
      </c>
      <c r="L962">
        <v>86.548402596528902</v>
      </c>
      <c r="M962">
        <v>48.1576265934861</v>
      </c>
      <c r="N962">
        <v>0.75505669569889899</v>
      </c>
      <c r="O962">
        <v>48.001973359644801</v>
      </c>
      <c r="P962">
        <v>29.624300559552299</v>
      </c>
      <c r="Q962">
        <v>1.4864517893055E-2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211</v>
      </c>
      <c r="E963">
        <v>2706.8601351749999</v>
      </c>
      <c r="F963">
        <v>168.39</v>
      </c>
      <c r="G963">
        <v>-9.5266094714155898</v>
      </c>
      <c r="H963">
        <v>-14.3618206293076</v>
      </c>
      <c r="I963">
        <v>-4.3922397928789296</v>
      </c>
      <c r="J963">
        <v>-1.9391817224158201</v>
      </c>
      <c r="K963">
        <v>187.33491602863299</v>
      </c>
      <c r="L963">
        <v>186.929527355841</v>
      </c>
      <c r="M963">
        <v>50.660916275016703</v>
      </c>
      <c r="N963">
        <v>0.70041316065540205</v>
      </c>
      <c r="O963">
        <v>68.062236474849996</v>
      </c>
      <c r="P963">
        <v>26.609022556390901</v>
      </c>
      <c r="Q963">
        <v>-3.0971092114784E-2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59</v>
      </c>
      <c r="E964">
        <v>2703.3020017499998</v>
      </c>
      <c r="F964">
        <v>1609.2</v>
      </c>
      <c r="G964">
        <v>50.270226795432698</v>
      </c>
      <c r="H964">
        <v>5.7281689399248403</v>
      </c>
      <c r="I964">
        <v>6.7077846600997804</v>
      </c>
      <c r="J964">
        <v>2.6153470311331199</v>
      </c>
      <c r="K964">
        <v>1516.11535164616</v>
      </c>
      <c r="L964">
        <v>1409.3866514142301</v>
      </c>
      <c r="M964">
        <v>82.050663585170895</v>
      </c>
      <c r="N964">
        <v>1.1165683911508899</v>
      </c>
      <c r="O964">
        <v>8.1282624906785905</v>
      </c>
      <c r="P964">
        <v>81.512605042016801</v>
      </c>
      <c r="Q964">
        <v>0.14484156886167501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531</v>
      </c>
      <c r="E965">
        <v>2687.1630098129999</v>
      </c>
      <c r="F965">
        <v>185.65</v>
      </c>
      <c r="G965">
        <v>29.352752009657301</v>
      </c>
      <c r="H965">
        <v>-8.3151793575601101</v>
      </c>
      <c r="I965">
        <v>16.6904931792028</v>
      </c>
      <c r="J965">
        <v>-6.0409713714726401</v>
      </c>
      <c r="K965">
        <v>197.421954303847</v>
      </c>
      <c r="L965">
        <v>179.71043175805301</v>
      </c>
      <c r="M965">
        <v>37.169239441038002</v>
      </c>
      <c r="N965">
        <v>1.1546150884806801</v>
      </c>
      <c r="O965">
        <v>24.966334500403899</v>
      </c>
      <c r="P965">
        <v>67.101710171017103</v>
      </c>
      <c r="Q965">
        <v>-2.0006239312066E-2</v>
      </c>
    </row>
    <row r="966" spans="1:17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373</v>
      </c>
      <c r="E966">
        <v>2686.6494781319998</v>
      </c>
      <c r="F966">
        <v>231.46</v>
      </c>
      <c r="G966">
        <v>-22.926371836692201</v>
      </c>
      <c r="H966">
        <v>-8.4484155666744396</v>
      </c>
      <c r="I966">
        <v>-48.798524484348199</v>
      </c>
      <c r="J966">
        <v>-3.93094019521038</v>
      </c>
      <c r="K966">
        <v>239.46373846553701</v>
      </c>
      <c r="L966">
        <v>273.23164655641602</v>
      </c>
      <c r="M966">
        <v>50.582121623292501</v>
      </c>
      <c r="N966">
        <v>0.83934461540640104</v>
      </c>
      <c r="O966">
        <v>86.533310291194994</v>
      </c>
      <c r="P966">
        <v>20.8668407310705</v>
      </c>
      <c r="Q966">
        <v>-4.7152936723920999E-2</v>
      </c>
    </row>
    <row r="967" spans="1:17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796</v>
      </c>
      <c r="E967">
        <v>2677.3400599199999</v>
      </c>
      <c r="F967">
        <v>500.55</v>
      </c>
      <c r="G967">
        <v>-44.157900367401297</v>
      </c>
      <c r="H967">
        <v>12.858360326225799</v>
      </c>
      <c r="I967">
        <v>-18.580938059025801</v>
      </c>
      <c r="J967">
        <v>-6.5241454561496397</v>
      </c>
      <c r="K967">
        <v>456.82314711697899</v>
      </c>
      <c r="L967">
        <v>483.58280407026501</v>
      </c>
      <c r="M967">
        <v>64.558639844583595</v>
      </c>
      <c r="N967">
        <v>2.46421947874946</v>
      </c>
      <c r="O967">
        <v>29.137948256917301</v>
      </c>
      <c r="P967">
        <v>28.643022359290601</v>
      </c>
      <c r="Q967">
        <v>-9.6307656459595006E-2</v>
      </c>
    </row>
    <row r="968" spans="1:17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46</v>
      </c>
      <c r="E968">
        <v>2676.8119372750002</v>
      </c>
      <c r="F968">
        <v>679.95</v>
      </c>
      <c r="G968">
        <v>-34.531990926850803</v>
      </c>
      <c r="H968">
        <v>-0.98060641843152196</v>
      </c>
      <c r="I968">
        <v>-22.9478497995566</v>
      </c>
      <c r="J968">
        <v>0.90831297535723199</v>
      </c>
      <c r="K968">
        <v>665.631460126251</v>
      </c>
      <c r="L968">
        <v>700.42233077878404</v>
      </c>
      <c r="M968">
        <v>62.530166320411503</v>
      </c>
      <c r="N968">
        <v>0.71418107364878702</v>
      </c>
      <c r="O968">
        <v>24.4209133024487</v>
      </c>
      <c r="P968">
        <v>13.3438906484414</v>
      </c>
      <c r="Q968">
        <v>1.9618355441349999E-2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420</v>
      </c>
      <c r="E969">
        <v>2663.423133585</v>
      </c>
      <c r="F969">
        <v>245.16</v>
      </c>
      <c r="G969">
        <v>3.2185128843226098</v>
      </c>
      <c r="H969">
        <v>3.5235787291098299</v>
      </c>
      <c r="I969">
        <v>12.377352995172499</v>
      </c>
      <c r="J969">
        <v>4.88896649674912</v>
      </c>
      <c r="K969">
        <v>222.156882724778</v>
      </c>
      <c r="L969">
        <v>208.270679365647</v>
      </c>
      <c r="M969">
        <v>67.259017947466305</v>
      </c>
      <c r="N969">
        <v>1.6483881577766299</v>
      </c>
      <c r="O969">
        <v>6.8485886767824997</v>
      </c>
      <c r="P969">
        <v>36.960893854748598</v>
      </c>
      <c r="Q969">
        <v>6.153408908309E-3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328</v>
      </c>
      <c r="E970">
        <v>2660.3068548400001</v>
      </c>
      <c r="F970">
        <v>797.85</v>
      </c>
      <c r="G970">
        <v>-49.426840441295901</v>
      </c>
      <c r="H970">
        <v>-4.9677623797447703</v>
      </c>
      <c r="I970">
        <v>-20.0088738305387</v>
      </c>
      <c r="J970">
        <v>-0.44648970009608402</v>
      </c>
      <c r="K970">
        <v>800.76560761153303</v>
      </c>
      <c r="L970">
        <v>851.57267793500398</v>
      </c>
      <c r="M970">
        <v>56.224291183168901</v>
      </c>
      <c r="N970">
        <v>0.79419879639138502</v>
      </c>
      <c r="O970">
        <v>37.870527041423799</v>
      </c>
      <c r="P970">
        <v>11.6498740554156</v>
      </c>
      <c r="Q970">
        <v>3.5873866645466997E-2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80</v>
      </c>
      <c r="E971">
        <v>2658.9495179999999</v>
      </c>
      <c r="F971">
        <v>100.98</v>
      </c>
      <c r="G971">
        <v>13.1570872205247</v>
      </c>
      <c r="H971">
        <v>3.7840033696303199</v>
      </c>
      <c r="I971">
        <v>-32.114231318522798</v>
      </c>
      <c r="J971">
        <v>-5.4670045224895998E-2</v>
      </c>
      <c r="K971">
        <v>96.713013698352995</v>
      </c>
      <c r="L971">
        <v>100.891525712675</v>
      </c>
      <c r="M971">
        <v>62.400838028612398</v>
      </c>
      <c r="N971">
        <v>2.82433105422249</v>
      </c>
      <c r="O971">
        <v>54.486036838978002</v>
      </c>
      <c r="P971">
        <v>47.201166180758001</v>
      </c>
      <c r="Q971">
        <v>5.7432162695768001E-2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E972">
        <v>2654.0322954200001</v>
      </c>
      <c r="F972">
        <v>1158.75</v>
      </c>
      <c r="G972">
        <v>-30.827712760978301</v>
      </c>
      <c r="H972">
        <v>-10.8843583869856</v>
      </c>
      <c r="I972">
        <v>-22.466549491995298</v>
      </c>
      <c r="J972">
        <v>-5.1335066652075998</v>
      </c>
      <c r="K972">
        <v>1176.13963016664</v>
      </c>
      <c r="L972">
        <v>1222.74860266782</v>
      </c>
      <c r="M972">
        <v>31.6400737393989</v>
      </c>
      <c r="N972">
        <v>1.07579688039278</v>
      </c>
      <c r="O972">
        <v>25.221143473570599</v>
      </c>
      <c r="P972">
        <v>6.2098991750687302</v>
      </c>
      <c r="Q972">
        <v>-3.4755753926297997E-2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59</v>
      </c>
      <c r="E973">
        <v>2649.96726287</v>
      </c>
      <c r="F973">
        <v>1069</v>
      </c>
      <c r="G973">
        <v>296.05458515314501</v>
      </c>
      <c r="H973">
        <v>-14.040731374657501</v>
      </c>
      <c r="I973">
        <v>65.425193166244696</v>
      </c>
      <c r="J973">
        <v>-4.4941455567692197</v>
      </c>
      <c r="K973">
        <v>1055.42045712545</v>
      </c>
      <c r="L973">
        <v>816.84971367931905</v>
      </c>
      <c r="M973">
        <v>45.683987876600803</v>
      </c>
      <c r="N973">
        <v>0.63274913002214395</v>
      </c>
      <c r="O973">
        <v>14.7614593077642</v>
      </c>
      <c r="P973">
        <v>337.31818181818102</v>
      </c>
      <c r="Q973">
        <v>0.22507128829672499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46</v>
      </c>
      <c r="E974">
        <v>2649.4346321099902</v>
      </c>
      <c r="F974">
        <v>403.25</v>
      </c>
      <c r="G974">
        <v>125.83833823546</v>
      </c>
      <c r="H974">
        <v>7.1268909604782902</v>
      </c>
      <c r="I974">
        <v>69.067039419177704</v>
      </c>
      <c r="J974">
        <v>-1.83546835728576</v>
      </c>
      <c r="K974">
        <v>345.74892547391403</v>
      </c>
      <c r="L974">
        <v>275.67654712167598</v>
      </c>
      <c r="M974">
        <v>63.172501182221502</v>
      </c>
      <c r="N974">
        <v>1.69808195934923</v>
      </c>
      <c r="O974">
        <v>6.3856168629882104</v>
      </c>
      <c r="P974">
        <v>164.252948885976</v>
      </c>
      <c r="Q974">
        <v>9.1123494207869995E-3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1621</v>
      </c>
      <c r="E975">
        <v>2644.090741</v>
      </c>
      <c r="F975">
        <v>62.16</v>
      </c>
      <c r="G975">
        <v>-6.6792413182230899</v>
      </c>
      <c r="H975">
        <v>-5.6758196635674096</v>
      </c>
      <c r="I975">
        <v>1.59341446317084</v>
      </c>
      <c r="J975">
        <v>-2.55228620333863</v>
      </c>
      <c r="K975">
        <v>62.171048801285401</v>
      </c>
      <c r="L975">
        <v>57.724850187061897</v>
      </c>
      <c r="M975">
        <v>53.860821394049402</v>
      </c>
      <c r="N975">
        <v>0.78119202753525097</v>
      </c>
      <c r="O975">
        <v>6.0971685971685998</v>
      </c>
      <c r="P975">
        <v>26.572999389126402</v>
      </c>
      <c r="Q975">
        <v>-2.7484158448541001E-2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154</v>
      </c>
      <c r="E976">
        <v>2637.3568298999999</v>
      </c>
      <c r="F976">
        <v>1378</v>
      </c>
      <c r="G976">
        <v>397.17436698658298</v>
      </c>
      <c r="H976">
        <v>11.3767195255061</v>
      </c>
      <c r="I976">
        <v>413.91669594100898</v>
      </c>
      <c r="J976">
        <v>8.3619896097263098</v>
      </c>
      <c r="K976">
        <v>1065.33310738622</v>
      </c>
      <c r="M976">
        <v>71.263067920302404</v>
      </c>
      <c r="N976">
        <v>0.77915598041501499</v>
      </c>
      <c r="O976">
        <v>13.860667634252501</v>
      </c>
      <c r="P976">
        <v>495.63432029392601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531</v>
      </c>
      <c r="E977">
        <v>2631.9570683249999</v>
      </c>
      <c r="F977">
        <v>1097.1500000000001</v>
      </c>
      <c r="G977">
        <v>-67.430388762970395</v>
      </c>
      <c r="H977">
        <v>-1.14878118346234</v>
      </c>
      <c r="I977">
        <v>-42.747632230741097</v>
      </c>
      <c r="J977">
        <v>0.28812928335254301</v>
      </c>
      <c r="K977">
        <v>1115.5260567272101</v>
      </c>
      <c r="L977">
        <v>1335.6633259242101</v>
      </c>
      <c r="M977">
        <v>69.179176465426494</v>
      </c>
      <c r="N977">
        <v>1.90290143369711</v>
      </c>
      <c r="O977">
        <v>72.077655744428696</v>
      </c>
      <c r="P977">
        <v>14.680673147277099</v>
      </c>
      <c r="Q977">
        <v>-0.14826169414909299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98</v>
      </c>
      <c r="E978">
        <v>2631.2539499999998</v>
      </c>
      <c r="F978">
        <v>397.2</v>
      </c>
      <c r="G978">
        <v>217.613290382028</v>
      </c>
      <c r="H978">
        <v>-11.5750103344684</v>
      </c>
      <c r="I978">
        <v>80.386001735616304</v>
      </c>
      <c r="J978">
        <v>-9.1799210421311894</v>
      </c>
      <c r="K978">
        <v>410.92897593528602</v>
      </c>
      <c r="L978">
        <v>320.60199364487198</v>
      </c>
      <c r="M978">
        <v>32.659591253432197</v>
      </c>
      <c r="N978">
        <v>0.716791975913737</v>
      </c>
      <c r="O978">
        <v>29.380664652567901</v>
      </c>
      <c r="P978">
        <v>258.75357519193102</v>
      </c>
      <c r="Q978">
        <v>0.23233475196085099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98</v>
      </c>
      <c r="E979">
        <v>2626.8455313119998</v>
      </c>
      <c r="F979">
        <v>249.46</v>
      </c>
      <c r="G979">
        <v>11211.3128951251</v>
      </c>
      <c r="H979">
        <v>195.70497485451401</v>
      </c>
      <c r="I979">
        <v>809.48092015468001</v>
      </c>
      <c r="J979">
        <v>-2.0261382441549598</v>
      </c>
      <c r="K979">
        <v>77.263255538049194</v>
      </c>
      <c r="L979">
        <v>24.572490641539101</v>
      </c>
      <c r="M979">
        <v>95.220695714961195</v>
      </c>
      <c r="N979">
        <v>6.8440362989014803E-3</v>
      </c>
      <c r="O979">
        <v>0</v>
      </c>
      <c r="P979">
        <v>12373</v>
      </c>
      <c r="Q979">
        <v>0.102143074646043</v>
      </c>
    </row>
    <row r="980" spans="1:17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379</v>
      </c>
      <c r="E980">
        <v>2625.8431622399999</v>
      </c>
      <c r="F980">
        <v>484.4</v>
      </c>
      <c r="G980">
        <v>-45.347996098019102</v>
      </c>
      <c r="H980">
        <v>-9.7099528679026008</v>
      </c>
      <c r="I980">
        <v>-23.527781479622</v>
      </c>
      <c r="J980">
        <v>0.605986108176641</v>
      </c>
      <c r="K980">
        <v>495.017269116938</v>
      </c>
      <c r="L980">
        <v>509.108784819314</v>
      </c>
      <c r="M980">
        <v>70.579933454789696</v>
      </c>
      <c r="N980">
        <v>0.69765958379390303</v>
      </c>
      <c r="O980">
        <v>74.855491329479705</v>
      </c>
      <c r="P980">
        <v>10.090909090908999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376</v>
      </c>
      <c r="E981">
        <v>2621.9128937400001</v>
      </c>
      <c r="F981">
        <v>618.95000000000005</v>
      </c>
      <c r="G981">
        <v>-42.033053101352003</v>
      </c>
      <c r="H981">
        <v>-9.8197622010291798</v>
      </c>
      <c r="I981">
        <v>-21.124296283887599</v>
      </c>
      <c r="J981">
        <v>-4.22292755208953</v>
      </c>
      <c r="K981">
        <v>653.21017194890601</v>
      </c>
      <c r="L981">
        <v>662.619912013202</v>
      </c>
      <c r="M981">
        <v>36.573729839888998</v>
      </c>
      <c r="N981">
        <v>0.67895219182990296</v>
      </c>
      <c r="O981">
        <v>29.033039825510901</v>
      </c>
      <c r="P981">
        <v>5.2099269080401402</v>
      </c>
      <c r="Q981">
        <v>5.2249135159896001E-2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132</v>
      </c>
      <c r="E982">
        <v>2618.9334702000001</v>
      </c>
      <c r="F982">
        <v>311.60000000000002</v>
      </c>
      <c r="G982">
        <v>39.278364314275102</v>
      </c>
      <c r="H982">
        <v>-5.3906186564202399</v>
      </c>
      <c r="I982">
        <v>31.052778280921999</v>
      </c>
      <c r="J982">
        <v>7.1975750223644699</v>
      </c>
      <c r="K982">
        <v>289.20299307904003</v>
      </c>
      <c r="L982">
        <v>240.92280352201499</v>
      </c>
      <c r="M982">
        <v>61.810063213020399</v>
      </c>
      <c r="N982">
        <v>0.51794219753117099</v>
      </c>
      <c r="O982">
        <v>9.1784338896020401</v>
      </c>
      <c r="P982">
        <v>78.260869565217305</v>
      </c>
      <c r="Q982">
        <v>9.3751650713501E-2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46</v>
      </c>
      <c r="E983">
        <v>2616.8030499900001</v>
      </c>
      <c r="F983">
        <v>302.10000000000002</v>
      </c>
      <c r="G983">
        <v>20.856672381065799</v>
      </c>
      <c r="H983">
        <v>-4.8977151103863497</v>
      </c>
      <c r="I983">
        <v>5.6728334356053702</v>
      </c>
      <c r="J983">
        <v>-5.36988824415495</v>
      </c>
      <c r="K983">
        <v>303.15047310415599</v>
      </c>
      <c r="L983">
        <v>265.44939479393997</v>
      </c>
      <c r="M983">
        <v>40.172720237653202</v>
      </c>
      <c r="N983">
        <v>0.38553394418022602</v>
      </c>
      <c r="O983">
        <v>10.2284011916583</v>
      </c>
      <c r="P983">
        <v>61.292044847837701</v>
      </c>
      <c r="Q983">
        <v>3.6961931029391999E-2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376</v>
      </c>
      <c r="E984">
        <v>2613.0358636199999</v>
      </c>
      <c r="F984">
        <v>394.4</v>
      </c>
      <c r="G984">
        <v>121.526663657464</v>
      </c>
      <c r="H984">
        <v>5.9979363476102598</v>
      </c>
      <c r="I984">
        <v>44.6075667644768</v>
      </c>
      <c r="J984">
        <v>-1.3652903638557099</v>
      </c>
      <c r="K984">
        <v>381.143778103008</v>
      </c>
      <c r="L984">
        <v>322.70108578263699</v>
      </c>
      <c r="M984">
        <v>59.439747648208503</v>
      </c>
      <c r="N984">
        <v>2.0675404914376001</v>
      </c>
      <c r="O984">
        <v>16.379310344827601</v>
      </c>
      <c r="P984">
        <v>204.909161190568</v>
      </c>
      <c r="Q984">
        <v>0.12898018829830299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193</v>
      </c>
      <c r="E985">
        <v>2609.2791718200001</v>
      </c>
      <c r="F985">
        <v>2772.75</v>
      </c>
      <c r="G985">
        <v>3.3429753232100201</v>
      </c>
      <c r="H985">
        <v>-4.3831464183686304</v>
      </c>
      <c r="I985">
        <v>0.17458271148006099</v>
      </c>
      <c r="J985">
        <v>-3.88948136296945</v>
      </c>
      <c r="K985">
        <v>2653.4845544854502</v>
      </c>
      <c r="L985">
        <v>2436.3669762804602</v>
      </c>
      <c r="M985">
        <v>50.157488535682603</v>
      </c>
      <c r="N985">
        <v>1.50174904253389</v>
      </c>
      <c r="O985">
        <v>9.41484086196016</v>
      </c>
      <c r="P985">
        <v>39.681620110324602</v>
      </c>
      <c r="Q985">
        <v>4.8184905625924999E-2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E986">
        <v>2597.334281808</v>
      </c>
      <c r="F986">
        <v>49.44</v>
      </c>
      <c r="G986">
        <v>7410.9901945698502</v>
      </c>
      <c r="H986">
        <v>49.989467664463902</v>
      </c>
      <c r="I986">
        <v>577.05649851595399</v>
      </c>
      <c r="J986">
        <v>6.1881474701307502</v>
      </c>
      <c r="K986">
        <v>35.606389428264897</v>
      </c>
      <c r="L986">
        <v>20.392423888176801</v>
      </c>
      <c r="M986">
        <v>95.578776641927703</v>
      </c>
      <c r="N986">
        <v>0.48688508026371802</v>
      </c>
      <c r="O986">
        <v>0</v>
      </c>
      <c r="P986">
        <v>7815.7066189624302</v>
      </c>
      <c r="Q986">
        <v>0.32005099425456601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162</v>
      </c>
      <c r="E987">
        <v>2581.4464143299901</v>
      </c>
      <c r="F987">
        <v>1634.3</v>
      </c>
      <c r="G987">
        <v>177.87001296519099</v>
      </c>
      <c r="H987">
        <v>53.299094166487897</v>
      </c>
      <c r="I987">
        <v>160.51038128421601</v>
      </c>
      <c r="J987">
        <v>5.6608510707413204</v>
      </c>
      <c r="K987">
        <v>1320.0886387803801</v>
      </c>
      <c r="L987">
        <v>985.96110721187699</v>
      </c>
      <c r="M987">
        <v>82.802375422710099</v>
      </c>
      <c r="N987">
        <v>1.6465105307830401</v>
      </c>
      <c r="O987">
        <v>9.1017561035305601</v>
      </c>
      <c r="P987">
        <v>230.72953556612299</v>
      </c>
      <c r="Q987">
        <v>0.13471672326202799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1291</v>
      </c>
      <c r="E988">
        <v>2580.8388</v>
      </c>
      <c r="F988">
        <v>1000</v>
      </c>
      <c r="G988">
        <v>-27.778013965797602</v>
      </c>
      <c r="H988">
        <v>-4.8502420129554302</v>
      </c>
      <c r="I988">
        <v>-11.0356850113716</v>
      </c>
      <c r="J988">
        <v>-2.0271382441549601</v>
      </c>
      <c r="K988">
        <v>999.99731842100402</v>
      </c>
      <c r="L988">
        <v>999.99702736735901</v>
      </c>
      <c r="M988">
        <v>55.379180563809697</v>
      </c>
      <c r="N988">
        <v>0.986174169527126</v>
      </c>
      <c r="O988">
        <v>3</v>
      </c>
      <c r="P988">
        <v>3.0927835051546202</v>
      </c>
      <c r="Q988">
        <v>-0.101916752053546</v>
      </c>
    </row>
    <row r="989" spans="1:17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1785</v>
      </c>
      <c r="E989">
        <v>2562.6167877500002</v>
      </c>
      <c r="F989">
        <v>53.18</v>
      </c>
      <c r="G989">
        <v>26.815009290016299</v>
      </c>
      <c r="H989">
        <v>-3.5297321166312101</v>
      </c>
      <c r="I989">
        <v>-17.32643391005</v>
      </c>
      <c r="J989">
        <v>-7.64510224766682</v>
      </c>
      <c r="K989">
        <v>52.355743362691001</v>
      </c>
      <c r="L989">
        <v>51.001757480104303</v>
      </c>
      <c r="M989">
        <v>49.424302871061101</v>
      </c>
      <c r="N989">
        <v>1.7563401269585499</v>
      </c>
      <c r="O989">
        <v>30.500188040616699</v>
      </c>
      <c r="P989">
        <v>61.396054628224498</v>
      </c>
      <c r="Q989">
        <v>-3.2707340731846002E-2</v>
      </c>
    </row>
    <row r="990" spans="1:17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454</v>
      </c>
      <c r="E990">
        <v>2557.5012431</v>
      </c>
      <c r="F990">
        <v>347.85</v>
      </c>
      <c r="G990">
        <v>-22.4008555289602</v>
      </c>
      <c r="H990">
        <v>0.35332937290194999</v>
      </c>
      <c r="I990">
        <v>-10.2534164324928</v>
      </c>
      <c r="J990">
        <v>-0.91981640507449602</v>
      </c>
      <c r="K990">
        <v>338.869393920638</v>
      </c>
      <c r="L990">
        <v>343.88171648065901</v>
      </c>
      <c r="M990">
        <v>65.272758951800199</v>
      </c>
      <c r="N990">
        <v>1.2719447865653299</v>
      </c>
      <c r="O990">
        <v>27.037516170763201</v>
      </c>
      <c r="P990">
        <v>17.895271987798601</v>
      </c>
      <c r="Q990">
        <v>-2.3126237311987999E-2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420</v>
      </c>
      <c r="E991">
        <v>2557.2214808560002</v>
      </c>
      <c r="F991">
        <v>172.46</v>
      </c>
      <c r="G991">
        <v>31.464829986187599</v>
      </c>
      <c r="H991">
        <v>17.164133559026201</v>
      </c>
      <c r="I991">
        <v>32.501560098907099</v>
      </c>
      <c r="J991">
        <v>7.6353612813116403</v>
      </c>
      <c r="K991">
        <v>148.47103456065</v>
      </c>
      <c r="L991">
        <v>127.870004618736</v>
      </c>
      <c r="M991">
        <v>68.144725356912105</v>
      </c>
      <c r="N991">
        <v>0.88721352968522404</v>
      </c>
      <c r="O991">
        <v>4.9170822219644901</v>
      </c>
      <c r="P991">
        <v>81.536842105263105</v>
      </c>
      <c r="Q991">
        <v>0.117618671092329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373</v>
      </c>
      <c r="E992">
        <v>2557.0805046750002</v>
      </c>
      <c r="F992">
        <v>1285.55</v>
      </c>
      <c r="G992">
        <v>-30.443166341341801</v>
      </c>
      <c r="H992">
        <v>8.5327848554415908</v>
      </c>
      <c r="I992">
        <v>4.5193711684036302</v>
      </c>
      <c r="J992">
        <v>-1.6257532585919101</v>
      </c>
      <c r="K992">
        <v>1198.8025762971999</v>
      </c>
      <c r="L992">
        <v>1190.01883305038</v>
      </c>
      <c r="M992">
        <v>64.145650914973501</v>
      </c>
      <c r="N992">
        <v>2.2916517177359399</v>
      </c>
      <c r="O992">
        <v>15.9036988059585</v>
      </c>
      <c r="P992">
        <v>55.814799103084603</v>
      </c>
      <c r="Q992">
        <v>-4.3782444614852999E-2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46</v>
      </c>
      <c r="E993">
        <v>2554.8280679999998</v>
      </c>
      <c r="F993">
        <v>204.3</v>
      </c>
      <c r="G993">
        <v>12.901464414435701</v>
      </c>
      <c r="H993">
        <v>20.094372738644601</v>
      </c>
      <c r="I993">
        <v>-20.114456706965701</v>
      </c>
      <c r="J993">
        <v>2.6144580392838699</v>
      </c>
      <c r="K993">
        <v>176.69519145625301</v>
      </c>
      <c r="M993">
        <v>72.833117643372503</v>
      </c>
      <c r="N993">
        <v>2.6546356258049699</v>
      </c>
      <c r="O993">
        <v>18.4532550171316</v>
      </c>
      <c r="P993">
        <v>44.893617021276597</v>
      </c>
    </row>
    <row r="994" spans="1:17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306</v>
      </c>
      <c r="E994">
        <v>2543.2109804849902</v>
      </c>
      <c r="F994">
        <v>1686.3</v>
      </c>
      <c r="G994">
        <v>-3.0240005012714501</v>
      </c>
      <c r="H994">
        <v>-0.57445621124185697</v>
      </c>
      <c r="I994">
        <v>7.1850104457231296</v>
      </c>
      <c r="J994">
        <v>-4.2301847357606501</v>
      </c>
      <c r="K994">
        <v>1701.1015144559301</v>
      </c>
      <c r="L994">
        <v>1633.60341616806</v>
      </c>
      <c r="M994">
        <v>45.1695488080085</v>
      </c>
      <c r="N994">
        <v>1.0867282149958</v>
      </c>
      <c r="O994">
        <v>26.157860404435699</v>
      </c>
      <c r="P994">
        <v>31.742187499999901</v>
      </c>
      <c r="Q994">
        <v>1.6329064085779998E-2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584</v>
      </c>
      <c r="E995">
        <v>2541.6542669199998</v>
      </c>
      <c r="F995">
        <v>280.95</v>
      </c>
      <c r="G995">
        <v>-10.2780139657976</v>
      </c>
      <c r="H995">
        <v>-5.8135277272411399</v>
      </c>
      <c r="I995">
        <v>-7.6311947647761196</v>
      </c>
      <c r="J995">
        <v>-0.26467035424670099</v>
      </c>
      <c r="K995">
        <v>270.33161019525102</v>
      </c>
      <c r="L995">
        <v>260.72288349936798</v>
      </c>
      <c r="M995">
        <v>53.367580092964197</v>
      </c>
      <c r="N995">
        <v>0.84369856289513301</v>
      </c>
      <c r="O995">
        <v>13.5967253959779</v>
      </c>
      <c r="P995">
        <v>31.901408450704199</v>
      </c>
      <c r="Q995">
        <v>8.1651142422969003E-2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267</v>
      </c>
      <c r="E996">
        <v>2526.6391128</v>
      </c>
      <c r="F996">
        <v>5727.35</v>
      </c>
      <c r="G996">
        <v>182.58017396093899</v>
      </c>
      <c r="H996">
        <v>21.271583830047199</v>
      </c>
      <c r="I996">
        <v>60.544602585992003</v>
      </c>
      <c r="J996">
        <v>24.020530382463299</v>
      </c>
      <c r="K996">
        <v>4537.0769851712303</v>
      </c>
      <c r="L996">
        <v>3694.7780063928099</v>
      </c>
      <c r="M996">
        <v>80.998463397693399</v>
      </c>
      <c r="N996">
        <v>2.8693995053508798</v>
      </c>
      <c r="O996">
        <v>13.489659266501899</v>
      </c>
      <c r="P996">
        <v>220.850956555838</v>
      </c>
      <c r="Q996">
        <v>0.108596540418891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143</v>
      </c>
      <c r="E997">
        <v>2518.6228649149998</v>
      </c>
      <c r="F997">
        <v>750.55</v>
      </c>
      <c r="G997">
        <v>435.06413076611</v>
      </c>
      <c r="H997">
        <v>42.579387264226099</v>
      </c>
      <c r="I997">
        <v>135.20775330883799</v>
      </c>
      <c r="J997">
        <v>11.392864871109801</v>
      </c>
      <c r="K997">
        <v>546.59622218020297</v>
      </c>
      <c r="L997">
        <v>381.14703388875398</v>
      </c>
      <c r="M997">
        <v>78.504325577637005</v>
      </c>
      <c r="N997">
        <v>1.34261627822664</v>
      </c>
      <c r="O997">
        <v>1.865298780894</v>
      </c>
      <c r="P997">
        <v>525.45833333333303</v>
      </c>
      <c r="Q997">
        <v>0.14997681502610499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E998">
        <v>2514.4194619499999</v>
      </c>
      <c r="F998">
        <v>1940.1</v>
      </c>
      <c r="G998">
        <v>425.89269166499298</v>
      </c>
      <c r="H998">
        <v>19.176732013018501</v>
      </c>
      <c r="I998">
        <v>194.73263650163</v>
      </c>
      <c r="J998">
        <v>-11.9317986215134</v>
      </c>
      <c r="K998">
        <v>1673.7786888958999</v>
      </c>
      <c r="L998">
        <v>1185.8371370244399</v>
      </c>
      <c r="M998">
        <v>55.5091273346981</v>
      </c>
      <c r="N998">
        <v>1.4148400081468699</v>
      </c>
      <c r="O998">
        <v>9.7701149425287497</v>
      </c>
      <c r="P998">
        <v>479.13432835820799</v>
      </c>
      <c r="Q998">
        <v>0.26062889361496799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340</v>
      </c>
      <c r="E999">
        <v>2512.806345</v>
      </c>
      <c r="F999">
        <v>975.45</v>
      </c>
      <c r="G999">
        <v>154.59280670289499</v>
      </c>
      <c r="H999">
        <v>43.097443866007097</v>
      </c>
      <c r="I999">
        <v>171.33513565732099</v>
      </c>
      <c r="J999">
        <v>9.3350331224393894</v>
      </c>
      <c r="K999">
        <v>687.26425993954001</v>
      </c>
      <c r="M999">
        <v>85.159803760432098</v>
      </c>
      <c r="N999">
        <v>0.86563573883161504</v>
      </c>
      <c r="O999">
        <v>8.1244553795683991</v>
      </c>
      <c r="P999">
        <v>315.08510638297798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306</v>
      </c>
      <c r="E1000">
        <v>2510.2037355000002</v>
      </c>
      <c r="F1000">
        <v>1646.15</v>
      </c>
      <c r="G1000">
        <v>853.53346144403804</v>
      </c>
      <c r="H1000">
        <v>56.539478706087003</v>
      </c>
      <c r="I1000">
        <v>149.26633902404899</v>
      </c>
      <c r="J1000">
        <v>-5.7622493552660696</v>
      </c>
      <c r="K1000">
        <v>1400.64818993124</v>
      </c>
      <c r="L1000">
        <v>927.90116834738899</v>
      </c>
      <c r="M1000">
        <v>50.836882290587297</v>
      </c>
      <c r="N1000">
        <v>1.8464907885558699</v>
      </c>
      <c r="O1000">
        <v>21.495610971053601</v>
      </c>
      <c r="P1000">
        <v>903.44407192928895</v>
      </c>
      <c r="Q1000">
        <v>0.24892036393330599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340</v>
      </c>
      <c r="E1001">
        <v>2499.8819328099999</v>
      </c>
      <c r="F1001">
        <v>582.70000000000005</v>
      </c>
      <c r="G1001">
        <v>556.17117772011397</v>
      </c>
      <c r="H1001">
        <v>-11.625034883027</v>
      </c>
      <c r="I1001">
        <v>126.89816553987301</v>
      </c>
      <c r="J1001">
        <v>-2.47991975676001</v>
      </c>
      <c r="K1001">
        <v>588.14835131539598</v>
      </c>
      <c r="L1001">
        <v>410.983920007748</v>
      </c>
      <c r="M1001">
        <v>42.176837290626501</v>
      </c>
      <c r="N1001">
        <v>0.352278813562445</v>
      </c>
      <c r="O1001">
        <v>27.672902007894201</v>
      </c>
      <c r="P1001">
        <v>608.88077858880695</v>
      </c>
      <c r="Q1001">
        <v>0.16538793116730499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24</v>
      </c>
      <c r="E1002">
        <v>2499.3415605700002</v>
      </c>
      <c r="F1002">
        <v>300.45</v>
      </c>
      <c r="G1002">
        <v>-16.972186932789999</v>
      </c>
      <c r="H1002">
        <v>2.2464969779520398</v>
      </c>
      <c r="I1002">
        <v>3.77134594009951</v>
      </c>
      <c r="J1002">
        <v>-17.1455391202323</v>
      </c>
      <c r="K1002">
        <v>291.86606316378402</v>
      </c>
      <c r="L1002">
        <v>290.37603001673699</v>
      </c>
      <c r="M1002">
        <v>48.282770761398297</v>
      </c>
      <c r="N1002">
        <v>4.8666285643099698</v>
      </c>
      <c r="O1002">
        <v>27.808287568647</v>
      </c>
      <c r="P1002">
        <v>20.4691259021651</v>
      </c>
      <c r="Q1002">
        <v>-7.1132286918672002E-2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306</v>
      </c>
      <c r="E1003">
        <v>2487.4079267699999</v>
      </c>
      <c r="F1003">
        <v>1768.6</v>
      </c>
      <c r="G1003">
        <v>68.733097145313394</v>
      </c>
      <c r="H1003">
        <v>-1.2899199790571201</v>
      </c>
      <c r="I1003">
        <v>20.0008416241769</v>
      </c>
      <c r="J1003">
        <v>3.9242165935188398</v>
      </c>
      <c r="K1003">
        <v>1544.21699751239</v>
      </c>
      <c r="L1003">
        <v>1408.0161283919299</v>
      </c>
      <c r="M1003">
        <v>73.3725629657838</v>
      </c>
      <c r="N1003">
        <v>1.7740822182462399</v>
      </c>
      <c r="O1003">
        <v>3.6978400995137402</v>
      </c>
      <c r="P1003">
        <v>101.331891399624</v>
      </c>
      <c r="Q1003">
        <v>1.3872919156505001E-2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177</v>
      </c>
      <c r="E1004">
        <v>2483.3569849199998</v>
      </c>
      <c r="F1004">
        <v>91.83</v>
      </c>
      <c r="G1004">
        <v>597.86402475407499</v>
      </c>
      <c r="H1004">
        <v>-15.4386139936317</v>
      </c>
      <c r="I1004">
        <v>69.687562221100606</v>
      </c>
      <c r="J1004">
        <v>-3.9964772272058</v>
      </c>
      <c r="K1004">
        <v>98.155663224778607</v>
      </c>
      <c r="L1004">
        <v>79.602672348547003</v>
      </c>
      <c r="M1004">
        <v>38.7812110668306</v>
      </c>
      <c r="N1004">
        <v>1.2356717269889601</v>
      </c>
      <c r="O1004">
        <v>52.455624523576098</v>
      </c>
      <c r="P1004">
        <v>659.86760446834899</v>
      </c>
      <c r="Q1004">
        <v>0.18624135409696299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267</v>
      </c>
      <c r="E1005">
        <v>2480.9783182199999</v>
      </c>
      <c r="F1005">
        <v>650.29999999999995</v>
      </c>
      <c r="G1005">
        <v>41.946636954207598</v>
      </c>
      <c r="H1005">
        <v>9.6388511558260692</v>
      </c>
      <c r="I1005">
        <v>9.0012323859518393</v>
      </c>
      <c r="J1005">
        <v>5.8608396428229197</v>
      </c>
      <c r="K1005">
        <v>584.48622305225797</v>
      </c>
      <c r="L1005">
        <v>533.114662792319</v>
      </c>
      <c r="M1005">
        <v>73.289268840919206</v>
      </c>
      <c r="N1005">
        <v>1.8619182281717599</v>
      </c>
      <c r="O1005">
        <v>10.9795479009688</v>
      </c>
      <c r="P1005">
        <v>74.109772423025404</v>
      </c>
      <c r="Q1005">
        <v>4.8476017529639003E-2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584</v>
      </c>
      <c r="E1006">
        <v>2479.2108448939998</v>
      </c>
      <c r="F1006">
        <v>103.45</v>
      </c>
      <c r="G1006">
        <v>87.967554334515199</v>
      </c>
      <c r="H1006">
        <v>-4.5881201560889</v>
      </c>
      <c r="I1006">
        <v>15.431307653665</v>
      </c>
      <c r="J1006">
        <v>-4.7199621600550898</v>
      </c>
      <c r="K1006">
        <v>97.977099296560198</v>
      </c>
      <c r="L1006">
        <v>79.957855573667004</v>
      </c>
      <c r="M1006">
        <v>48.729707125429002</v>
      </c>
      <c r="N1006">
        <v>0.75909415386628099</v>
      </c>
      <c r="O1006">
        <v>12.2281295311744</v>
      </c>
      <c r="P1006">
        <v>125.873362445414</v>
      </c>
      <c r="Q1006">
        <v>1.1485516139367E-2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193</v>
      </c>
      <c r="E1007">
        <v>2476.1861063000001</v>
      </c>
      <c r="F1007">
        <v>435.1</v>
      </c>
      <c r="G1007">
        <v>-10.1198203476256</v>
      </c>
      <c r="H1007">
        <v>7.3655569281765496</v>
      </c>
      <c r="I1007">
        <v>7.66571998112597</v>
      </c>
      <c r="J1007">
        <v>-2.45119417256659</v>
      </c>
      <c r="K1007">
        <v>398.595539058577</v>
      </c>
      <c r="L1007">
        <v>370.513237936243</v>
      </c>
      <c r="M1007">
        <v>68.656316458535997</v>
      </c>
      <c r="N1007">
        <v>1.33177020919711</v>
      </c>
      <c r="O1007">
        <v>5.4010572282233902</v>
      </c>
      <c r="P1007">
        <v>38.9873822073151</v>
      </c>
      <c r="Q1007">
        <v>3.9518388049700004E-3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935</v>
      </c>
      <c r="E1008">
        <v>2465.8602473870001</v>
      </c>
      <c r="F1008">
        <v>22.67</v>
      </c>
      <c r="G1008">
        <v>13.6417391206221</v>
      </c>
      <c r="H1008">
        <v>-9.1916219712017799</v>
      </c>
      <c r="I1008">
        <v>9.2295669780182799</v>
      </c>
      <c r="J1008">
        <v>-6.5280140257306103</v>
      </c>
      <c r="K1008">
        <v>23.699023523895999</v>
      </c>
      <c r="L1008">
        <v>22.434059353646902</v>
      </c>
      <c r="M1008">
        <v>37.290663688121001</v>
      </c>
      <c r="N1008">
        <v>0.85643404531369105</v>
      </c>
      <c r="O1008">
        <v>42.037935597706202</v>
      </c>
      <c r="P1008">
        <v>55.807560137457003</v>
      </c>
      <c r="Q1008">
        <v>-4.4699001209779002E-2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507</v>
      </c>
      <c r="E1009">
        <v>2465.2802969549998</v>
      </c>
      <c r="F1009">
        <v>713.75</v>
      </c>
      <c r="G1009">
        <v>51.089198117273497</v>
      </c>
      <c r="H1009">
        <v>11.196813842017599</v>
      </c>
      <c r="I1009">
        <v>30.919366699049899</v>
      </c>
      <c r="J1009">
        <v>-7.5820630132119202</v>
      </c>
      <c r="K1009">
        <v>633.03636302215102</v>
      </c>
      <c r="L1009">
        <v>524.24168483520305</v>
      </c>
      <c r="M1009">
        <v>48.462395602592203</v>
      </c>
      <c r="N1009">
        <v>0.96710619299971501</v>
      </c>
      <c r="O1009">
        <v>11.943957968476299</v>
      </c>
      <c r="P1009">
        <v>92.126514131897693</v>
      </c>
      <c r="Q1009">
        <v>0.139855194002869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281</v>
      </c>
      <c r="E1010">
        <v>2459.5740767950001</v>
      </c>
      <c r="F1010">
        <v>2068</v>
      </c>
      <c r="G1010">
        <v>-23.586155844072401</v>
      </c>
      <c r="H1010">
        <v>-2.6373648111436498</v>
      </c>
      <c r="I1010">
        <v>-22.360242277354999</v>
      </c>
      <c r="J1010">
        <v>-10.5728004078384</v>
      </c>
      <c r="K1010">
        <v>1990.7322293504701</v>
      </c>
      <c r="L1010">
        <v>1999.40426968516</v>
      </c>
      <c r="M1010">
        <v>48.373660414438497</v>
      </c>
      <c r="N1010">
        <v>1.9400003081747199</v>
      </c>
      <c r="O1010">
        <v>25.4835589941972</v>
      </c>
      <c r="P1010">
        <v>37.076193948231797</v>
      </c>
      <c r="Q1010">
        <v>6.4848000466706995E-2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275</v>
      </c>
      <c r="E1011">
        <v>2457.1675184400001</v>
      </c>
      <c r="F1011">
        <v>138.52000000000001</v>
      </c>
      <c r="G1011">
        <v>28.125193687550698</v>
      </c>
      <c r="H1011">
        <v>-7.8594640785176297</v>
      </c>
      <c r="I1011">
        <v>3.4436538316035699</v>
      </c>
      <c r="J1011">
        <v>-4.5208228649912297</v>
      </c>
      <c r="K1011">
        <v>137.84708199680099</v>
      </c>
      <c r="L1011">
        <v>122.374927256541</v>
      </c>
      <c r="M1011">
        <v>39.852253556121497</v>
      </c>
      <c r="N1011">
        <v>0.49181544830152302</v>
      </c>
      <c r="O1011">
        <v>11.7528154779093</v>
      </c>
      <c r="P1011">
        <v>75.230866540164399</v>
      </c>
      <c r="Q1011">
        <v>0.13436839711218901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140</v>
      </c>
      <c r="E1012">
        <v>2450.2306187499998</v>
      </c>
      <c r="F1012">
        <v>671.85</v>
      </c>
      <c r="G1012">
        <v>47.662644083556103</v>
      </c>
      <c r="H1012">
        <v>-7.42419792124468</v>
      </c>
      <c r="I1012">
        <v>41.553458754242698</v>
      </c>
      <c r="J1012">
        <v>-3.5029164420575101</v>
      </c>
      <c r="K1012">
        <v>716.13508632768196</v>
      </c>
      <c r="L1012">
        <v>610.091244813206</v>
      </c>
      <c r="M1012">
        <v>43.834626591754997</v>
      </c>
      <c r="N1012">
        <v>0.39675748201706901</v>
      </c>
      <c r="O1012">
        <v>32.090496390563302</v>
      </c>
      <c r="P1012">
        <v>105.86793320055099</v>
      </c>
      <c r="Q1012">
        <v>8.3632600620516001E-2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49</v>
      </c>
      <c r="E1013">
        <v>2447.8933508639998</v>
      </c>
      <c r="F1013">
        <v>218.2</v>
      </c>
      <c r="G1013">
        <v>0.34882103126638597</v>
      </c>
      <c r="H1013">
        <v>-7.64024441522667</v>
      </c>
      <c r="I1013">
        <v>-21.865272261065101</v>
      </c>
      <c r="J1013">
        <v>-11.1853219176243</v>
      </c>
      <c r="K1013">
        <v>234.430351440712</v>
      </c>
      <c r="L1013">
        <v>229.03007400664299</v>
      </c>
      <c r="M1013">
        <v>31.917597664129101</v>
      </c>
      <c r="N1013">
        <v>0.91738496244084999</v>
      </c>
      <c r="O1013">
        <v>29.9495875343721</v>
      </c>
      <c r="P1013">
        <v>29.495548961424301</v>
      </c>
      <c r="Q1013">
        <v>8.7335631043641004E-2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659</v>
      </c>
      <c r="E1014">
        <v>2444.4954073599902</v>
      </c>
      <c r="F1014">
        <v>178.12</v>
      </c>
      <c r="G1014">
        <v>16.041122085877799</v>
      </c>
      <c r="H1014">
        <v>-2.3578528051483101</v>
      </c>
      <c r="I1014">
        <v>-10.827527486758401</v>
      </c>
      <c r="J1014">
        <v>-0.11974555009103301</v>
      </c>
      <c r="K1014">
        <v>178.74283563584399</v>
      </c>
      <c r="L1014">
        <v>164.056293532697</v>
      </c>
      <c r="M1014">
        <v>50.635774037561099</v>
      </c>
      <c r="N1014">
        <v>1.05217470563659</v>
      </c>
      <c r="O1014">
        <v>12.227711655063899</v>
      </c>
      <c r="P1014">
        <v>53.750539490720698</v>
      </c>
      <c r="Q1014">
        <v>0.18396343613752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531</v>
      </c>
      <c r="E1015">
        <v>2440.61421131</v>
      </c>
      <c r="F1015">
        <v>396.4</v>
      </c>
      <c r="G1015">
        <v>2.7025653627079702</v>
      </c>
      <c r="H1015">
        <v>10.389261271820301</v>
      </c>
      <c r="I1015">
        <v>8.2720651767397104</v>
      </c>
      <c r="J1015">
        <v>-3.1534510734650998</v>
      </c>
      <c r="K1015">
        <v>366.35226394820199</v>
      </c>
      <c r="L1015">
        <v>338.194785004138</v>
      </c>
      <c r="M1015">
        <v>61.791295031478803</v>
      </c>
      <c r="N1015">
        <v>1.2874275961241199</v>
      </c>
      <c r="O1015">
        <v>6.1932391523713504</v>
      </c>
      <c r="P1015">
        <v>39.479239971850802</v>
      </c>
      <c r="Q1015">
        <v>4.0479426773039999E-2</v>
      </c>
    </row>
    <row r="1016" spans="1:17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109</v>
      </c>
      <c r="E1016">
        <v>2439.8680661599901</v>
      </c>
      <c r="F1016">
        <v>9.77</v>
      </c>
      <c r="G1016">
        <v>-3.3194152396829502</v>
      </c>
      <c r="H1016">
        <v>-42.333518742515103</v>
      </c>
      <c r="I1016">
        <v>-62.185685011371604</v>
      </c>
      <c r="J1016">
        <v>-8.2525533384945806</v>
      </c>
      <c r="K1016">
        <v>14.309204052064601</v>
      </c>
      <c r="L1016">
        <v>16.1867218266149</v>
      </c>
      <c r="M1016">
        <v>29.148346819530499</v>
      </c>
      <c r="N1016">
        <v>0.78976880645714098</v>
      </c>
      <c r="O1016">
        <v>177.89150460593601</v>
      </c>
      <c r="P1016">
        <v>30.266666666666602</v>
      </c>
      <c r="Q1016">
        <v>2.627345676254E-3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193</v>
      </c>
      <c r="E1017">
        <v>2437.0962220799902</v>
      </c>
      <c r="F1017">
        <v>776.65</v>
      </c>
      <c r="G1017">
        <v>7.1976551339590804</v>
      </c>
      <c r="H1017">
        <v>5.4161701482578701</v>
      </c>
      <c r="I1017">
        <v>14.3720333803609</v>
      </c>
      <c r="J1017">
        <v>-1.3659241553144901</v>
      </c>
      <c r="K1017">
        <v>715.87019071235898</v>
      </c>
      <c r="L1017">
        <v>642.79572970522202</v>
      </c>
      <c r="M1017">
        <v>52.7083003431352</v>
      </c>
      <c r="N1017">
        <v>0.676723271557365</v>
      </c>
      <c r="O1017">
        <v>7.1267623768750399</v>
      </c>
      <c r="P1017">
        <v>42.976804123711297</v>
      </c>
      <c r="Q1017">
        <v>6.2691301987560996E-2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89</v>
      </c>
      <c r="E1018">
        <v>2435.2793590799902</v>
      </c>
      <c r="F1018">
        <v>28.05</v>
      </c>
      <c r="G1018">
        <v>209.76724061854401</v>
      </c>
      <c r="H1018">
        <v>3.6035881757238002</v>
      </c>
      <c r="I1018">
        <v>46.425103990439197</v>
      </c>
      <c r="J1018">
        <v>-7.29970449333097</v>
      </c>
      <c r="K1018">
        <v>25.9549638842505</v>
      </c>
      <c r="L1018">
        <v>21.485668599732598</v>
      </c>
      <c r="M1018">
        <v>64.838641954219796</v>
      </c>
      <c r="N1018">
        <v>1.9980835126646499</v>
      </c>
      <c r="O1018">
        <v>19.6078431372549</v>
      </c>
      <c r="P1018">
        <v>264.80046147624398</v>
      </c>
      <c r="Q1018">
        <v>0.10353061403592299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584</v>
      </c>
      <c r="E1019">
        <v>2423.6564441759901</v>
      </c>
      <c r="F1019">
        <v>142.08000000000001</v>
      </c>
      <c r="G1019">
        <v>103.6226375</v>
      </c>
      <c r="H1019">
        <v>23.746746525726401</v>
      </c>
      <c r="I1019">
        <v>38.600965857506701</v>
      </c>
      <c r="J1019">
        <v>19.336760620095902</v>
      </c>
      <c r="K1019">
        <v>111.30897528870899</v>
      </c>
      <c r="L1019">
        <v>100.12903038201399</v>
      </c>
      <c r="M1019">
        <v>89.5782953059243</v>
      </c>
      <c r="N1019">
        <v>3.3847713158683201</v>
      </c>
      <c r="O1019">
        <v>4.4130067567567499</v>
      </c>
      <c r="P1019">
        <v>134.06919275123499</v>
      </c>
      <c r="Q1019">
        <v>4.2656739374152999E-2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230</v>
      </c>
      <c r="E1020">
        <v>2407.2458450399999</v>
      </c>
      <c r="F1020">
        <v>653.35</v>
      </c>
      <c r="G1020">
        <v>66.180721376342802</v>
      </c>
      <c r="H1020">
        <v>2.1449361511724598</v>
      </c>
      <c r="I1020">
        <v>-30.623377319063898</v>
      </c>
      <c r="J1020">
        <v>7.7521123081729897</v>
      </c>
      <c r="K1020">
        <v>634.00595768871301</v>
      </c>
      <c r="L1020">
        <v>601.10103963741903</v>
      </c>
      <c r="M1020">
        <v>63.319435925784198</v>
      </c>
      <c r="N1020">
        <v>1.2215333372050099</v>
      </c>
      <c r="O1020">
        <v>43.108594168516099</v>
      </c>
      <c r="P1020">
        <v>101.030769230769</v>
      </c>
      <c r="Q1020">
        <v>4.7709656394087002E-2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420</v>
      </c>
      <c r="E1021">
        <v>2399.9226768150002</v>
      </c>
      <c r="F1021">
        <v>709.2</v>
      </c>
      <c r="G1021">
        <v>29.9446592244615</v>
      </c>
      <c r="H1021">
        <v>2.61001724630382</v>
      </c>
      <c r="I1021">
        <v>-16.000509131974599</v>
      </c>
      <c r="J1021">
        <v>2.86143315343018</v>
      </c>
      <c r="K1021">
        <v>685.50629450511894</v>
      </c>
      <c r="L1021">
        <v>659.32963489268502</v>
      </c>
      <c r="M1021">
        <v>60.151898093931699</v>
      </c>
      <c r="N1021">
        <v>1.62449122592795</v>
      </c>
      <c r="O1021">
        <v>19.430344049633302</v>
      </c>
      <c r="P1021">
        <v>66.011235955056193</v>
      </c>
      <c r="Q1021">
        <v>7.4750163776940003E-3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80</v>
      </c>
      <c r="E1022">
        <v>2388.5527907699998</v>
      </c>
      <c r="F1022">
        <v>899.75</v>
      </c>
      <c r="G1022">
        <v>156.010032083721</v>
      </c>
      <c r="H1022">
        <v>-9.2829292344747802</v>
      </c>
      <c r="I1022">
        <v>18.3130786459026</v>
      </c>
      <c r="J1022">
        <v>-5.6326410461302103</v>
      </c>
      <c r="K1022">
        <v>853.00458249073301</v>
      </c>
      <c r="L1022">
        <v>681.83918036649402</v>
      </c>
      <c r="M1022">
        <v>47.419777867388397</v>
      </c>
      <c r="N1022">
        <v>1.04847191341805</v>
      </c>
      <c r="O1022">
        <v>3.9177549319255398</v>
      </c>
      <c r="P1022">
        <v>217.93286219081199</v>
      </c>
      <c r="Q1022">
        <v>8.9395729833655999E-2</v>
      </c>
    </row>
    <row r="1023" spans="1:17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281</v>
      </c>
      <c r="E1023">
        <v>2374.0505008800001</v>
      </c>
      <c r="F1023">
        <v>405.7</v>
      </c>
      <c r="G1023">
        <v>-33.374290870975003</v>
      </c>
      <c r="H1023">
        <v>3.9481752590380998</v>
      </c>
      <c r="I1023">
        <v>-24.890659000117701</v>
      </c>
      <c r="J1023">
        <v>-2.3097037724498701</v>
      </c>
      <c r="K1023">
        <v>388.44858187830101</v>
      </c>
      <c r="L1023">
        <v>403.65085979391199</v>
      </c>
      <c r="M1023">
        <v>57.252739630978297</v>
      </c>
      <c r="N1023">
        <v>1.6593597882472</v>
      </c>
      <c r="O1023">
        <v>32.092679319694298</v>
      </c>
      <c r="P1023">
        <v>22.6235454133292</v>
      </c>
      <c r="Q1023">
        <v>-7.3608427543009003E-2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132</v>
      </c>
      <c r="E1024">
        <v>2369.8717287630002</v>
      </c>
      <c r="F1024">
        <v>162.91999999999999</v>
      </c>
      <c r="G1024">
        <v>1.9353618303807301</v>
      </c>
      <c r="H1024">
        <v>-0.45482222855467203</v>
      </c>
      <c r="I1024">
        <v>-29.738279821750801</v>
      </c>
      <c r="J1024">
        <v>-4.3170753917601701</v>
      </c>
      <c r="K1024">
        <v>163.29531415053501</v>
      </c>
      <c r="L1024">
        <v>163.55643552823599</v>
      </c>
      <c r="M1024">
        <v>48.7446808013664</v>
      </c>
      <c r="N1024">
        <v>1.0120462981689899</v>
      </c>
      <c r="O1024">
        <v>30.61625337589</v>
      </c>
      <c r="P1024">
        <v>35.936587400917801</v>
      </c>
      <c r="Q1024">
        <v>-3.1166712061989998E-3</v>
      </c>
    </row>
    <row r="1025" spans="1:17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230</v>
      </c>
      <c r="E1025">
        <v>2367.6520182999998</v>
      </c>
      <c r="F1025">
        <v>531.65</v>
      </c>
      <c r="G1025">
        <v>-32.736691651748004</v>
      </c>
      <c r="H1025">
        <v>-6.8953488549145003</v>
      </c>
      <c r="I1025">
        <v>-18.171056190410901</v>
      </c>
      <c r="J1025">
        <v>-2.5152277851632401</v>
      </c>
      <c r="K1025">
        <v>527.65461550602095</v>
      </c>
      <c r="L1025">
        <v>548.64207442127304</v>
      </c>
      <c r="M1025">
        <v>54.107411316521599</v>
      </c>
      <c r="N1025">
        <v>1.19176816235483</v>
      </c>
      <c r="O1025">
        <v>35.925891093764697</v>
      </c>
      <c r="P1025">
        <v>17.1035242290748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584</v>
      </c>
      <c r="E1026">
        <v>2362.2719999999999</v>
      </c>
      <c r="F1026">
        <v>131.15</v>
      </c>
      <c r="G1026">
        <v>149.201922676229</v>
      </c>
      <c r="H1026">
        <v>-11.4463192572143</v>
      </c>
      <c r="I1026">
        <v>92.771618795932099</v>
      </c>
      <c r="J1026">
        <v>-8.0345416054995091</v>
      </c>
      <c r="K1026">
        <v>129.10049637721801</v>
      </c>
      <c r="L1026">
        <v>92.694028312707403</v>
      </c>
      <c r="M1026">
        <v>35.113687494529501</v>
      </c>
      <c r="N1026">
        <v>0.34391013093024803</v>
      </c>
      <c r="O1026">
        <v>28.9744567289363</v>
      </c>
      <c r="P1026">
        <v>203.58796296296299</v>
      </c>
      <c r="Q1026">
        <v>4.8013057892946E-2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584</v>
      </c>
      <c r="E1027">
        <v>2359.3669475000002</v>
      </c>
      <c r="F1027">
        <v>467.4</v>
      </c>
      <c r="G1027">
        <v>25.1670122122128</v>
      </c>
      <c r="H1027">
        <v>7.4687336375578104</v>
      </c>
      <c r="I1027">
        <v>36.805529601944798</v>
      </c>
      <c r="J1027">
        <v>-5.2353544548112101</v>
      </c>
      <c r="K1027">
        <v>419.51092391851</v>
      </c>
      <c r="L1027">
        <v>353.88202713105198</v>
      </c>
      <c r="M1027">
        <v>63.355453003024799</v>
      </c>
      <c r="N1027">
        <v>1.15582999522242</v>
      </c>
      <c r="O1027">
        <v>6.7394094993581604</v>
      </c>
      <c r="P1027">
        <v>83.437990580847696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92</v>
      </c>
      <c r="E1028">
        <v>2354.478309864</v>
      </c>
      <c r="F1028">
        <v>50.78</v>
      </c>
      <c r="G1028">
        <v>66.038779927332101</v>
      </c>
      <c r="H1028">
        <v>-0.64738825394409605</v>
      </c>
      <c r="I1028">
        <v>-2.76276390262962</v>
      </c>
      <c r="J1028">
        <v>-9.8935576577408106</v>
      </c>
      <c r="K1028">
        <v>52.177071237935898</v>
      </c>
      <c r="L1028">
        <v>47.8812338230913</v>
      </c>
      <c r="M1028">
        <v>32.450238479383401</v>
      </c>
      <c r="N1028">
        <v>1.06652067695474</v>
      </c>
      <c r="O1028">
        <v>30.9570697124852</v>
      </c>
      <c r="P1028">
        <v>99.528487229862407</v>
      </c>
      <c r="Q1028">
        <v>6.3165249850132998E-2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281</v>
      </c>
      <c r="E1029">
        <v>2332.8813793999998</v>
      </c>
      <c r="F1029">
        <v>464.35</v>
      </c>
      <c r="G1029">
        <v>20.956771428180598</v>
      </c>
      <c r="H1029">
        <v>15.6937907739298</v>
      </c>
      <c r="I1029">
        <v>-21.461996739766601</v>
      </c>
      <c r="J1029">
        <v>2.5632605779363802</v>
      </c>
      <c r="K1029">
        <v>426.65030813668602</v>
      </c>
      <c r="L1029">
        <v>440.85129589511598</v>
      </c>
      <c r="M1029">
        <v>71.833614556543097</v>
      </c>
      <c r="N1029">
        <v>1.1651652854850101</v>
      </c>
      <c r="O1029">
        <v>38.010121675460297</v>
      </c>
      <c r="P1029">
        <v>51.008130081300799</v>
      </c>
      <c r="Q1029">
        <v>4.8224513282326999E-2</v>
      </c>
    </row>
    <row r="1030" spans="1:17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214</v>
      </c>
      <c r="E1030">
        <v>2330.0131351499999</v>
      </c>
      <c r="F1030">
        <v>297.8</v>
      </c>
      <c r="G1030">
        <v>-62.4064850447132</v>
      </c>
      <c r="H1030">
        <v>6.3643323138612198</v>
      </c>
      <c r="I1030">
        <v>-19.8677682809262</v>
      </c>
      <c r="J1030">
        <v>1.4931750605660601</v>
      </c>
      <c r="K1030">
        <v>289.639381122619</v>
      </c>
      <c r="L1030">
        <v>323.75521101260802</v>
      </c>
      <c r="M1030">
        <v>59.265475313533798</v>
      </c>
      <c r="N1030">
        <v>1.8391210023562701</v>
      </c>
      <c r="O1030">
        <v>56.799865681665501</v>
      </c>
      <c r="P1030">
        <v>21.3281727439397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358</v>
      </c>
      <c r="E1031">
        <v>2328.6745808279902</v>
      </c>
      <c r="F1031">
        <v>242.24</v>
      </c>
      <c r="G1031">
        <v>-11.0920794763949</v>
      </c>
      <c r="H1031">
        <v>19.488353894972899</v>
      </c>
      <c r="I1031">
        <v>5.6502494780310597</v>
      </c>
      <c r="J1031">
        <v>1.41215962818546</v>
      </c>
      <c r="K1031">
        <v>199.69218922571801</v>
      </c>
      <c r="M1031">
        <v>79.007794365039501</v>
      </c>
      <c r="N1031">
        <v>2.27363856328676</v>
      </c>
      <c r="O1031">
        <v>5.3954755614266698</v>
      </c>
      <c r="P1031">
        <v>60.849933598937596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21</v>
      </c>
      <c r="E1032">
        <v>2325.8351595150002</v>
      </c>
      <c r="F1032">
        <v>253.15</v>
      </c>
      <c r="G1032">
        <v>-58.611347299130898</v>
      </c>
      <c r="H1032">
        <v>-10.787143905294201</v>
      </c>
      <c r="I1032">
        <v>-41.869018344704898</v>
      </c>
      <c r="J1032">
        <v>-10.486713963804499</v>
      </c>
      <c r="K1032">
        <v>277.57643409858002</v>
      </c>
      <c r="M1032">
        <v>38.212319909636001</v>
      </c>
      <c r="N1032">
        <v>1.17517028001404</v>
      </c>
      <c r="O1032">
        <v>67.371123839620694</v>
      </c>
      <c r="P1032">
        <v>14.418079096045201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1510</v>
      </c>
      <c r="E1033">
        <v>2315.7396371999998</v>
      </c>
      <c r="F1033">
        <v>2603</v>
      </c>
      <c r="G1033">
        <v>54.613465556326801</v>
      </c>
      <c r="H1033">
        <v>16.312504882007602</v>
      </c>
      <c r="I1033">
        <v>4.45302344951837</v>
      </c>
      <c r="J1033">
        <v>11.7029360074221</v>
      </c>
      <c r="K1033">
        <v>2218.6038219419602</v>
      </c>
      <c r="L1033">
        <v>2097.0518594950699</v>
      </c>
      <c r="M1033">
        <v>84.028829917855205</v>
      </c>
      <c r="N1033">
        <v>3.1435899075437601</v>
      </c>
      <c r="O1033">
        <v>1.80560891279293</v>
      </c>
      <c r="P1033">
        <v>86.588294326368199</v>
      </c>
      <c r="Q1033">
        <v>0.15487239233195399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59</v>
      </c>
      <c r="E1034">
        <v>2310.6735989700001</v>
      </c>
      <c r="F1034">
        <v>495.4</v>
      </c>
      <c r="G1034">
        <v>15.8315073997271</v>
      </c>
      <c r="H1034">
        <v>-2.0076652583352002</v>
      </c>
      <c r="I1034">
        <v>34.952704189400102</v>
      </c>
      <c r="J1034">
        <v>11.862422030303801</v>
      </c>
      <c r="K1034">
        <v>442.06475603866301</v>
      </c>
      <c r="L1034">
        <v>399.03991590301302</v>
      </c>
      <c r="M1034">
        <v>76.005914948783698</v>
      </c>
      <c r="N1034">
        <v>0.55183453874019495</v>
      </c>
      <c r="O1034">
        <v>12.7977392006459</v>
      </c>
      <c r="P1034">
        <v>87.972812318825802</v>
      </c>
      <c r="Q1034">
        <v>-0.105731146354793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46</v>
      </c>
      <c r="E1035">
        <v>2304.2148457200001</v>
      </c>
      <c r="F1035">
        <v>530.20000000000005</v>
      </c>
      <c r="G1035">
        <v>-16.332927260595199</v>
      </c>
      <c r="H1035">
        <v>1.32646108939305</v>
      </c>
      <c r="I1035">
        <v>-31.527549748568902</v>
      </c>
      <c r="J1035">
        <v>-10.3997829480749</v>
      </c>
      <c r="K1035">
        <v>560.00293067260498</v>
      </c>
      <c r="L1035">
        <v>571.94268052341602</v>
      </c>
      <c r="M1035">
        <v>51.862602780870603</v>
      </c>
      <c r="N1035">
        <v>2.75786843276062</v>
      </c>
      <c r="O1035">
        <v>60.316861561674799</v>
      </c>
      <c r="P1035">
        <v>22.575424806380699</v>
      </c>
      <c r="Q1035">
        <v>0.160980859720813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306</v>
      </c>
      <c r="E1036">
        <v>2301.1895312000001</v>
      </c>
      <c r="F1036">
        <v>3429.9</v>
      </c>
      <c r="G1036">
        <v>1793.7345910762101</v>
      </c>
      <c r="H1036">
        <v>113.30181538885699</v>
      </c>
      <c r="I1036">
        <v>497.10261286096801</v>
      </c>
      <c r="J1036">
        <v>13.9184971005895</v>
      </c>
      <c r="K1036">
        <v>2088.13879208868</v>
      </c>
      <c r="M1036">
        <v>94.315260561883207</v>
      </c>
      <c r="N1036">
        <v>1.05824765717405</v>
      </c>
      <c r="O1036">
        <v>11.1038222688708</v>
      </c>
      <c r="P1036">
        <v>1929.5266272189299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132</v>
      </c>
      <c r="E1037">
        <v>2296.6499053889902</v>
      </c>
      <c r="F1037">
        <v>163.86</v>
      </c>
      <c r="G1037">
        <v>83.927412390791503</v>
      </c>
      <c r="H1037">
        <v>10.0663555562545</v>
      </c>
      <c r="I1037">
        <v>16.432226307181399</v>
      </c>
      <c r="J1037">
        <v>-2.49982245468127</v>
      </c>
      <c r="K1037">
        <v>151.36583432657699</v>
      </c>
      <c r="L1037">
        <v>128.853095014204</v>
      </c>
      <c r="M1037">
        <v>54.951808554146702</v>
      </c>
      <c r="N1037">
        <v>0.90665499472897904</v>
      </c>
      <c r="O1037">
        <v>13.5115342365433</v>
      </c>
      <c r="P1037">
        <v>114.476439790575</v>
      </c>
      <c r="Q1037">
        <v>0.15434303370234401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531</v>
      </c>
      <c r="E1038">
        <v>2296.2132784</v>
      </c>
      <c r="F1038">
        <v>440.4</v>
      </c>
      <c r="G1038">
        <v>-46.553373611684698</v>
      </c>
      <c r="H1038">
        <v>4.8850515057930002</v>
      </c>
      <c r="I1038">
        <v>-26.489706896570301</v>
      </c>
      <c r="J1038">
        <v>-1.5600702664352899</v>
      </c>
      <c r="K1038">
        <v>431.93441019637498</v>
      </c>
      <c r="L1038">
        <v>462.98240841553098</v>
      </c>
      <c r="M1038">
        <v>54.398984875844299</v>
      </c>
      <c r="N1038">
        <v>0.85963865073049595</v>
      </c>
      <c r="O1038">
        <v>30.1884650317892</v>
      </c>
      <c r="P1038">
        <v>14.986945169712699</v>
      </c>
      <c r="Q1038">
        <v>1.4518298063292001E-2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477</v>
      </c>
      <c r="E1039">
        <v>2288.63731224</v>
      </c>
      <c r="F1039">
        <v>281.49</v>
      </c>
      <c r="G1039">
        <v>-19.9893867400652</v>
      </c>
      <c r="H1039">
        <v>6.0952452653791998</v>
      </c>
      <c r="I1039">
        <v>-5.72704303606299</v>
      </c>
      <c r="J1039">
        <v>3.8841403412054998</v>
      </c>
      <c r="K1039">
        <v>263.68339205420801</v>
      </c>
      <c r="L1039">
        <v>265.767247630312</v>
      </c>
      <c r="M1039">
        <v>73.849329521890496</v>
      </c>
      <c r="N1039">
        <v>2.3468999853741002</v>
      </c>
      <c r="O1039">
        <v>9.6486553696401192</v>
      </c>
      <c r="P1039">
        <v>24.086400705311799</v>
      </c>
      <c r="Q1039">
        <v>-8.8820968705393993E-2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230</v>
      </c>
      <c r="E1040">
        <v>2284.265214</v>
      </c>
      <c r="F1040">
        <v>15625</v>
      </c>
      <c r="G1040">
        <v>27.874281220686299</v>
      </c>
      <c r="H1040">
        <v>-13.3229262234817</v>
      </c>
      <c r="I1040">
        <v>-12.5838208843955</v>
      </c>
      <c r="J1040">
        <v>-5.2776681940838701</v>
      </c>
      <c r="K1040">
        <v>15182.142616638001</v>
      </c>
      <c r="L1040">
        <v>13991.826625297201</v>
      </c>
      <c r="M1040">
        <v>48.6585596255266</v>
      </c>
      <c r="N1040">
        <v>0.74178693400903295</v>
      </c>
      <c r="O1040">
        <v>13.126719999999899</v>
      </c>
      <c r="P1040">
        <v>56.225785003324397</v>
      </c>
      <c r="Q1040">
        <v>0.12012965261786999</v>
      </c>
    </row>
    <row r="1041" spans="1:17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272</v>
      </c>
      <c r="E1041">
        <v>2264.64775052</v>
      </c>
      <c r="F1041">
        <v>767.85</v>
      </c>
      <c r="G1041">
        <v>-67.552122754377507</v>
      </c>
      <c r="H1041">
        <v>-5.4322584895080297</v>
      </c>
      <c r="I1041">
        <v>-22.313055165626601</v>
      </c>
      <c r="J1041">
        <v>-2.6658241013973498</v>
      </c>
      <c r="K1041">
        <v>770.87678667562295</v>
      </c>
      <c r="L1041">
        <v>817.42955594942998</v>
      </c>
      <c r="M1041">
        <v>52.769168966324003</v>
      </c>
      <c r="N1041">
        <v>0.78354855782327404</v>
      </c>
      <c r="O1041">
        <v>72.911375919775907</v>
      </c>
      <c r="P1041">
        <v>16.112203236050199</v>
      </c>
      <c r="Q1041">
        <v>-2.155367771586E-3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328</v>
      </c>
      <c r="E1042">
        <v>2257.0082776300001</v>
      </c>
      <c r="F1042">
        <v>998.9</v>
      </c>
      <c r="G1042">
        <v>-5.5100342582476198</v>
      </c>
      <c r="H1042">
        <v>-1.8165004749581499</v>
      </c>
      <c r="I1042">
        <v>-15.60697710595</v>
      </c>
      <c r="J1042">
        <v>-2.5747085631024902</v>
      </c>
      <c r="K1042">
        <v>1029.29422473104</v>
      </c>
      <c r="L1042">
        <v>1018.7943386813899</v>
      </c>
      <c r="M1042">
        <v>51.230970178563602</v>
      </c>
      <c r="N1042">
        <v>1.14357839672998</v>
      </c>
      <c r="O1042">
        <v>29.922915206727399</v>
      </c>
      <c r="P1042">
        <v>25.877386428076299</v>
      </c>
      <c r="Q1042">
        <v>0.18326162969377899</v>
      </c>
    </row>
    <row r="1043" spans="1:17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92</v>
      </c>
      <c r="E1043">
        <v>2253.98908729</v>
      </c>
      <c r="F1043">
        <v>1568.2</v>
      </c>
      <c r="G1043">
        <v>449.29650305352101</v>
      </c>
      <c r="H1043">
        <v>28.492169191051101</v>
      </c>
      <c r="I1043">
        <v>37.742835931657602</v>
      </c>
      <c r="J1043">
        <v>24.464283211783702</v>
      </c>
      <c r="K1043">
        <v>1271.0467485082299</v>
      </c>
      <c r="L1043">
        <v>990.87711640185205</v>
      </c>
      <c r="M1043">
        <v>87.1750678500768</v>
      </c>
      <c r="N1043">
        <v>1.51070708898261</v>
      </c>
      <c r="O1043">
        <v>7.0654253284019903</v>
      </c>
      <c r="P1043">
        <v>534.89878542510098</v>
      </c>
    </row>
    <row r="1044" spans="1:17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59</v>
      </c>
      <c r="E1044">
        <v>2248.9942434209902</v>
      </c>
      <c r="F1044">
        <v>103.1</v>
      </c>
      <c r="G1044">
        <v>33.947476230280799</v>
      </c>
      <c r="H1044">
        <v>-1.4089210500667699</v>
      </c>
      <c r="I1044">
        <v>15.003434793029299</v>
      </c>
      <c r="J1044">
        <v>3.7482207302039998</v>
      </c>
      <c r="K1044">
        <v>100.29972287480901</v>
      </c>
      <c r="L1044">
        <v>93.837508718145799</v>
      </c>
      <c r="M1044">
        <v>67.955534841299496</v>
      </c>
      <c r="N1044">
        <v>1.21290804360458</v>
      </c>
      <c r="O1044">
        <v>25.121241513093999</v>
      </c>
      <c r="P1044">
        <v>72.986577181208006</v>
      </c>
      <c r="Q1044">
        <v>1.0959961766332E-2</v>
      </c>
    </row>
    <row r="1045" spans="1:17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D1045" t="s">
        <v>162</v>
      </c>
      <c r="E1045">
        <v>2244.07575</v>
      </c>
      <c r="F1045">
        <v>2156.4</v>
      </c>
      <c r="G1045">
        <v>-16.059021115315701</v>
      </c>
      <c r="H1045">
        <v>6.4614616540415799</v>
      </c>
      <c r="I1045">
        <v>-22.927654203796301</v>
      </c>
      <c r="J1045">
        <v>-4.3630947658940897</v>
      </c>
      <c r="K1045">
        <v>2106.3142934401799</v>
      </c>
      <c r="L1045">
        <v>2027.3644988956</v>
      </c>
      <c r="M1045">
        <v>63.581423301053803</v>
      </c>
      <c r="N1045">
        <v>1.9225055628399901</v>
      </c>
      <c r="O1045">
        <v>28.858282322389101</v>
      </c>
      <c r="P1045">
        <v>28.429766832435</v>
      </c>
      <c r="Q1045">
        <v>0.18600611407297199</v>
      </c>
    </row>
    <row r="1046" spans="1:17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21</v>
      </c>
      <c r="E1046">
        <v>2242.2692527499999</v>
      </c>
      <c r="F1046">
        <v>595.65</v>
      </c>
      <c r="G1046">
        <v>59.680679975980503</v>
      </c>
      <c r="H1046">
        <v>2.8847762518847402</v>
      </c>
      <c r="I1046">
        <v>30.063450367048301</v>
      </c>
      <c r="J1046">
        <v>-2.6840329809970598</v>
      </c>
      <c r="K1046">
        <v>552.21792970516901</v>
      </c>
      <c r="L1046">
        <v>498.05222841886098</v>
      </c>
      <c r="M1046">
        <v>54.875654121378197</v>
      </c>
      <c r="N1046">
        <v>1.3803994266755399</v>
      </c>
      <c r="O1046">
        <v>24.049357844371698</v>
      </c>
      <c r="P1046">
        <v>123.928571428571</v>
      </c>
      <c r="Q1046">
        <v>0.112425731457184</v>
      </c>
    </row>
    <row r="1047" spans="1:17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609</v>
      </c>
      <c r="E1047">
        <v>2241.2823472</v>
      </c>
      <c r="F1047">
        <v>508.9</v>
      </c>
      <c r="G1047">
        <v>-32.629841581016798</v>
      </c>
      <c r="H1047">
        <v>5.1975390073163403</v>
      </c>
      <c r="I1047">
        <v>-16.585053979448801</v>
      </c>
      <c r="J1047">
        <v>-1.3023131855353201</v>
      </c>
      <c r="K1047">
        <v>469.97320435934603</v>
      </c>
      <c r="L1047">
        <v>495.22707656255602</v>
      </c>
      <c r="M1047">
        <v>71.201467782800705</v>
      </c>
      <c r="N1047">
        <v>2.0375390540286098</v>
      </c>
      <c r="O1047">
        <v>24.778934957752</v>
      </c>
      <c r="P1047">
        <v>24.243164062499901</v>
      </c>
      <c r="Q1047">
        <v>3.4264347489114999E-2</v>
      </c>
    </row>
    <row r="1048" spans="1:17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80</v>
      </c>
      <c r="E1048">
        <v>2239.8473661200001</v>
      </c>
      <c r="F1048">
        <v>251.76</v>
      </c>
      <c r="G1048">
        <v>22.526463646142599</v>
      </c>
      <c r="H1048">
        <v>2.2352153433425399</v>
      </c>
      <c r="I1048">
        <v>5.4928963355387896</v>
      </c>
      <c r="J1048">
        <v>2.9154975796543501</v>
      </c>
      <c r="K1048">
        <v>236.59501687317101</v>
      </c>
      <c r="L1048">
        <v>217.933383023505</v>
      </c>
      <c r="M1048">
        <v>67.939101164881194</v>
      </c>
      <c r="N1048">
        <v>1.06304809273686</v>
      </c>
      <c r="O1048">
        <v>9.0324118207816895</v>
      </c>
      <c r="P1048">
        <v>54.881574900030699</v>
      </c>
      <c r="Q1048">
        <v>-5.1568275188607002E-2</v>
      </c>
    </row>
    <row r="1049" spans="1:17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531</v>
      </c>
      <c r="E1049">
        <v>2237.94794</v>
      </c>
      <c r="F1049">
        <v>1973.3</v>
      </c>
      <c r="G1049">
        <v>-12.3232813950075</v>
      </c>
      <c r="H1049">
        <v>1.9071473290782699</v>
      </c>
      <c r="I1049">
        <v>9.93289736410728</v>
      </c>
      <c r="J1049">
        <v>0.303746304071565</v>
      </c>
      <c r="K1049">
        <v>1852.0769194316299</v>
      </c>
      <c r="L1049">
        <v>1765.82289271846</v>
      </c>
      <c r="M1049">
        <v>74.3535337277726</v>
      </c>
      <c r="N1049">
        <v>1.1071748027864099</v>
      </c>
      <c r="O1049">
        <v>22.974205645365601</v>
      </c>
      <c r="P1049">
        <v>30.2508250825082</v>
      </c>
    </row>
    <row r="1050" spans="1:17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281</v>
      </c>
      <c r="E1050">
        <v>2228.0464499999998</v>
      </c>
      <c r="F1050">
        <v>449.2</v>
      </c>
      <c r="G1050">
        <v>-17.042157932271099</v>
      </c>
      <c r="H1050">
        <v>-8.3430224348050803</v>
      </c>
      <c r="I1050">
        <v>-2.6118375578355502</v>
      </c>
      <c r="J1050">
        <v>-3.05775222086044</v>
      </c>
      <c r="K1050">
        <v>459.024918100435</v>
      </c>
      <c r="L1050">
        <v>437.05382816879398</v>
      </c>
      <c r="M1050">
        <v>33.224248339399999</v>
      </c>
      <c r="N1050">
        <v>0.92194350637561295</v>
      </c>
      <c r="O1050">
        <v>10.6188780053428</v>
      </c>
      <c r="P1050">
        <v>19.372840818495799</v>
      </c>
      <c r="Q1050">
        <v>6.3259800208055994E-2</v>
      </c>
    </row>
    <row r="1051" spans="1:17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80</v>
      </c>
      <c r="E1051">
        <v>2226.7072800000001</v>
      </c>
      <c r="F1051">
        <v>731.2</v>
      </c>
      <c r="G1051">
        <v>61.7502390150214</v>
      </c>
      <c r="H1051">
        <v>24.9537581677783</v>
      </c>
      <c r="I1051">
        <v>38.341230208240198</v>
      </c>
      <c r="J1051">
        <v>8.1356839814758306</v>
      </c>
      <c r="K1051">
        <v>588.43157363092496</v>
      </c>
      <c r="L1051">
        <v>509.873680518328</v>
      </c>
      <c r="M1051">
        <v>71.802392616478102</v>
      </c>
      <c r="N1051">
        <v>1.45183848249348</v>
      </c>
      <c r="O1051">
        <v>4.6225382932166097</v>
      </c>
      <c r="P1051">
        <v>102.998334258745</v>
      </c>
      <c r="Q1051">
        <v>6.5588590590789003E-2</v>
      </c>
    </row>
    <row r="1052" spans="1:17" hidden="1" x14ac:dyDescent="0.3">
      <c r="A1052" t="s">
        <v>2250</v>
      </c>
      <c r="B1052" t="s">
        <v>2251</v>
      </c>
      <c r="C1052" t="str">
        <f>IFERROR(VLOOKUP(Table1[[#This Row],[Ticker]],[1]!Table1[[Symbol]:[Industry]],2,FALSE),"-")</f>
        <v>-</v>
      </c>
      <c r="D1052" t="s">
        <v>284</v>
      </c>
      <c r="E1052">
        <v>2226.4621510000002</v>
      </c>
      <c r="F1052">
        <v>238.17</v>
      </c>
      <c r="G1052">
        <v>131.66643047864599</v>
      </c>
      <c r="H1052">
        <v>-5.7388563773708601</v>
      </c>
      <c r="I1052">
        <v>23.713961381839098</v>
      </c>
      <c r="J1052">
        <v>-7.1253880097066897</v>
      </c>
      <c r="K1052">
        <v>239.964179791335</v>
      </c>
      <c r="L1052">
        <v>199.253651497302</v>
      </c>
      <c r="M1052">
        <v>41.2403249374699</v>
      </c>
      <c r="N1052">
        <v>0.46325203402634302</v>
      </c>
      <c r="O1052">
        <v>18.738716043162398</v>
      </c>
      <c r="P1052">
        <v>168.663282571911</v>
      </c>
      <c r="Q1052">
        <v>9.4830268895521E-2</v>
      </c>
    </row>
    <row r="1053" spans="1:17" hidden="1" x14ac:dyDescent="0.3">
      <c r="A1053" t="s">
        <v>2252</v>
      </c>
      <c r="B1053" t="s">
        <v>2253</v>
      </c>
      <c r="C1053" t="str">
        <f>IFERROR(VLOOKUP(Table1[[#This Row],[Ticker]],[1]!Table1[[Symbol]:[Industry]],2,FALSE),"-")</f>
        <v>-</v>
      </c>
      <c r="D1053" t="s">
        <v>272</v>
      </c>
      <c r="E1053">
        <v>2225.0130089630002</v>
      </c>
      <c r="F1053">
        <v>113</v>
      </c>
      <c r="G1053">
        <v>-16.4040734966472</v>
      </c>
      <c r="H1053">
        <v>-21.526861582141201</v>
      </c>
      <c r="I1053">
        <v>-11.8954849762777</v>
      </c>
      <c r="J1053">
        <v>2.0888252594946701</v>
      </c>
      <c r="K1053">
        <v>120.18568903402399</v>
      </c>
      <c r="L1053">
        <v>114.061577558769</v>
      </c>
      <c r="M1053">
        <v>37.188127746601801</v>
      </c>
      <c r="N1053">
        <v>2.7904672499363099</v>
      </c>
      <c r="O1053">
        <v>38.053097345132699</v>
      </c>
      <c r="P1053">
        <v>30.696275734443599</v>
      </c>
      <c r="Q1053">
        <v>0.168114689969455</v>
      </c>
    </row>
    <row r="1054" spans="1:17" hidden="1" x14ac:dyDescent="0.3">
      <c r="A1054" t="s">
        <v>2254</v>
      </c>
      <c r="B1054" t="s">
        <v>2255</v>
      </c>
      <c r="C1054" t="str">
        <f>IFERROR(VLOOKUP(Table1[[#This Row],[Ticker]],[1]!Table1[[Symbol]:[Industry]],2,FALSE),"-")</f>
        <v>-</v>
      </c>
      <c r="D1054" t="s">
        <v>132</v>
      </c>
      <c r="E1054">
        <v>2221.603652796</v>
      </c>
      <c r="F1054">
        <v>40.83</v>
      </c>
      <c r="G1054">
        <v>23.612419849552701</v>
      </c>
      <c r="H1054">
        <v>6.3178667403601896</v>
      </c>
      <c r="I1054">
        <v>-9.0116970053746499</v>
      </c>
      <c r="J1054">
        <v>8.2053188836724704</v>
      </c>
      <c r="K1054">
        <v>38.160901654816399</v>
      </c>
      <c r="L1054">
        <v>36.618207597883803</v>
      </c>
      <c r="M1054">
        <v>70.879559413493794</v>
      </c>
      <c r="N1054">
        <v>2.3115837321039798</v>
      </c>
      <c r="O1054">
        <v>12.7357335292677</v>
      </c>
      <c r="P1054">
        <v>57.038461538461497</v>
      </c>
      <c r="Q1054">
        <v>8.0684879672159995E-2</v>
      </c>
    </row>
    <row r="1055" spans="1:17" hidden="1" x14ac:dyDescent="0.3">
      <c r="A1055" t="s">
        <v>2256</v>
      </c>
      <c r="B1055" t="s">
        <v>2257</v>
      </c>
      <c r="C1055" t="str">
        <f>IFERROR(VLOOKUP(Table1[[#This Row],[Ticker]],[1]!Table1[[Symbol]:[Industry]],2,FALSE),"-")</f>
        <v>-</v>
      </c>
      <c r="D1055" t="s">
        <v>140</v>
      </c>
      <c r="E1055">
        <v>2218.16968404</v>
      </c>
      <c r="F1055">
        <v>125.51</v>
      </c>
      <c r="G1055">
        <v>448.88176090210902</v>
      </c>
      <c r="H1055">
        <v>-5.4630726267860403</v>
      </c>
      <c r="I1055">
        <v>107.22359679021</v>
      </c>
      <c r="J1055">
        <v>-0.94347663517757097</v>
      </c>
      <c r="K1055">
        <v>115.88116190700801</v>
      </c>
      <c r="L1055">
        <v>81.390259649287302</v>
      </c>
      <c r="M1055">
        <v>59.6167572051124</v>
      </c>
      <c r="N1055">
        <v>0.95455731656389697</v>
      </c>
      <c r="O1055">
        <v>9.6964385307943601</v>
      </c>
      <c r="P1055">
        <v>527.54999999999995</v>
      </c>
    </row>
    <row r="1056" spans="1:17" hidden="1" x14ac:dyDescent="0.3">
      <c r="A1056" t="s">
        <v>2258</v>
      </c>
      <c r="B1056" t="s">
        <v>2259</v>
      </c>
      <c r="C1056" t="str">
        <f>IFERROR(VLOOKUP(Table1[[#This Row],[Ticker]],[1]!Table1[[Symbol]:[Industry]],2,FALSE),"-")</f>
        <v>-</v>
      </c>
      <c r="D1056" t="s">
        <v>49</v>
      </c>
      <c r="E1056">
        <v>2216.5560265200002</v>
      </c>
      <c r="F1056">
        <v>2042.1</v>
      </c>
      <c r="G1056">
        <v>-33.933662962833502</v>
      </c>
      <c r="H1056">
        <v>-2.7200415494559902</v>
      </c>
      <c r="I1056">
        <v>-32.238802776458797</v>
      </c>
      <c r="J1056">
        <v>-16.800513747781</v>
      </c>
      <c r="K1056">
        <v>2165.7657698186699</v>
      </c>
      <c r="L1056">
        <v>2119.7090967885201</v>
      </c>
      <c r="M1056">
        <v>32.6754037545874</v>
      </c>
      <c r="N1056">
        <v>1.06647337748684</v>
      </c>
      <c r="O1056">
        <v>31.2374516429166</v>
      </c>
      <c r="P1056">
        <v>20.364257927619899</v>
      </c>
      <c r="Q1056">
        <v>0.10879470419366701</v>
      </c>
    </row>
    <row r="1057" spans="1:17" hidden="1" x14ac:dyDescent="0.3">
      <c r="A1057" t="s">
        <v>2260</v>
      </c>
      <c r="B1057" t="s">
        <v>2261</v>
      </c>
      <c r="C1057" t="str">
        <f>IFERROR(VLOOKUP(Table1[[#This Row],[Ticker]],[1]!Table1[[Symbol]:[Industry]],2,FALSE),"-")</f>
        <v>-</v>
      </c>
      <c r="D1057" t="s">
        <v>672</v>
      </c>
      <c r="E1057">
        <v>2216.1854232750002</v>
      </c>
      <c r="F1057">
        <v>556.35</v>
      </c>
      <c r="G1057">
        <v>4.2775284030606899</v>
      </c>
      <c r="H1057">
        <v>1.6180869897193799</v>
      </c>
      <c r="I1057">
        <v>-19.725985356029401</v>
      </c>
      <c r="J1057">
        <v>-1.0384615497004399</v>
      </c>
      <c r="K1057">
        <v>527.82417849978197</v>
      </c>
      <c r="L1057">
        <v>523.66269447177103</v>
      </c>
      <c r="M1057">
        <v>63.539701168400399</v>
      </c>
      <c r="N1057">
        <v>1.7669858297032199</v>
      </c>
      <c r="O1057">
        <v>21.3085288038105</v>
      </c>
      <c r="P1057">
        <v>36.678540719813199</v>
      </c>
      <c r="Q1057">
        <v>8.0585035722365E-2</v>
      </c>
    </row>
    <row r="1058" spans="1:17" hidden="1" x14ac:dyDescent="0.3">
      <c r="A1058" t="s">
        <v>2262</v>
      </c>
      <c r="B1058" t="s">
        <v>2263</v>
      </c>
      <c r="C1058" t="str">
        <f>IFERROR(VLOOKUP(Table1[[#This Row],[Ticker]],[1]!Table1[[Symbol]:[Industry]],2,FALSE),"-")</f>
        <v>-</v>
      </c>
      <c r="D1058" t="s">
        <v>1150</v>
      </c>
      <c r="E1058">
        <v>2216.0758002500002</v>
      </c>
      <c r="F1058">
        <v>826.25</v>
      </c>
      <c r="G1058">
        <v>-10.786863523319701</v>
      </c>
      <c r="H1058">
        <v>-8.9110701261520209</v>
      </c>
      <c r="I1058">
        <v>-14.3982581107868</v>
      </c>
      <c r="J1058">
        <v>-4.2006953336850898</v>
      </c>
      <c r="K1058">
        <v>870.00523373171302</v>
      </c>
      <c r="L1058">
        <v>846.37061654311401</v>
      </c>
      <c r="M1058">
        <v>40.237306286920997</v>
      </c>
      <c r="N1058">
        <v>0.75014776994210597</v>
      </c>
      <c r="O1058">
        <v>39.298033282904598</v>
      </c>
      <c r="P1058">
        <v>39.3221482168451</v>
      </c>
      <c r="Q1058">
        <v>1.1420049390763E-2</v>
      </c>
    </row>
    <row r="1059" spans="1:17" hidden="1" x14ac:dyDescent="0.3">
      <c r="A1059" t="s">
        <v>2264</v>
      </c>
      <c r="B1059" t="s">
        <v>2265</v>
      </c>
      <c r="C1059" t="str">
        <f>IFERROR(VLOOKUP(Table1[[#This Row],[Ticker]],[1]!Table1[[Symbol]:[Industry]],2,FALSE),"-")</f>
        <v>-</v>
      </c>
      <c r="E1059">
        <v>2208.9958607950002</v>
      </c>
      <c r="F1059">
        <v>845.7</v>
      </c>
      <c r="G1059">
        <v>50.245351995680103</v>
      </c>
      <c r="H1059">
        <v>-9.4857073373402301</v>
      </c>
      <c r="I1059">
        <v>4.5760716530166103</v>
      </c>
      <c r="J1059">
        <v>-0.41112036572826899</v>
      </c>
      <c r="K1059">
        <v>874.29792403243005</v>
      </c>
      <c r="L1059">
        <v>796.788937415992</v>
      </c>
      <c r="M1059">
        <v>52.0954598831973</v>
      </c>
      <c r="N1059">
        <v>1.5214070255815799</v>
      </c>
      <c r="O1059">
        <v>53.718812817783999</v>
      </c>
      <c r="P1059">
        <v>87.933333333333294</v>
      </c>
      <c r="Q1059">
        <v>0.205930500244004</v>
      </c>
    </row>
    <row r="1060" spans="1:17" hidden="1" x14ac:dyDescent="0.3">
      <c r="A1060" t="s">
        <v>2266</v>
      </c>
      <c r="B1060" t="s">
        <v>2267</v>
      </c>
      <c r="C1060" t="str">
        <f>IFERROR(VLOOKUP(Table1[[#This Row],[Ticker]],[1]!Table1[[Symbol]:[Industry]],2,FALSE),"-")</f>
        <v>-</v>
      </c>
      <c r="D1060" t="s">
        <v>420</v>
      </c>
      <c r="E1060">
        <v>2206.9787741250002</v>
      </c>
      <c r="F1060">
        <v>923.7</v>
      </c>
      <c r="G1060">
        <v>-7.0250235742687401</v>
      </c>
      <c r="H1060">
        <v>3.1409454760931101</v>
      </c>
      <c r="I1060">
        <v>-23.2022803615356</v>
      </c>
      <c r="J1060">
        <v>3.6736102122822598</v>
      </c>
      <c r="K1060">
        <v>904.82135509050897</v>
      </c>
      <c r="L1060">
        <v>946.91881597045403</v>
      </c>
      <c r="M1060">
        <v>57.312852863878298</v>
      </c>
      <c r="N1060">
        <v>1.5411991531632601</v>
      </c>
      <c r="O1060">
        <v>56.977373606149101</v>
      </c>
      <c r="P1060">
        <v>23.704298915227</v>
      </c>
      <c r="Q1060">
        <v>8.2200975182140004E-3</v>
      </c>
    </row>
    <row r="1061" spans="1:17" hidden="1" x14ac:dyDescent="0.3">
      <c r="A1061" t="s">
        <v>2268</v>
      </c>
      <c r="B1061" t="s">
        <v>2269</v>
      </c>
      <c r="C1061" t="str">
        <f>IFERROR(VLOOKUP(Table1[[#This Row],[Ticker]],[1]!Table1[[Symbol]:[Industry]],2,FALSE),"-")</f>
        <v>-</v>
      </c>
      <c r="D1061" t="s">
        <v>867</v>
      </c>
      <c r="E1061">
        <v>2199.0718210499999</v>
      </c>
      <c r="F1061">
        <v>332.45</v>
      </c>
      <c r="G1061">
        <v>-24.3721041679749</v>
      </c>
      <c r="H1061">
        <v>-5.76966956639962</v>
      </c>
      <c r="I1061">
        <v>-7.6297752135489301</v>
      </c>
      <c r="J1061">
        <v>-1.8159280339447501</v>
      </c>
      <c r="K1061">
        <v>329.87424812629899</v>
      </c>
      <c r="M1061">
        <v>52.928718082837797</v>
      </c>
      <c r="N1061">
        <v>0.54084100833903304</v>
      </c>
      <c r="O1061">
        <v>16.8446382914724</v>
      </c>
      <c r="P1061">
        <v>17.806520198440801</v>
      </c>
    </row>
    <row r="1062" spans="1:17" hidden="1" x14ac:dyDescent="0.3">
      <c r="A1062" t="s">
        <v>2270</v>
      </c>
      <c r="B1062" t="s">
        <v>2271</v>
      </c>
      <c r="C1062" t="str">
        <f>IFERROR(VLOOKUP(Table1[[#This Row],[Ticker]],[1]!Table1[[Symbol]:[Industry]],2,FALSE),"-")</f>
        <v>-</v>
      </c>
      <c r="D1062" t="s">
        <v>507</v>
      </c>
      <c r="E1062">
        <v>2193.5306752299998</v>
      </c>
      <c r="F1062">
        <v>71.239999999999995</v>
      </c>
      <c r="G1062">
        <v>74.035017195675493</v>
      </c>
      <c r="H1062">
        <v>-19.9021209788778</v>
      </c>
      <c r="I1062">
        <v>-32.2739381899233</v>
      </c>
      <c r="J1062">
        <v>-1.6233604663771699</v>
      </c>
      <c r="K1062">
        <v>75.260423287238297</v>
      </c>
      <c r="L1062">
        <v>72.195345345782997</v>
      </c>
      <c r="M1062">
        <v>41.248182142857402</v>
      </c>
      <c r="N1062">
        <v>0.56048570794946895</v>
      </c>
      <c r="O1062">
        <v>64.023020774845605</v>
      </c>
      <c r="P1062">
        <v>108.60907759882799</v>
      </c>
      <c r="Q1062">
        <v>0.113048389108863</v>
      </c>
    </row>
    <row r="1063" spans="1:17" hidden="1" x14ac:dyDescent="0.3">
      <c r="A1063" t="s">
        <v>2272</v>
      </c>
      <c r="B1063" t="s">
        <v>2273</v>
      </c>
      <c r="C1063" t="str">
        <f>IFERROR(VLOOKUP(Table1[[#This Row],[Ticker]],[1]!Table1[[Symbol]:[Industry]],2,FALSE),"-")</f>
        <v>-</v>
      </c>
      <c r="D1063" t="s">
        <v>267</v>
      </c>
      <c r="E1063">
        <v>2186.2077809500001</v>
      </c>
      <c r="F1063">
        <v>4145.2</v>
      </c>
      <c r="G1063">
        <v>52.750261625953698</v>
      </c>
      <c r="H1063">
        <v>16.110135073959601</v>
      </c>
      <c r="I1063">
        <v>15.102009929670499</v>
      </c>
      <c r="J1063">
        <v>19.239940586630901</v>
      </c>
      <c r="K1063">
        <v>3555.3672363341302</v>
      </c>
      <c r="L1063">
        <v>3195.5139178606701</v>
      </c>
      <c r="M1063">
        <v>82.749607708346105</v>
      </c>
      <c r="N1063">
        <v>3.8069790655717699</v>
      </c>
      <c r="O1063">
        <v>9.1238058477274908</v>
      </c>
      <c r="P1063">
        <v>82.756872340894503</v>
      </c>
      <c r="Q1063">
        <v>8.6377682201026998E-2</v>
      </c>
    </row>
    <row r="1064" spans="1:17" hidden="1" x14ac:dyDescent="0.3">
      <c r="A1064" t="s">
        <v>2274</v>
      </c>
      <c r="B1064" t="s">
        <v>2275</v>
      </c>
      <c r="C1064" t="str">
        <f>IFERROR(VLOOKUP(Table1[[#This Row],[Ticker]],[1]!Table1[[Symbol]:[Industry]],2,FALSE),"-")</f>
        <v>-</v>
      </c>
      <c r="D1064" t="s">
        <v>59</v>
      </c>
      <c r="E1064">
        <v>2184.4453343800001</v>
      </c>
      <c r="F1064">
        <v>750.35</v>
      </c>
      <c r="G1064">
        <v>-15.349185676915299</v>
      </c>
      <c r="H1064">
        <v>1.38934165994044</v>
      </c>
      <c r="I1064">
        <v>13.710782154048101</v>
      </c>
      <c r="J1064">
        <v>-2.4016570530356498</v>
      </c>
      <c r="K1064">
        <v>719.11643004418795</v>
      </c>
      <c r="L1064">
        <v>666.54640658684104</v>
      </c>
      <c r="M1064">
        <v>60.670740997186698</v>
      </c>
      <c r="N1064">
        <v>0.513605671217643</v>
      </c>
      <c r="O1064">
        <v>7.1499966682214904</v>
      </c>
      <c r="P1064">
        <v>33.064373115800599</v>
      </c>
      <c r="Q1064">
        <v>-4.4623897652768002E-2</v>
      </c>
    </row>
    <row r="1065" spans="1:17" hidden="1" x14ac:dyDescent="0.3">
      <c r="A1065" t="s">
        <v>2276</v>
      </c>
      <c r="B1065" t="s">
        <v>2277</v>
      </c>
      <c r="C1065" t="str">
        <f>IFERROR(VLOOKUP(Table1[[#This Row],[Ticker]],[1]!Table1[[Symbol]:[Industry]],2,FALSE),"-")</f>
        <v>-</v>
      </c>
      <c r="D1065" t="s">
        <v>705</v>
      </c>
      <c r="E1065">
        <v>2180.653534008</v>
      </c>
      <c r="F1065">
        <v>265.74</v>
      </c>
      <c r="G1065">
        <v>1.61141051565142</v>
      </c>
      <c r="H1065">
        <v>-0.94597681936765299</v>
      </c>
      <c r="I1065">
        <v>0.91140404415115805</v>
      </c>
      <c r="J1065">
        <v>-0.48258383482435202</v>
      </c>
      <c r="K1065">
        <v>252.82967200052099</v>
      </c>
      <c r="L1065">
        <v>237.32627492479699</v>
      </c>
      <c r="M1065">
        <v>58.290846172297002</v>
      </c>
      <c r="N1065">
        <v>0.61919282576689805</v>
      </c>
      <c r="O1065">
        <v>9.0313840596078998E-2</v>
      </c>
      <c r="P1065">
        <v>34.076690211907099</v>
      </c>
      <c r="Q1065">
        <v>3.2968413234804997E-2</v>
      </c>
    </row>
    <row r="1066" spans="1:17" hidden="1" x14ac:dyDescent="0.3">
      <c r="A1066" t="s">
        <v>2278</v>
      </c>
      <c r="B1066" t="s">
        <v>2279</v>
      </c>
      <c r="C1066" t="str">
        <f>IFERROR(VLOOKUP(Table1[[#This Row],[Ticker]],[1]!Table1[[Symbol]:[Industry]],2,FALSE),"-")</f>
        <v>-</v>
      </c>
      <c r="D1066" t="s">
        <v>303</v>
      </c>
      <c r="E1066">
        <v>2177.3609352599901</v>
      </c>
      <c r="F1066">
        <v>833.2</v>
      </c>
      <c r="G1066">
        <v>33.9612852674354</v>
      </c>
      <c r="H1066">
        <v>-6.0274967959699</v>
      </c>
      <c r="I1066">
        <v>46.916921623699402</v>
      </c>
      <c r="J1066">
        <v>-12.167222364235499</v>
      </c>
      <c r="K1066">
        <v>793.70833432136703</v>
      </c>
      <c r="L1066">
        <v>612.00371405712804</v>
      </c>
      <c r="M1066">
        <v>44.448296354605702</v>
      </c>
      <c r="N1066">
        <v>0.94612238016600503</v>
      </c>
      <c r="O1066">
        <v>18.819011041766601</v>
      </c>
      <c r="P1066">
        <v>107.26368159203901</v>
      </c>
      <c r="Q1066">
        <v>0.24343353636217899</v>
      </c>
    </row>
    <row r="1067" spans="1:17" hidden="1" x14ac:dyDescent="0.3">
      <c r="A1067" t="s">
        <v>2280</v>
      </c>
      <c r="B1067" t="s">
        <v>2281</v>
      </c>
      <c r="C1067" t="str">
        <f>IFERROR(VLOOKUP(Table1[[#This Row],[Ticker]],[1]!Table1[[Symbol]:[Industry]],2,FALSE),"-")</f>
        <v>-</v>
      </c>
      <c r="D1067" t="s">
        <v>672</v>
      </c>
      <c r="E1067">
        <v>2174.2741265</v>
      </c>
      <c r="F1067">
        <v>339.7</v>
      </c>
      <c r="G1067">
        <v>-3.8451427509125402</v>
      </c>
      <c r="H1067">
        <v>0.141656045296985</v>
      </c>
      <c r="I1067">
        <v>-16.3853645878553</v>
      </c>
      <c r="J1067">
        <v>-0.98964189378999501</v>
      </c>
      <c r="K1067">
        <v>331.92020194953898</v>
      </c>
      <c r="L1067">
        <v>326.67618546988399</v>
      </c>
      <c r="M1067">
        <v>57.197933163119103</v>
      </c>
      <c r="N1067">
        <v>1.8448309146819599</v>
      </c>
      <c r="O1067">
        <v>24.183102737709699</v>
      </c>
      <c r="P1067">
        <v>33.661223686799097</v>
      </c>
      <c r="Q1067">
        <v>4.9403432514321999E-2</v>
      </c>
    </row>
    <row r="1068" spans="1:17" hidden="1" x14ac:dyDescent="0.3">
      <c r="A1068" t="s">
        <v>2282</v>
      </c>
      <c r="B1068" t="s">
        <v>2283</v>
      </c>
      <c r="C1068" t="str">
        <f>IFERROR(VLOOKUP(Table1[[#This Row],[Ticker]],[1]!Table1[[Symbol]:[Industry]],2,FALSE),"-")</f>
        <v>-</v>
      </c>
      <c r="D1068" t="s">
        <v>80</v>
      </c>
      <c r="E1068">
        <v>2171.1002310899999</v>
      </c>
      <c r="F1068">
        <v>2881.8</v>
      </c>
      <c r="G1068">
        <v>-34.604829788879101</v>
      </c>
      <c r="H1068">
        <v>10.5698895416342</v>
      </c>
      <c r="I1068">
        <v>-8.1638553578117303</v>
      </c>
      <c r="J1068">
        <v>-1.6077355271632501</v>
      </c>
      <c r="K1068">
        <v>2709.5614160376299</v>
      </c>
      <c r="L1068">
        <v>2763.90811061677</v>
      </c>
      <c r="M1068">
        <v>59.5847030832388</v>
      </c>
      <c r="N1068">
        <v>1.2616602209685399</v>
      </c>
      <c r="O1068">
        <v>11.596918592546301</v>
      </c>
      <c r="P1068">
        <v>22.857203760151702</v>
      </c>
      <c r="Q1068">
        <v>-9.4774257734647996E-2</v>
      </c>
    </row>
    <row r="1069" spans="1:17" hidden="1" x14ac:dyDescent="0.3">
      <c r="A1069" t="s">
        <v>2284</v>
      </c>
      <c r="B1069" t="s">
        <v>2285</v>
      </c>
      <c r="C1069" t="str">
        <f>IFERROR(VLOOKUP(Table1[[#This Row],[Ticker]],[1]!Table1[[Symbol]:[Industry]],2,FALSE),"-")</f>
        <v>-</v>
      </c>
      <c r="D1069" t="s">
        <v>140</v>
      </c>
      <c r="E1069">
        <v>2166.7738631799998</v>
      </c>
      <c r="F1069">
        <v>71.180000000000007</v>
      </c>
      <c r="G1069">
        <v>171.92724919209701</v>
      </c>
      <c r="H1069">
        <v>3.8881708452939798</v>
      </c>
      <c r="I1069">
        <v>31.466817491130801</v>
      </c>
      <c r="J1069">
        <v>6.2583418545800003</v>
      </c>
      <c r="K1069">
        <v>62.225416150944604</v>
      </c>
      <c r="L1069">
        <v>51.257250310092097</v>
      </c>
      <c r="M1069">
        <v>57.509406025439901</v>
      </c>
      <c r="N1069">
        <v>1.2249140506838301</v>
      </c>
      <c r="O1069">
        <v>9.9044675470637706</v>
      </c>
      <c r="P1069">
        <v>210.152505446623</v>
      </c>
      <c r="Q1069">
        <v>0.14099487202281</v>
      </c>
    </row>
    <row r="1070" spans="1:17" hidden="1" x14ac:dyDescent="0.3">
      <c r="A1070" t="s">
        <v>2286</v>
      </c>
      <c r="B1070" t="s">
        <v>2287</v>
      </c>
      <c r="C1070" t="str">
        <f>IFERROR(VLOOKUP(Table1[[#This Row],[Ticker]],[1]!Table1[[Symbol]:[Industry]],2,FALSE),"-")</f>
        <v>-</v>
      </c>
      <c r="D1070" t="s">
        <v>495</v>
      </c>
      <c r="E1070">
        <v>2166.2306379249999</v>
      </c>
      <c r="F1070">
        <v>2464.9</v>
      </c>
      <c r="G1070">
        <v>16.863009418294101</v>
      </c>
      <c r="H1070">
        <v>37.014267736348103</v>
      </c>
      <c r="I1070">
        <v>59.468932288804702</v>
      </c>
      <c r="J1070">
        <v>19.022990650860802</v>
      </c>
      <c r="K1070">
        <v>1901.1649021032099</v>
      </c>
      <c r="L1070">
        <v>1686.93146940164</v>
      </c>
      <c r="M1070">
        <v>85.842805732720706</v>
      </c>
      <c r="N1070">
        <v>3.1814901763224102</v>
      </c>
      <c r="O1070">
        <v>10.6332914114162</v>
      </c>
      <c r="P1070">
        <v>90.656301968519102</v>
      </c>
      <c r="Q1070">
        <v>-4.1630179784253998E-2</v>
      </c>
    </row>
    <row r="1071" spans="1:17" hidden="1" x14ac:dyDescent="0.3">
      <c r="A1071" t="s">
        <v>2288</v>
      </c>
      <c r="B1071" t="s">
        <v>2289</v>
      </c>
      <c r="C1071" t="str">
        <f>IFERROR(VLOOKUP(Table1[[#This Row],[Ticker]],[1]!Table1[[Symbol]:[Industry]],2,FALSE),"-")</f>
        <v>-</v>
      </c>
      <c r="E1071">
        <v>2160.8727178499998</v>
      </c>
      <c r="F1071">
        <v>46.36</v>
      </c>
      <c r="G1071">
        <v>59.936271748488103</v>
      </c>
      <c r="H1071">
        <v>14.450368881986201</v>
      </c>
      <c r="I1071">
        <v>27.3110771491774</v>
      </c>
      <c r="J1071">
        <v>12.519316301299501</v>
      </c>
      <c r="K1071">
        <v>39.465748436159302</v>
      </c>
      <c r="L1071">
        <v>35.900293710046199</v>
      </c>
      <c r="M1071">
        <v>40.367538925958897</v>
      </c>
      <c r="N1071">
        <v>3.3242147288559698</v>
      </c>
      <c r="O1071">
        <v>4.8317515099223396</v>
      </c>
      <c r="P1071">
        <v>92.765072765072702</v>
      </c>
    </row>
    <row r="1072" spans="1:17" hidden="1" x14ac:dyDescent="0.3">
      <c r="A1072" t="s">
        <v>2290</v>
      </c>
      <c r="B1072" t="s">
        <v>2291</v>
      </c>
      <c r="C1072" t="str">
        <f>IFERROR(VLOOKUP(Table1[[#This Row],[Ticker]],[1]!Table1[[Symbol]:[Industry]],2,FALSE),"-")</f>
        <v>-</v>
      </c>
      <c r="D1072" t="s">
        <v>1304</v>
      </c>
      <c r="E1072">
        <v>2148.3625806</v>
      </c>
      <c r="F1072">
        <v>396.65</v>
      </c>
      <c r="G1072">
        <v>55.728809999041601</v>
      </c>
      <c r="H1072">
        <v>17.797374528397899</v>
      </c>
      <c r="I1072">
        <v>48.936083490342398</v>
      </c>
      <c r="J1072">
        <v>-1.32234765272391</v>
      </c>
      <c r="K1072">
        <v>332.95636717427197</v>
      </c>
      <c r="L1072">
        <v>277.28581358077798</v>
      </c>
      <c r="M1072">
        <v>74.529663081781393</v>
      </c>
      <c r="N1072">
        <v>1.76464216192741</v>
      </c>
      <c r="O1072">
        <v>9.6432623219462901</v>
      </c>
      <c r="P1072">
        <v>87.985781990521303</v>
      </c>
      <c r="Q1072">
        <v>4.7329271940749998E-2</v>
      </c>
    </row>
    <row r="1073" spans="1:17" x14ac:dyDescent="0.3">
      <c r="A1073" t="s">
        <v>2292</v>
      </c>
      <c r="B1073" t="s">
        <v>2293</v>
      </c>
      <c r="C1073" t="str">
        <f>IFERROR(VLOOKUP(Table1[[#This Row],[Ticker]],[1]!Table1[[Symbol]:[Industry]],2,FALSE),"-")</f>
        <v>-</v>
      </c>
      <c r="D1073" t="s">
        <v>528</v>
      </c>
      <c r="E1073">
        <v>2138.4144458299902</v>
      </c>
      <c r="F1073">
        <v>544.25</v>
      </c>
      <c r="G1073">
        <v>-43.853572948064297</v>
      </c>
      <c r="H1073">
        <v>2.0452892370445501</v>
      </c>
      <c r="I1073">
        <v>-29.131998028677799</v>
      </c>
      <c r="J1073">
        <v>-4.7542996233427299</v>
      </c>
      <c r="K1073">
        <v>544.97146959704901</v>
      </c>
      <c r="L1073">
        <v>603.54731111047204</v>
      </c>
      <c r="M1073">
        <v>45.517314610744101</v>
      </c>
      <c r="N1073">
        <v>0.651551119131203</v>
      </c>
      <c r="O1073">
        <v>45.466237942122099</v>
      </c>
      <c r="P1073">
        <v>18.045765101398899</v>
      </c>
      <c r="Q1073">
        <v>-7.5383984346028998E-2</v>
      </c>
    </row>
    <row r="1074" spans="1:17" hidden="1" x14ac:dyDescent="0.3">
      <c r="A1074" t="s">
        <v>2294</v>
      </c>
      <c r="B1074" t="s">
        <v>2295</v>
      </c>
      <c r="C1074" t="str">
        <f>IFERROR(VLOOKUP(Table1[[#This Row],[Ticker]],[1]!Table1[[Symbol]:[Industry]],2,FALSE),"-")</f>
        <v>-</v>
      </c>
      <c r="D1074" t="s">
        <v>119</v>
      </c>
      <c r="E1074">
        <v>2137.9680791360001</v>
      </c>
      <c r="F1074">
        <v>175.84</v>
      </c>
      <c r="G1074">
        <v>-0.54212395132581204</v>
      </c>
      <c r="H1074">
        <v>-3.6017116714369402</v>
      </c>
      <c r="I1074">
        <v>-36.590299744648497</v>
      </c>
      <c r="J1074">
        <v>-4.4099414443291103</v>
      </c>
      <c r="K1074">
        <v>190.61605981399799</v>
      </c>
      <c r="L1074">
        <v>197.293218715168</v>
      </c>
      <c r="M1074">
        <v>45.143507003980403</v>
      </c>
      <c r="N1074">
        <v>0.58127903830601402</v>
      </c>
      <c r="O1074">
        <v>64.780482256596898</v>
      </c>
      <c r="P1074">
        <v>38.402203856749303</v>
      </c>
      <c r="Q1074">
        <v>1.7633638442282999E-2</v>
      </c>
    </row>
    <row r="1075" spans="1:17" hidden="1" x14ac:dyDescent="0.3">
      <c r="A1075" t="s">
        <v>2296</v>
      </c>
      <c r="B1075" t="s">
        <v>2297</v>
      </c>
      <c r="C1075" t="str">
        <f>IFERROR(VLOOKUP(Table1[[#This Row],[Ticker]],[1]!Table1[[Symbol]:[Industry]],2,FALSE),"-")</f>
        <v>-</v>
      </c>
      <c r="D1075" t="s">
        <v>281</v>
      </c>
      <c r="E1075">
        <v>2137.2566292439901</v>
      </c>
      <c r="F1075">
        <v>81.62</v>
      </c>
      <c r="G1075">
        <v>-37.240021730633899</v>
      </c>
      <c r="H1075">
        <v>-0.90366378166290495</v>
      </c>
      <c r="I1075">
        <v>-6.9948946990707999</v>
      </c>
      <c r="J1075">
        <v>-1.9785191965358999</v>
      </c>
      <c r="K1075">
        <v>83.137319504881205</v>
      </c>
      <c r="L1075">
        <v>84.318005606513395</v>
      </c>
      <c r="M1075">
        <v>52.598489357245697</v>
      </c>
      <c r="N1075">
        <v>1.4682311603107601</v>
      </c>
      <c r="O1075">
        <v>28.032345013476998</v>
      </c>
      <c r="P1075">
        <v>14.313725490195999</v>
      </c>
      <c r="Q1075">
        <v>-3.0047056260291E-2</v>
      </c>
    </row>
    <row r="1076" spans="1:17" hidden="1" x14ac:dyDescent="0.3">
      <c r="A1076" t="s">
        <v>2298</v>
      </c>
      <c r="B1076" t="s">
        <v>2299</v>
      </c>
      <c r="C1076" t="str">
        <f>IFERROR(VLOOKUP(Table1[[#This Row],[Ticker]],[1]!Table1[[Symbol]:[Industry]],2,FALSE),"-")</f>
        <v>-</v>
      </c>
      <c r="D1076" t="s">
        <v>799</v>
      </c>
      <c r="E1076">
        <v>2135.2190828150001</v>
      </c>
      <c r="F1076">
        <v>18.13</v>
      </c>
      <c r="G1076">
        <v>22.594811220614901</v>
      </c>
      <c r="H1076">
        <v>-1.51590867962209</v>
      </c>
      <c r="I1076">
        <v>-16.5101375661161</v>
      </c>
      <c r="J1076">
        <v>-6.3963181927410702</v>
      </c>
      <c r="K1076">
        <v>18.045213371883101</v>
      </c>
      <c r="L1076">
        <v>18.3715194457879</v>
      </c>
      <c r="M1076">
        <v>57.748600176138801</v>
      </c>
      <c r="N1076">
        <v>1.2392552293793999</v>
      </c>
      <c r="O1076">
        <v>61.610590182018697</v>
      </c>
      <c r="P1076">
        <v>50.957535387177302</v>
      </c>
      <c r="Q1076">
        <v>7.7110326788337999E-2</v>
      </c>
    </row>
    <row r="1077" spans="1:17" hidden="1" x14ac:dyDescent="0.3">
      <c r="A1077" t="s">
        <v>2300</v>
      </c>
      <c r="B1077" t="s">
        <v>2301</v>
      </c>
      <c r="C1077" t="str">
        <f>IFERROR(VLOOKUP(Table1[[#This Row],[Ticker]],[1]!Table1[[Symbol]:[Industry]],2,FALSE),"-")</f>
        <v>-</v>
      </c>
      <c r="D1077" t="s">
        <v>275</v>
      </c>
      <c r="E1077">
        <v>2134.9859047499999</v>
      </c>
      <c r="F1077">
        <v>334.95</v>
      </c>
      <c r="G1077">
        <v>14.936089144556</v>
      </c>
      <c r="H1077">
        <v>-17.091510054192501</v>
      </c>
      <c r="I1077">
        <v>35.711302940435502</v>
      </c>
      <c r="J1077">
        <v>-1.8790794206255499</v>
      </c>
      <c r="K1077">
        <v>348.66815299253699</v>
      </c>
      <c r="L1077">
        <v>308.86201552641802</v>
      </c>
      <c r="M1077">
        <v>46.106976506037803</v>
      </c>
      <c r="N1077">
        <v>0.54589729407616605</v>
      </c>
      <c r="O1077">
        <v>26.1830123899089</v>
      </c>
      <c r="P1077">
        <v>57.475317348377999</v>
      </c>
      <c r="Q1077">
        <v>9.6994940406509994E-2</v>
      </c>
    </row>
    <row r="1078" spans="1:17" hidden="1" x14ac:dyDescent="0.3">
      <c r="A1078" t="s">
        <v>2302</v>
      </c>
      <c r="B1078" t="s">
        <v>2303</v>
      </c>
      <c r="C1078" t="str">
        <f>IFERROR(VLOOKUP(Table1[[#This Row],[Ticker]],[1]!Table1[[Symbol]:[Industry]],2,FALSE),"-")</f>
        <v>-</v>
      </c>
      <c r="D1078" t="s">
        <v>2304</v>
      </c>
      <c r="E1078">
        <v>2133.1040224349999</v>
      </c>
      <c r="F1078">
        <v>469.55</v>
      </c>
      <c r="G1078">
        <v>12.595678111930299</v>
      </c>
      <c r="H1078">
        <v>20.144259416730002</v>
      </c>
      <c r="I1078">
        <v>27.802280689397101</v>
      </c>
      <c r="J1078">
        <v>10.743561568227699</v>
      </c>
      <c r="K1078">
        <v>393.31377603047099</v>
      </c>
      <c r="M1078">
        <v>81.427465680194203</v>
      </c>
      <c r="N1078">
        <v>1.46415375200458</v>
      </c>
      <c r="O1078">
        <v>4.2913427749973403</v>
      </c>
      <c r="P1078">
        <v>83.561376075058604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E1079">
        <v>2130.8483621239998</v>
      </c>
      <c r="F1079">
        <v>42.83</v>
      </c>
      <c r="G1079">
        <v>51.427006954704403</v>
      </c>
      <c r="H1079">
        <v>-4.64229788786922</v>
      </c>
      <c r="I1079">
        <v>5.5402540196572003</v>
      </c>
      <c r="J1079">
        <v>-5.6528520875870703</v>
      </c>
      <c r="K1079">
        <v>42.193207319510002</v>
      </c>
      <c r="L1079">
        <v>38.787036312217197</v>
      </c>
      <c r="M1079">
        <v>54.102781095473603</v>
      </c>
      <c r="N1079">
        <v>1.5594298179505</v>
      </c>
      <c r="O1079">
        <v>60.821853840765797</v>
      </c>
      <c r="P1079">
        <v>83.034188034188006</v>
      </c>
      <c r="Q1079">
        <v>3.8575065095165E-2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E1080">
        <v>2124.289475</v>
      </c>
      <c r="F1080">
        <v>367</v>
      </c>
      <c r="G1080">
        <v>-66.746327651944199</v>
      </c>
      <c r="H1080">
        <v>-20.417109048966498</v>
      </c>
      <c r="I1080">
        <v>-36.9690856168206</v>
      </c>
      <c r="J1080">
        <v>-6.34557571276369</v>
      </c>
      <c r="K1080">
        <v>421.50552390060602</v>
      </c>
      <c r="L1080">
        <v>456.57599798630599</v>
      </c>
      <c r="M1080">
        <v>19.691840156883099</v>
      </c>
      <c r="N1080">
        <v>0.97462547428489299</v>
      </c>
      <c r="O1080">
        <v>78.174386920980893</v>
      </c>
      <c r="P1080">
        <v>4.8571428571428399</v>
      </c>
      <c r="Q1080">
        <v>0.33063442955054401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129</v>
      </c>
      <c r="E1081">
        <v>2122.8144321999998</v>
      </c>
      <c r="F1081">
        <v>1640.45</v>
      </c>
      <c r="G1081">
        <v>-7.2807317563073699</v>
      </c>
      <c r="H1081">
        <v>-7.7429619622194599</v>
      </c>
      <c r="I1081">
        <v>8.9548061563861001</v>
      </c>
      <c r="J1081">
        <v>-3.6017653557045701</v>
      </c>
      <c r="K1081">
        <v>1727.3991339802701</v>
      </c>
      <c r="L1081">
        <v>1582.6180865639101</v>
      </c>
      <c r="M1081">
        <v>40.301486679034703</v>
      </c>
      <c r="N1081">
        <v>0.46514342739155201</v>
      </c>
      <c r="O1081">
        <v>27.952695906610899</v>
      </c>
      <c r="P1081">
        <v>31.847773669828001</v>
      </c>
      <c r="Q1081">
        <v>0.127101849840144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214</v>
      </c>
      <c r="E1082">
        <v>2121.7153432499999</v>
      </c>
      <c r="F1082">
        <v>153.88999999999999</v>
      </c>
      <c r="G1082">
        <v>180.31007412228999</v>
      </c>
      <c r="H1082">
        <v>47.247762266645097</v>
      </c>
      <c r="I1082">
        <v>44.960260249652102</v>
      </c>
      <c r="J1082">
        <v>-5.56654837684495</v>
      </c>
      <c r="K1082">
        <v>119.98179053278101</v>
      </c>
      <c r="L1082">
        <v>96.261432393300097</v>
      </c>
      <c r="M1082">
        <v>72.137055748386203</v>
      </c>
      <c r="N1082">
        <v>2.4408950161967402</v>
      </c>
      <c r="O1082">
        <v>10.403534992527099</v>
      </c>
      <c r="P1082">
        <v>220.93847758081299</v>
      </c>
      <c r="Q1082">
        <v>8.2958765174446003E-2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132</v>
      </c>
      <c r="E1083">
        <v>2107.4047495200002</v>
      </c>
      <c r="F1083">
        <v>158.07</v>
      </c>
      <c r="G1083">
        <v>-30.951061438998199</v>
      </c>
      <c r="H1083">
        <v>11.5092014001113</v>
      </c>
      <c r="I1083">
        <v>-4.1232737837761002</v>
      </c>
      <c r="J1083">
        <v>6.3249255856322701</v>
      </c>
      <c r="K1083">
        <v>145.29078802448001</v>
      </c>
      <c r="L1083">
        <v>149.918160053223</v>
      </c>
      <c r="M1083">
        <v>81.404464588469807</v>
      </c>
      <c r="N1083">
        <v>2.0174045341184099</v>
      </c>
      <c r="O1083">
        <v>24.217118997912301</v>
      </c>
      <c r="P1083">
        <v>37.452173913043403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46</v>
      </c>
      <c r="E1084">
        <v>2102.9043200000001</v>
      </c>
      <c r="F1084">
        <v>91.2</v>
      </c>
      <c r="G1084">
        <v>81.877158447995498</v>
      </c>
      <c r="H1084">
        <v>32.935100675375402</v>
      </c>
      <c r="I1084">
        <v>30.9098402804571</v>
      </c>
      <c r="J1084">
        <v>-2.7815377547411799</v>
      </c>
      <c r="K1084">
        <v>77.884031534909099</v>
      </c>
      <c r="L1084">
        <v>67.026687867081094</v>
      </c>
      <c r="M1084">
        <v>67.238432062238005</v>
      </c>
      <c r="N1084">
        <v>1.4724381085425</v>
      </c>
      <c r="O1084">
        <v>8.3333333333333197</v>
      </c>
      <c r="P1084">
        <v>135.051546391752</v>
      </c>
      <c r="Q1084">
        <v>0.12525546898755599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376</v>
      </c>
      <c r="E1085">
        <v>2095.5249480000002</v>
      </c>
      <c r="F1085">
        <v>129.69</v>
      </c>
      <c r="G1085">
        <v>46.536502163234601</v>
      </c>
      <c r="H1085">
        <v>-3.6408290110433801</v>
      </c>
      <c r="I1085">
        <v>1.83637765181373</v>
      </c>
      <c r="J1085">
        <v>-3.6687724049993</v>
      </c>
      <c r="K1085">
        <v>129.08367224713999</v>
      </c>
      <c r="L1085">
        <v>120.166246103126</v>
      </c>
      <c r="M1085">
        <v>54.383891612629803</v>
      </c>
      <c r="N1085">
        <v>1.45447121017435</v>
      </c>
      <c r="O1085">
        <v>31.081810471123401</v>
      </c>
      <c r="P1085">
        <v>82.661971830985905</v>
      </c>
      <c r="Q1085">
        <v>0.105034076252723</v>
      </c>
    </row>
    <row r="1086" spans="1:17" hidden="1" x14ac:dyDescent="0.3">
      <c r="A1086" t="s">
        <v>1626</v>
      </c>
      <c r="B1086" t="s">
        <v>2319</v>
      </c>
      <c r="C1086" t="str">
        <f>IFERROR(VLOOKUP(Table1[[#This Row],[Ticker]],[1]!Table1[[Symbol]:[Industry]],2,FALSE),"-")</f>
        <v>-</v>
      </c>
      <c r="D1086" t="s">
        <v>1628</v>
      </c>
      <c r="E1086">
        <v>2091.9342556299998</v>
      </c>
      <c r="F1086">
        <v>40.18</v>
      </c>
      <c r="G1086">
        <v>68.701203638114293</v>
      </c>
      <c r="H1086">
        <v>16.539236569023799</v>
      </c>
      <c r="I1086">
        <v>10.170951489382499</v>
      </c>
      <c r="J1086">
        <v>0.67318692455287399</v>
      </c>
      <c r="K1086">
        <v>36.441231387129498</v>
      </c>
      <c r="L1086">
        <v>32.910389921835197</v>
      </c>
      <c r="M1086">
        <v>49.333103027404697</v>
      </c>
      <c r="N1086">
        <v>2.2308318389986401</v>
      </c>
      <c r="O1086">
        <v>14.3603782976605</v>
      </c>
      <c r="P1086">
        <v>103.95939086294401</v>
      </c>
      <c r="Q1086">
        <v>7.0291434656782004E-2</v>
      </c>
    </row>
    <row r="1087" spans="1:17" hidden="1" x14ac:dyDescent="0.3">
      <c r="A1087" t="s">
        <v>2320</v>
      </c>
      <c r="B1087" t="s">
        <v>2321</v>
      </c>
      <c r="C1087" t="str">
        <f>IFERROR(VLOOKUP(Table1[[#This Row],[Ticker]],[1]!Table1[[Symbol]:[Industry]],2,FALSE),"-")</f>
        <v>-</v>
      </c>
      <c r="D1087" t="s">
        <v>249</v>
      </c>
      <c r="E1087">
        <v>2089.892574</v>
      </c>
      <c r="F1087">
        <v>571.1</v>
      </c>
      <c r="G1087">
        <v>35.183892154904299</v>
      </c>
      <c r="H1087">
        <v>5.3365872626085</v>
      </c>
      <c r="I1087">
        <v>9.7042727053302595</v>
      </c>
      <c r="J1087">
        <v>12.377493617173901</v>
      </c>
      <c r="K1087">
        <v>465.70720977789802</v>
      </c>
      <c r="L1087">
        <v>434.21577516160499</v>
      </c>
      <c r="M1087">
        <v>68.544469292441207</v>
      </c>
      <c r="N1087">
        <v>3.30216854293236</v>
      </c>
      <c r="O1087">
        <v>5.2092453160567302</v>
      </c>
      <c r="P1087">
        <v>67.355311355311301</v>
      </c>
      <c r="Q1087">
        <v>0.12099409567383999</v>
      </c>
    </row>
    <row r="1088" spans="1:17" hidden="1" x14ac:dyDescent="0.3">
      <c r="A1088" t="s">
        <v>2322</v>
      </c>
      <c r="B1088" t="s">
        <v>2323</v>
      </c>
      <c r="C1088" t="str">
        <f>IFERROR(VLOOKUP(Table1[[#This Row],[Ticker]],[1]!Table1[[Symbol]:[Industry]],2,FALSE),"-")</f>
        <v>-</v>
      </c>
      <c r="D1088" t="s">
        <v>18</v>
      </c>
      <c r="E1088">
        <v>2077.28697195</v>
      </c>
      <c r="F1088">
        <v>209.3</v>
      </c>
      <c r="G1088">
        <v>-58.335412771371502</v>
      </c>
      <c r="H1088">
        <v>-2.31301012889746</v>
      </c>
      <c r="I1088">
        <v>-35.639431409066098</v>
      </c>
      <c r="J1088">
        <v>-3.8985376893699399</v>
      </c>
      <c r="K1088">
        <v>214.48327387584499</v>
      </c>
      <c r="M1088">
        <v>54.991792195378501</v>
      </c>
      <c r="N1088">
        <v>0.94457002895130504</v>
      </c>
      <c r="O1088">
        <v>64.381270903010005</v>
      </c>
      <c r="P1088">
        <v>14.7163606467525</v>
      </c>
    </row>
    <row r="1089" spans="1:17" hidden="1" x14ac:dyDescent="0.3">
      <c r="A1089" t="s">
        <v>2324</v>
      </c>
      <c r="B1089" t="s">
        <v>2325</v>
      </c>
      <c r="C1089" t="str">
        <f>IFERROR(VLOOKUP(Table1[[#This Row],[Ticker]],[1]!Table1[[Symbol]:[Industry]],2,FALSE),"-")</f>
        <v>-</v>
      </c>
      <c r="D1089" t="s">
        <v>373</v>
      </c>
      <c r="E1089">
        <v>2071.4046224449999</v>
      </c>
      <c r="F1089">
        <v>680.95</v>
      </c>
      <c r="G1089">
        <v>24.9184766721663</v>
      </c>
      <c r="H1089">
        <v>19.557477389764301</v>
      </c>
      <c r="I1089">
        <v>-12.0963461083567</v>
      </c>
      <c r="J1089">
        <v>-4.9662949600553699</v>
      </c>
      <c r="K1089">
        <v>602.13245259096902</v>
      </c>
      <c r="L1089">
        <v>568.80763266756003</v>
      </c>
      <c r="M1089">
        <v>70.515464423721596</v>
      </c>
      <c r="N1089">
        <v>2.2171930836529001</v>
      </c>
      <c r="O1089">
        <v>8.3559732726338201</v>
      </c>
      <c r="P1089">
        <v>64.460813911363303</v>
      </c>
      <c r="Q1089">
        <v>1.5651149219861001E-2</v>
      </c>
    </row>
    <row r="1090" spans="1:17" hidden="1" x14ac:dyDescent="0.3">
      <c r="A1090" t="s">
        <v>2326</v>
      </c>
      <c r="B1090" t="s">
        <v>2327</v>
      </c>
      <c r="C1090" t="str">
        <f>IFERROR(VLOOKUP(Table1[[#This Row],[Ticker]],[1]!Table1[[Symbol]:[Industry]],2,FALSE),"-")</f>
        <v>-</v>
      </c>
      <c r="D1090" t="s">
        <v>193</v>
      </c>
      <c r="E1090">
        <v>2067.2864100000002</v>
      </c>
      <c r="F1090">
        <v>1229.7</v>
      </c>
      <c r="G1090">
        <v>35.604700443290298</v>
      </c>
      <c r="H1090">
        <v>4.8358313261299797</v>
      </c>
      <c r="I1090">
        <v>28.973423493694899</v>
      </c>
      <c r="J1090">
        <v>-1.98285501443906</v>
      </c>
      <c r="K1090">
        <v>1076.4631358156601</v>
      </c>
      <c r="L1090">
        <v>939.74289957982603</v>
      </c>
      <c r="M1090">
        <v>68.288910295981907</v>
      </c>
      <c r="N1090">
        <v>1.39308962464856</v>
      </c>
      <c r="O1090">
        <v>9.7828738716760206</v>
      </c>
      <c r="P1090">
        <v>65.727762803234498</v>
      </c>
      <c r="Q1090">
        <v>4.0714190093579003E-2</v>
      </c>
    </row>
    <row r="1091" spans="1:17" hidden="1" x14ac:dyDescent="0.3">
      <c r="A1091" t="s">
        <v>2328</v>
      </c>
      <c r="B1091" t="s">
        <v>2329</v>
      </c>
      <c r="C1091" t="str">
        <f>IFERROR(VLOOKUP(Table1[[#This Row],[Ticker]],[1]!Table1[[Symbol]:[Industry]],2,FALSE),"-")</f>
        <v>-</v>
      </c>
      <c r="D1091" t="s">
        <v>59</v>
      </c>
      <c r="E1091">
        <v>2063.5938313199999</v>
      </c>
      <c r="F1091">
        <v>1460.35</v>
      </c>
      <c r="G1091">
        <v>-8.0387445032468694</v>
      </c>
      <c r="H1091">
        <v>-6.7007827233287598</v>
      </c>
      <c r="I1091">
        <v>-6.5607958999107696</v>
      </c>
      <c r="J1091">
        <v>-2.1594852541046801</v>
      </c>
      <c r="K1091">
        <v>1484.5143652510701</v>
      </c>
      <c r="L1091">
        <v>1408.9620242869801</v>
      </c>
      <c r="M1091">
        <v>47.163481449662598</v>
      </c>
      <c r="N1091">
        <v>0.92862091511456901</v>
      </c>
      <c r="O1091">
        <v>19.423425891053501</v>
      </c>
      <c r="P1091">
        <v>32.614420632037699</v>
      </c>
      <c r="Q1091">
        <v>6.6353511388988998E-2</v>
      </c>
    </row>
    <row r="1092" spans="1:17" hidden="1" x14ac:dyDescent="0.3">
      <c r="A1092" t="s">
        <v>2330</v>
      </c>
      <c r="B1092" t="s">
        <v>2331</v>
      </c>
      <c r="C1092" t="str">
        <f>IFERROR(VLOOKUP(Table1[[#This Row],[Ticker]],[1]!Table1[[Symbol]:[Industry]],2,FALSE),"-")</f>
        <v>-</v>
      </c>
      <c r="D1092" t="s">
        <v>1659</v>
      </c>
      <c r="E1092">
        <v>2042.81402975999</v>
      </c>
      <c r="F1092">
        <v>192.56</v>
      </c>
      <c r="G1092">
        <v>-59.927414952407801</v>
      </c>
      <c r="H1092">
        <v>-11.5941521925961</v>
      </c>
      <c r="I1092">
        <v>-39.332091639559998</v>
      </c>
      <c r="J1092">
        <v>-3.2088793609062298</v>
      </c>
      <c r="K1092">
        <v>205.906437891195</v>
      </c>
      <c r="L1092">
        <v>230.50968091506601</v>
      </c>
      <c r="M1092">
        <v>34.773655455824397</v>
      </c>
      <c r="N1092">
        <v>0.62046498639144199</v>
      </c>
      <c r="O1092">
        <v>72.933111757374306</v>
      </c>
      <c r="P1092">
        <v>5.2240437158469897</v>
      </c>
      <c r="Q1092">
        <v>0.16023260019064001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E1093">
        <v>2040.1652039999999</v>
      </c>
      <c r="F1093">
        <v>801.2</v>
      </c>
      <c r="G1093">
        <v>2634.1185377583402</v>
      </c>
      <c r="H1093">
        <v>46.324466907232299</v>
      </c>
      <c r="I1093">
        <v>368.15091785944099</v>
      </c>
      <c r="J1093">
        <v>-5.0264997334910202</v>
      </c>
      <c r="K1093">
        <v>660.13631093969798</v>
      </c>
      <c r="L1093">
        <v>389.74348335506801</v>
      </c>
      <c r="M1093">
        <v>53.548446191866198</v>
      </c>
      <c r="N1093">
        <v>1.7730510105871</v>
      </c>
      <c r="O1093">
        <v>18.821767348976501</v>
      </c>
      <c r="P1093">
        <v>3177.8492109877202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373</v>
      </c>
      <c r="E1094">
        <v>2035.1356814999999</v>
      </c>
      <c r="F1094">
        <v>229.8</v>
      </c>
      <c r="G1094">
        <v>-52.575526851341202</v>
      </c>
      <c r="H1094">
        <v>-9.8400376766903399</v>
      </c>
      <c r="I1094">
        <v>-33.242861720918</v>
      </c>
      <c r="J1094">
        <v>-4.4830891051377399</v>
      </c>
      <c r="K1094">
        <v>234.84754882847099</v>
      </c>
      <c r="L1094">
        <v>256.79351057749199</v>
      </c>
      <c r="M1094">
        <v>48.554834151237102</v>
      </c>
      <c r="N1094">
        <v>1.6477760013798399</v>
      </c>
      <c r="O1094">
        <v>51.588337684943397</v>
      </c>
      <c r="P1094">
        <v>9.4285714285714306</v>
      </c>
      <c r="Q1094">
        <v>0.169340888798378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24</v>
      </c>
      <c r="E1095">
        <v>2034.4610512500001</v>
      </c>
      <c r="F1095">
        <v>189.97</v>
      </c>
      <c r="G1095">
        <v>-19.532999720783302</v>
      </c>
      <c r="H1095">
        <v>-7.3689671338513296</v>
      </c>
      <c r="I1095">
        <v>9.6568181652484295</v>
      </c>
      <c r="J1095">
        <v>-9.8214100434712499</v>
      </c>
      <c r="K1095">
        <v>195.23524508933201</v>
      </c>
      <c r="L1095">
        <v>177.320146345127</v>
      </c>
      <c r="M1095">
        <v>34.469379499503802</v>
      </c>
      <c r="N1095">
        <v>0.59741409547968305</v>
      </c>
      <c r="O1095">
        <v>14.5970416381533</v>
      </c>
      <c r="P1095">
        <v>33.499648629655603</v>
      </c>
      <c r="Q1095">
        <v>-1.6292257851132998E-2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230</v>
      </c>
      <c r="E1096">
        <v>2027.495145465</v>
      </c>
      <c r="F1096">
        <v>658.35</v>
      </c>
      <c r="G1096">
        <v>-57.580221141785202</v>
      </c>
      <c r="H1096">
        <v>-20.3970127135923</v>
      </c>
      <c r="I1096">
        <v>-44.133596702850703</v>
      </c>
      <c r="J1096">
        <v>-1.89019685000042</v>
      </c>
      <c r="K1096">
        <v>742.26653512102303</v>
      </c>
      <c r="L1096">
        <v>825.71931476732902</v>
      </c>
      <c r="M1096">
        <v>33.854533708076097</v>
      </c>
      <c r="N1096">
        <v>2.0598368620391798</v>
      </c>
      <c r="O1096">
        <v>74.679122047543103</v>
      </c>
      <c r="P1096">
        <v>3.0039896737855001</v>
      </c>
    </row>
    <row r="1097" spans="1:17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284</v>
      </c>
      <c r="E1097">
        <v>2024.5681400999999</v>
      </c>
      <c r="F1097">
        <v>611.25</v>
      </c>
      <c r="G1097">
        <v>-21.814591932340001</v>
      </c>
      <c r="H1097">
        <v>0.96461335789934999</v>
      </c>
      <c r="I1097">
        <v>-27.274122832543199</v>
      </c>
      <c r="J1097">
        <v>-4.7791432848684101</v>
      </c>
      <c r="K1097">
        <v>607.82139268746801</v>
      </c>
      <c r="L1097">
        <v>617.73641169193104</v>
      </c>
      <c r="M1097">
        <v>52.976430441342998</v>
      </c>
      <c r="N1097">
        <v>1.2846105561628101</v>
      </c>
      <c r="O1097">
        <v>25.6278118609406</v>
      </c>
      <c r="P1097">
        <v>36.257244761480102</v>
      </c>
      <c r="Q1097">
        <v>-6.6836507116278004E-2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140</v>
      </c>
      <c r="E1098">
        <v>2017.2100556599901</v>
      </c>
      <c r="F1098">
        <v>107.42</v>
      </c>
      <c r="G1098">
        <v>79.196937864645506</v>
      </c>
      <c r="H1098">
        <v>13.5511874019667</v>
      </c>
      <c r="I1098">
        <v>27.7498447043906</v>
      </c>
      <c r="J1098">
        <v>11.2079479981448</v>
      </c>
      <c r="K1098">
        <v>96.798434712921804</v>
      </c>
      <c r="L1098">
        <v>87.689422311363799</v>
      </c>
      <c r="M1098">
        <v>64.819463714288801</v>
      </c>
      <c r="N1098">
        <v>2.41009660788152</v>
      </c>
      <c r="O1098">
        <v>13.9918078570098</v>
      </c>
      <c r="P1098">
        <v>155.457788347205</v>
      </c>
      <c r="Q1098">
        <v>1.5556575834932E-2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98</v>
      </c>
      <c r="E1099">
        <v>2016.36849671199</v>
      </c>
      <c r="F1099">
        <v>20.350000000000001</v>
      </c>
      <c r="G1099">
        <v>72.230544024834401</v>
      </c>
      <c r="H1099">
        <v>-2.0492420129554398</v>
      </c>
      <c r="I1099">
        <v>-17.256883168053601</v>
      </c>
      <c r="J1099">
        <v>-3.8877134231525701</v>
      </c>
      <c r="K1099">
        <v>20.628881409359799</v>
      </c>
      <c r="L1099">
        <v>19.509315096346899</v>
      </c>
      <c r="M1099">
        <v>48.329811414958201</v>
      </c>
      <c r="N1099">
        <v>1.3095570532223</v>
      </c>
      <c r="O1099">
        <v>69.287469287469193</v>
      </c>
      <c r="P1099">
        <v>113.53570684024</v>
      </c>
      <c r="Q1099">
        <v>0.15244537638746999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D1100" t="s">
        <v>281</v>
      </c>
      <c r="E1100">
        <v>2014.78898222</v>
      </c>
      <c r="F1100">
        <v>60.14</v>
      </c>
      <c r="G1100">
        <v>73.359109780021697</v>
      </c>
      <c r="H1100">
        <v>-22.224746723588002</v>
      </c>
      <c r="I1100">
        <v>3.7353073550405802</v>
      </c>
      <c r="J1100">
        <v>-5.1353554158721302</v>
      </c>
      <c r="K1100">
        <v>65.101384645995694</v>
      </c>
      <c r="L1100">
        <v>59.169429160212701</v>
      </c>
      <c r="M1100">
        <v>31.624422889921199</v>
      </c>
      <c r="N1100">
        <v>0.65357871784715804</v>
      </c>
      <c r="O1100">
        <v>59.461257066843999</v>
      </c>
      <c r="P1100">
        <v>112.134038800705</v>
      </c>
      <c r="Q1100">
        <v>1.1957239553412999E-2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609</v>
      </c>
      <c r="E1101">
        <v>2013.2382</v>
      </c>
      <c r="F1101">
        <v>349.75</v>
      </c>
      <c r="G1101">
        <v>5.66342060116156</v>
      </c>
      <c r="H1101">
        <v>1.20732543854761</v>
      </c>
      <c r="I1101">
        <v>-5.8951469082602497</v>
      </c>
      <c r="J1101">
        <v>0.81705532276061299</v>
      </c>
      <c r="K1101">
        <v>342.994251686756</v>
      </c>
      <c r="L1101">
        <v>326.73048514758102</v>
      </c>
      <c r="M1101">
        <v>71.940528127878906</v>
      </c>
      <c r="N1101">
        <v>0.91089374162022796</v>
      </c>
      <c r="O1101">
        <v>12.8234453180843</v>
      </c>
      <c r="P1101">
        <v>54.074889867841399</v>
      </c>
      <c r="Q1101">
        <v>8.4933136983974006E-2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E1102">
        <v>2011.845155815</v>
      </c>
      <c r="F1102">
        <v>7.75</v>
      </c>
      <c r="G1102">
        <v>-69.812419350988307</v>
      </c>
      <c r="H1102">
        <v>-46.622291658345503</v>
      </c>
      <c r="I1102">
        <v>-54.876264721516499</v>
      </c>
      <c r="J1102">
        <v>-20.415800271987901</v>
      </c>
      <c r="K1102">
        <v>11.4382321289989</v>
      </c>
      <c r="L1102">
        <v>13.430697875880201</v>
      </c>
      <c r="M1102">
        <v>41.0789610349604</v>
      </c>
      <c r="N1102">
        <v>2.89445074267491</v>
      </c>
      <c r="O1102">
        <v>177.41935483870901</v>
      </c>
      <c r="P1102">
        <v>1.7060367454068099</v>
      </c>
      <c r="Q1102">
        <v>0.11029071634559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457</v>
      </c>
      <c r="E1103">
        <v>2010.2629999999999</v>
      </c>
      <c r="F1103">
        <v>1324.3</v>
      </c>
      <c r="G1103">
        <v>12.4485849329741</v>
      </c>
      <c r="H1103">
        <v>1.9580908122681899</v>
      </c>
      <c r="I1103">
        <v>-13.928443948126899</v>
      </c>
      <c r="J1103">
        <v>-2.2584523928360198</v>
      </c>
      <c r="K1103">
        <v>1277.55144426622</v>
      </c>
      <c r="L1103">
        <v>1223.72760577351</v>
      </c>
      <c r="M1103">
        <v>61.332304125357197</v>
      </c>
      <c r="N1103">
        <v>1.24672355290892</v>
      </c>
      <c r="O1103">
        <v>21.196103601902799</v>
      </c>
      <c r="P1103">
        <v>42.382539511880402</v>
      </c>
      <c r="Q1103">
        <v>4.6565653136636E-2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1510</v>
      </c>
      <c r="E1104">
        <v>2009.1448107250001</v>
      </c>
      <c r="F1104">
        <v>777</v>
      </c>
      <c r="G1104">
        <v>-18.187040764104999</v>
      </c>
      <c r="H1104">
        <v>30.718939805226299</v>
      </c>
      <c r="I1104">
        <v>15.326325071568601</v>
      </c>
      <c r="J1104">
        <v>6.8853786097776197</v>
      </c>
      <c r="K1104">
        <v>634.28640883801097</v>
      </c>
      <c r="L1104">
        <v>615.21028156047601</v>
      </c>
      <c r="M1104">
        <v>79.621775327576003</v>
      </c>
      <c r="N1104">
        <v>2.4514121307980399</v>
      </c>
      <c r="O1104">
        <v>4.2471042471042297</v>
      </c>
      <c r="P1104">
        <v>72.093023255813904</v>
      </c>
      <c r="Q1104">
        <v>1.708984579273E-3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477</v>
      </c>
      <c r="E1105">
        <v>2005.0547329200001</v>
      </c>
      <c r="F1105">
        <v>239.99</v>
      </c>
      <c r="G1105">
        <v>-11.835214796755601</v>
      </c>
      <c r="H1105">
        <v>5.1186478953014296</v>
      </c>
      <c r="I1105">
        <v>-10.7892355543958</v>
      </c>
      <c r="J1105">
        <v>-1.3795955681400101</v>
      </c>
      <c r="K1105">
        <v>220.93441077696201</v>
      </c>
      <c r="L1105">
        <v>221.596444165637</v>
      </c>
      <c r="M1105">
        <v>63.145571265873301</v>
      </c>
      <c r="N1105">
        <v>1.7754156021133201</v>
      </c>
      <c r="O1105">
        <v>16.171507146130999</v>
      </c>
      <c r="P1105">
        <v>32.921628357795598</v>
      </c>
      <c r="Q1105">
        <v>9.4535800980245999E-2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609</v>
      </c>
      <c r="E1106">
        <v>1996.2802124699999</v>
      </c>
      <c r="F1106">
        <v>406</v>
      </c>
      <c r="G1106">
        <v>10.4582815738687</v>
      </c>
      <c r="H1106">
        <v>-1.26858017221087</v>
      </c>
      <c r="I1106">
        <v>-20.075676049794399</v>
      </c>
      <c r="J1106">
        <v>-8.4272596084815596</v>
      </c>
      <c r="K1106">
        <v>408.912382176893</v>
      </c>
      <c r="L1106">
        <v>396.48557807636899</v>
      </c>
      <c r="M1106">
        <v>43.511233740512601</v>
      </c>
      <c r="N1106">
        <v>1.28907591138036</v>
      </c>
      <c r="O1106">
        <v>55.160098522167502</v>
      </c>
      <c r="P1106">
        <v>48.310502283105002</v>
      </c>
      <c r="Q1106">
        <v>0.116427381653312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193</v>
      </c>
      <c r="E1107">
        <v>1994.2209</v>
      </c>
      <c r="F1107">
        <v>794.95</v>
      </c>
      <c r="G1107">
        <v>-19.1408034254728</v>
      </c>
      <c r="H1107">
        <v>7.9305314051158504</v>
      </c>
      <c r="I1107">
        <v>2.31000544275255</v>
      </c>
      <c r="J1107">
        <v>-1.8666290417009801</v>
      </c>
      <c r="K1107">
        <v>693.52958174618198</v>
      </c>
      <c r="L1107">
        <v>660.82550585643901</v>
      </c>
      <c r="M1107">
        <v>65.057094089214999</v>
      </c>
      <c r="N1107">
        <v>1.00888020130474</v>
      </c>
      <c r="O1107">
        <v>8.6483426630605607</v>
      </c>
      <c r="P1107">
        <v>45.063868613138602</v>
      </c>
      <c r="Q1107">
        <v>1.6921978684243999E-2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109</v>
      </c>
      <c r="E1108">
        <v>1988.43135702</v>
      </c>
      <c r="F1108">
        <v>887.45</v>
      </c>
      <c r="G1108">
        <v>90.510019486422294</v>
      </c>
      <c r="H1108">
        <v>-12.287002953113101</v>
      </c>
      <c r="I1108">
        <v>62.974118910196999</v>
      </c>
      <c r="J1108">
        <v>0.92043364302686803</v>
      </c>
      <c r="K1108">
        <v>812.11569409475806</v>
      </c>
      <c r="L1108">
        <v>640.07595393695397</v>
      </c>
      <c r="M1108">
        <v>61.5184599693103</v>
      </c>
      <c r="N1108">
        <v>0.87766719083247402</v>
      </c>
      <c r="O1108">
        <v>10.203391740379701</v>
      </c>
      <c r="P1108">
        <v>129.849779849779</v>
      </c>
      <c r="Q1108">
        <v>4.9517574229655997E-2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193</v>
      </c>
      <c r="E1109">
        <v>1986.10322625</v>
      </c>
      <c r="F1109">
        <v>316.95</v>
      </c>
      <c r="G1109">
        <v>84.470027285123095</v>
      </c>
      <c r="H1109">
        <v>1.5495675108540901</v>
      </c>
      <c r="I1109">
        <v>-5.4560714204322602</v>
      </c>
      <c r="J1109">
        <v>-3.3298192257500498</v>
      </c>
      <c r="K1109">
        <v>300.23602612045897</v>
      </c>
      <c r="L1109">
        <v>263.06508079481699</v>
      </c>
      <c r="M1109">
        <v>62.6002948402176</v>
      </c>
      <c r="N1109">
        <v>1.3559034466522999</v>
      </c>
      <c r="O1109">
        <v>10.743019403691401</v>
      </c>
      <c r="P1109">
        <v>120.104166666666</v>
      </c>
      <c r="Q1109">
        <v>0.144795367572572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1621</v>
      </c>
      <c r="E1110">
        <v>1984.1380216</v>
      </c>
      <c r="F1110">
        <v>60.7</v>
      </c>
      <c r="G1110">
        <v>-6.0859530195265501</v>
      </c>
      <c r="H1110">
        <v>-5.30645951785419</v>
      </c>
      <c r="I1110">
        <v>1.9155617322085601</v>
      </c>
      <c r="J1110">
        <v>-2.5645621305964599</v>
      </c>
      <c r="K1110">
        <v>60.6709586120202</v>
      </c>
      <c r="L1110">
        <v>56.316866092031198</v>
      </c>
      <c r="M1110">
        <v>58.880462682991599</v>
      </c>
      <c r="N1110">
        <v>1.1064699378612399</v>
      </c>
      <c r="O1110">
        <v>5.3542009884678796</v>
      </c>
      <c r="P1110">
        <v>26.4583333333333</v>
      </c>
      <c r="Q1110">
        <v>-2.8254867209200001E-2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59</v>
      </c>
      <c r="E1111">
        <v>1974.7207745999999</v>
      </c>
      <c r="F1111">
        <v>209.76</v>
      </c>
      <c r="G1111">
        <v>27.2724350862037</v>
      </c>
      <c r="H1111">
        <v>-6.9705923779189298</v>
      </c>
      <c r="I1111">
        <v>-11.0309174309187</v>
      </c>
      <c r="J1111">
        <v>-5.6727902403825503</v>
      </c>
      <c r="K1111">
        <v>214.14022793808601</v>
      </c>
      <c r="L1111">
        <v>199.861166998106</v>
      </c>
      <c r="M1111">
        <v>46.620188376450102</v>
      </c>
      <c r="N1111">
        <v>1.1111045165115201</v>
      </c>
      <c r="O1111">
        <v>25.7866132723112</v>
      </c>
      <c r="P1111">
        <v>58.184080539949399</v>
      </c>
      <c r="Q1111">
        <v>0.116758801739535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1785</v>
      </c>
      <c r="E1112">
        <v>1974.28863209</v>
      </c>
      <c r="F1112">
        <v>175.06</v>
      </c>
      <c r="G1112">
        <v>26.868629143743</v>
      </c>
      <c r="H1112">
        <v>-3.4631605806712802</v>
      </c>
      <c r="I1112">
        <v>-19.644403361671799</v>
      </c>
      <c r="J1112">
        <v>-1.1411316353393599</v>
      </c>
      <c r="K1112">
        <v>173.666990297057</v>
      </c>
      <c r="L1112">
        <v>171.962092791217</v>
      </c>
      <c r="M1112">
        <v>56.442076490610098</v>
      </c>
      <c r="N1112">
        <v>1.08997478232041</v>
      </c>
      <c r="O1112">
        <v>24.414486461784499</v>
      </c>
      <c r="P1112">
        <v>58.353686114880098</v>
      </c>
      <c r="Q1112">
        <v>-2.1517845387131002E-2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358</v>
      </c>
      <c r="E1113">
        <v>1970.711130375</v>
      </c>
      <c r="F1113">
        <v>594.35</v>
      </c>
      <c r="G1113">
        <v>8.2132913768405302</v>
      </c>
      <c r="H1113">
        <v>11.378828162483099</v>
      </c>
      <c r="I1113">
        <v>17.820683552314001</v>
      </c>
      <c r="J1113">
        <v>6.9775180629748297</v>
      </c>
      <c r="K1113">
        <v>506.25456870092597</v>
      </c>
      <c r="L1113">
        <v>484.60676991715297</v>
      </c>
      <c r="M1113">
        <v>75.311488269190306</v>
      </c>
      <c r="N1113">
        <v>2.2116201134767102</v>
      </c>
      <c r="O1113">
        <v>3.8445360477832899</v>
      </c>
      <c r="P1113">
        <v>45.140415140415101</v>
      </c>
      <c r="Q1113">
        <v>-4.9801059031680001E-2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214</v>
      </c>
      <c r="E1114">
        <v>1959.6486990000001</v>
      </c>
      <c r="F1114">
        <v>1280.05</v>
      </c>
      <c r="G1114">
        <v>272.42520629369898</v>
      </c>
      <c r="H1114">
        <v>5.0551150539946104</v>
      </c>
      <c r="I1114">
        <v>123.041301365148</v>
      </c>
      <c r="J1114">
        <v>-2.19602897352675</v>
      </c>
      <c r="K1114">
        <v>1219.3193350700799</v>
      </c>
      <c r="L1114">
        <v>932.85194342699003</v>
      </c>
      <c r="M1114">
        <v>55.7562716410308</v>
      </c>
      <c r="N1114">
        <v>1.23773306507805</v>
      </c>
      <c r="O1114">
        <v>16.616538416468099</v>
      </c>
      <c r="P1114">
        <v>306.365079365079</v>
      </c>
      <c r="Q1114">
        <v>0.147432354918722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306</v>
      </c>
      <c r="E1115">
        <v>1955.64231139</v>
      </c>
      <c r="F1115">
        <v>1257.5999999999999</v>
      </c>
      <c r="G1115">
        <v>-46.872198216955603</v>
      </c>
      <c r="H1115">
        <v>-3.7946688544486902</v>
      </c>
      <c r="I1115">
        <v>-15.5785519133413</v>
      </c>
      <c r="J1115">
        <v>-1.74760887920191</v>
      </c>
      <c r="K1115">
        <v>1272.2609825777799</v>
      </c>
      <c r="L1115">
        <v>1322.79091089606</v>
      </c>
      <c r="M1115">
        <v>51.246840581128602</v>
      </c>
      <c r="N1115">
        <v>0.77072389037430999</v>
      </c>
      <c r="O1115">
        <v>41.316793893129699</v>
      </c>
      <c r="P1115">
        <v>9.7477964918404503</v>
      </c>
      <c r="Q1115">
        <v>3.0325099782843E-2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1566</v>
      </c>
      <c r="E1116">
        <v>1952.794128384</v>
      </c>
      <c r="F1116">
        <v>89.67</v>
      </c>
      <c r="G1116">
        <v>-14.558316996100601</v>
      </c>
      <c r="H1116">
        <v>-12.8287291924426</v>
      </c>
      <c r="I1116">
        <v>-15.4386700859984</v>
      </c>
      <c r="J1116">
        <v>-6.0689189928180598</v>
      </c>
      <c r="K1116">
        <v>94.906102438692201</v>
      </c>
      <c r="L1116">
        <v>97.126822196549497</v>
      </c>
      <c r="M1116">
        <v>37.156727838742697</v>
      </c>
      <c r="N1116">
        <v>1.68162628191453</v>
      </c>
      <c r="O1116">
        <v>44.418423106947699</v>
      </c>
      <c r="P1116">
        <v>16.378974691758501</v>
      </c>
      <c r="Q1116">
        <v>1.8488698641174001E-2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230</v>
      </c>
      <c r="E1117">
        <v>1950.00251867</v>
      </c>
      <c r="F1117">
        <v>311.64999999999998</v>
      </c>
      <c r="G1117">
        <v>591.96794446376305</v>
      </c>
      <c r="H1117">
        <v>23.148335702022301</v>
      </c>
      <c r="I1117">
        <v>29.791246755460602</v>
      </c>
      <c r="J1117">
        <v>4.0461267274074402</v>
      </c>
      <c r="K1117">
        <v>266.32275253146599</v>
      </c>
      <c r="L1117">
        <v>197.18480833964401</v>
      </c>
      <c r="M1117">
        <v>79.083864465903304</v>
      </c>
      <c r="N1117">
        <v>1.11781307081893</v>
      </c>
      <c r="O1117">
        <v>3.3210332103321001</v>
      </c>
      <c r="P1117">
        <v>660.12195121951197</v>
      </c>
      <c r="Q1117">
        <v>0.218720017961717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E1118">
        <v>1947.6936415799901</v>
      </c>
      <c r="F1118">
        <v>120.26</v>
      </c>
      <c r="G1118">
        <v>145.643736697332</v>
      </c>
      <c r="H1118">
        <v>-3.3000616850865798</v>
      </c>
      <c r="I1118">
        <v>-41.581454575333503</v>
      </c>
      <c r="J1118">
        <v>-0.67633457923349105</v>
      </c>
      <c r="K1118">
        <v>128.51589502658001</v>
      </c>
      <c r="L1118">
        <v>129.38236068553701</v>
      </c>
      <c r="M1118">
        <v>38.761442105584898</v>
      </c>
      <c r="N1118">
        <v>0.81697250617416695</v>
      </c>
      <c r="O1118">
        <v>128.172293364377</v>
      </c>
      <c r="P1118">
        <v>243.6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151</v>
      </c>
      <c r="E1119">
        <v>1939.641061673</v>
      </c>
      <c r="F1119">
        <v>124.59</v>
      </c>
      <c r="G1119">
        <v>-36.8214282409999</v>
      </c>
      <c r="H1119">
        <v>-15.114214789724899</v>
      </c>
      <c r="I1119">
        <v>-24.031495067237501</v>
      </c>
      <c r="J1119">
        <v>-6.2044328177983701</v>
      </c>
      <c r="K1119">
        <v>136.588119030386</v>
      </c>
      <c r="M1119">
        <v>20.4415824986148</v>
      </c>
      <c r="N1119">
        <v>2.0068458361731198</v>
      </c>
      <c r="O1119">
        <v>55.7107311983305</v>
      </c>
      <c r="P1119">
        <v>3.8250000000000099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832</v>
      </c>
      <c r="E1120">
        <v>1938.7858501599901</v>
      </c>
      <c r="F1120">
        <v>302.8</v>
      </c>
      <c r="G1120">
        <v>853.52342813835696</v>
      </c>
      <c r="H1120">
        <v>18.2401888813535</v>
      </c>
      <c r="I1120">
        <v>169.46177021374001</v>
      </c>
      <c r="J1120">
        <v>8.3237159832502901</v>
      </c>
      <c r="K1120">
        <v>238.143718969421</v>
      </c>
      <c r="L1120">
        <v>161.00176420156399</v>
      </c>
      <c r="M1120">
        <v>84.730952804510295</v>
      </c>
      <c r="N1120">
        <v>3.06815009794982</v>
      </c>
      <c r="O1120">
        <v>0</v>
      </c>
      <c r="Q1120">
        <v>0.144800230669585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214</v>
      </c>
      <c r="E1121">
        <v>1937.9517503699999</v>
      </c>
      <c r="F1121">
        <v>88.47</v>
      </c>
      <c r="G1121">
        <v>-14.2457714248928</v>
      </c>
      <c r="H1121">
        <v>-0.646861060574484</v>
      </c>
      <c r="I1121">
        <v>7.7957454788902698</v>
      </c>
      <c r="J1121">
        <v>0.28829775818285602</v>
      </c>
      <c r="K1121">
        <v>85.660726440691704</v>
      </c>
      <c r="L1121">
        <v>80.298608558455697</v>
      </c>
      <c r="M1121">
        <v>54.467756475621997</v>
      </c>
      <c r="N1121">
        <v>2.0940631183968099</v>
      </c>
      <c r="O1121">
        <v>22.866508420933599</v>
      </c>
      <c r="P1121">
        <v>27.294964028776899</v>
      </c>
      <c r="Q1121">
        <v>0.25936570325938402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E1122">
        <v>1932.0317250000001</v>
      </c>
      <c r="F1122">
        <v>331.1</v>
      </c>
      <c r="G1122">
        <v>1260.06629741144</v>
      </c>
      <c r="H1122">
        <v>53.884531614919702</v>
      </c>
      <c r="I1122">
        <v>364.341199410738</v>
      </c>
      <c r="J1122">
        <v>-11.986091738535499</v>
      </c>
      <c r="K1122">
        <v>249.189361387144</v>
      </c>
      <c r="L1122">
        <v>137.94541624896399</v>
      </c>
      <c r="M1122">
        <v>56.158520086491201</v>
      </c>
      <c r="N1122">
        <v>1.0052391640449101</v>
      </c>
      <c r="O1122">
        <v>23.950468136514601</v>
      </c>
      <c r="P1122">
        <v>1366.8987341772099</v>
      </c>
      <c r="Q1122">
        <v>0.23292222091144801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799</v>
      </c>
      <c r="E1123">
        <v>1927.688388715</v>
      </c>
      <c r="F1123">
        <v>9.3800000000000008</v>
      </c>
      <c r="G1123">
        <v>-94.691594212711095</v>
      </c>
      <c r="H1123">
        <v>-10.5778852290358</v>
      </c>
      <c r="I1123">
        <v>-63.661947637634199</v>
      </c>
      <c r="K1123">
        <v>12.2894296795962</v>
      </c>
      <c r="L1123">
        <v>16.9575383003524</v>
      </c>
      <c r="M1123">
        <v>21.428162892539799</v>
      </c>
      <c r="N1123">
        <v>0.72223209051821402</v>
      </c>
      <c r="O1123">
        <v>249.14712153518099</v>
      </c>
      <c r="P1123">
        <v>8.4393063583815007</v>
      </c>
      <c r="Q1123">
        <v>8.7231183411698998E-2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672</v>
      </c>
      <c r="E1124">
        <v>1921.9091513999999</v>
      </c>
      <c r="F1124">
        <v>271.94</v>
      </c>
      <c r="G1124">
        <v>0.73805408713245402</v>
      </c>
      <c r="H1124">
        <v>2.1191709300337598</v>
      </c>
      <c r="I1124">
        <v>-20.283140375963601</v>
      </c>
      <c r="J1124">
        <v>0.40469908524377302</v>
      </c>
      <c r="K1124">
        <v>266.72773480402299</v>
      </c>
      <c r="L1124">
        <v>265.50284393099003</v>
      </c>
      <c r="M1124">
        <v>60.866106912985302</v>
      </c>
      <c r="N1124">
        <v>1.7643806617381801</v>
      </c>
      <c r="O1124">
        <v>21.7180260351548</v>
      </c>
      <c r="P1124">
        <v>34.690440812283299</v>
      </c>
      <c r="Q1124">
        <v>4.6261654667159001E-2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59</v>
      </c>
      <c r="E1125">
        <v>1914.06705033</v>
      </c>
      <c r="F1125">
        <v>221.93</v>
      </c>
      <c r="G1125">
        <v>110.60007411153801</v>
      </c>
      <c r="H1125">
        <v>5.0195626517675898</v>
      </c>
      <c r="I1125">
        <v>74.369494604334193</v>
      </c>
      <c r="J1125">
        <v>1.6940452420835701</v>
      </c>
      <c r="K1125">
        <v>205.44165245595701</v>
      </c>
      <c r="L1125">
        <v>164.105019179381</v>
      </c>
      <c r="M1125">
        <v>60.579347360021998</v>
      </c>
      <c r="N1125">
        <v>1.64430242869898</v>
      </c>
      <c r="O1125">
        <v>12.377776776460999</v>
      </c>
      <c r="P1125">
        <v>152.19318181818099</v>
      </c>
      <c r="Q1125">
        <v>3.1061404461289999E-3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230</v>
      </c>
      <c r="E1126">
        <v>1912.160568</v>
      </c>
      <c r="F1126">
        <v>1379.6</v>
      </c>
      <c r="G1126">
        <v>16.388347913088399</v>
      </c>
      <c r="H1126">
        <v>-3.66683393797345</v>
      </c>
      <c r="I1126">
        <v>-8.5393997216242408</v>
      </c>
      <c r="J1126">
        <v>5.2551368389777</v>
      </c>
      <c r="K1126">
        <v>1333.9643804771199</v>
      </c>
      <c r="L1126">
        <v>1271.93175953784</v>
      </c>
      <c r="M1126">
        <v>60.870695329132801</v>
      </c>
      <c r="N1126">
        <v>2.30654937847769</v>
      </c>
      <c r="O1126">
        <v>14.960858219773799</v>
      </c>
      <c r="P1126">
        <v>50.775956284152898</v>
      </c>
      <c r="Q1126">
        <v>2.2686708250131998E-2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140</v>
      </c>
      <c r="E1127">
        <v>1911.529969447</v>
      </c>
      <c r="F1127">
        <v>109.85</v>
      </c>
      <c r="G1127">
        <v>38.787566019039303</v>
      </c>
      <c r="H1127">
        <v>-8.0330211328864198</v>
      </c>
      <c r="I1127">
        <v>-18.8796447429152</v>
      </c>
      <c r="J1127">
        <v>-1.6234897115851801</v>
      </c>
      <c r="K1127">
        <v>114.9558166795</v>
      </c>
      <c r="L1127">
        <v>110.105231410496</v>
      </c>
      <c r="M1127">
        <v>46.638196634199602</v>
      </c>
      <c r="N1127">
        <v>0.54976437038135095</v>
      </c>
      <c r="O1127">
        <v>28.265817023213401</v>
      </c>
      <c r="P1127">
        <v>74.503574265289799</v>
      </c>
      <c r="Q1127">
        <v>2.2198480593779001E-2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420</v>
      </c>
      <c r="E1128">
        <v>1911.39228882</v>
      </c>
      <c r="F1128">
        <v>216.04</v>
      </c>
      <c r="G1128">
        <v>137.13921472825501</v>
      </c>
      <c r="H1128">
        <v>-8.0562904711052106</v>
      </c>
      <c r="I1128">
        <v>28.1205146665671</v>
      </c>
      <c r="J1128">
        <v>-7.2579691693220898</v>
      </c>
      <c r="K1128">
        <v>212.22519862859599</v>
      </c>
      <c r="L1128">
        <v>177.393248970396</v>
      </c>
      <c r="M1128">
        <v>43.629527341897003</v>
      </c>
      <c r="N1128">
        <v>1.1729384058419501</v>
      </c>
      <c r="O1128">
        <v>12.2477319014997</v>
      </c>
      <c r="P1128">
        <v>178.40206185567001</v>
      </c>
      <c r="Q1128">
        <v>9.7568085152787004E-2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659</v>
      </c>
      <c r="E1129">
        <v>1911.3758493</v>
      </c>
      <c r="F1129">
        <v>298.05</v>
      </c>
      <c r="G1129">
        <v>-27.214435240894399</v>
      </c>
      <c r="H1129">
        <v>-9.9514524168111809</v>
      </c>
      <c r="I1129">
        <v>-25.829853107426501</v>
      </c>
      <c r="J1129">
        <v>-4.5858652066122998</v>
      </c>
      <c r="K1129">
        <v>299.82060590500402</v>
      </c>
      <c r="M1129">
        <v>40.9334898112931</v>
      </c>
      <c r="N1129">
        <v>0.85647031549300801</v>
      </c>
      <c r="O1129">
        <v>29.139406139909301</v>
      </c>
      <c r="P1129">
        <v>26.668083297917502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1621</v>
      </c>
      <c r="E1130">
        <v>1906.0882018</v>
      </c>
      <c r="F1130">
        <v>62.19</v>
      </c>
      <c r="G1130">
        <v>-6.6679847545025801</v>
      </c>
      <c r="H1130">
        <v>-5.8813156871377101</v>
      </c>
      <c r="I1130">
        <v>1.5661618110075</v>
      </c>
      <c r="J1130">
        <v>-2.7745458874670601</v>
      </c>
      <c r="K1130">
        <v>62.184647229590098</v>
      </c>
      <c r="L1130">
        <v>57.729071769990597</v>
      </c>
      <c r="M1130">
        <v>59.453032016997597</v>
      </c>
      <c r="N1130">
        <v>0.76489279422794698</v>
      </c>
      <c r="O1130">
        <v>5.9816690786300004</v>
      </c>
      <c r="P1130">
        <v>25.636363636363601</v>
      </c>
      <c r="Q1130">
        <v>-2.8326200589973E-2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1621</v>
      </c>
      <c r="E1131">
        <v>1905.052968</v>
      </c>
      <c r="F1131">
        <v>62.32</v>
      </c>
      <c r="G1131">
        <v>-5.9164574542606401</v>
      </c>
      <c r="H1131">
        <v>-6.0565493997703701</v>
      </c>
      <c r="I1131">
        <v>1.9652216069420501</v>
      </c>
      <c r="J1131">
        <v>-2.7445290487526601</v>
      </c>
      <c r="K1131">
        <v>62.164344827424102</v>
      </c>
      <c r="L1131">
        <v>57.721082676969502</v>
      </c>
      <c r="M1131">
        <v>55.931821315525497</v>
      </c>
      <c r="N1131">
        <v>0.91691808299882305</v>
      </c>
      <c r="O1131">
        <v>6.9480102695763799</v>
      </c>
      <c r="P1131">
        <v>26.640926640926601</v>
      </c>
      <c r="Q1131">
        <v>-2.9924776916618E-2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119</v>
      </c>
      <c r="E1132">
        <v>1903.497909273</v>
      </c>
      <c r="F1132">
        <v>17.86</v>
      </c>
      <c r="G1132">
        <v>49.324179304361202</v>
      </c>
      <c r="H1132">
        <v>-2.5648331037607002</v>
      </c>
      <c r="I1132">
        <v>-5.3372600696758798</v>
      </c>
      <c r="J1132">
        <v>-4.5302209877586597</v>
      </c>
      <c r="K1132">
        <v>17.721705696692101</v>
      </c>
      <c r="L1132">
        <v>16.786568949294601</v>
      </c>
      <c r="M1132">
        <v>61.092050305748302</v>
      </c>
      <c r="N1132">
        <v>1.5146436830195</v>
      </c>
      <c r="O1132">
        <v>47.565209698461402</v>
      </c>
      <c r="P1132">
        <v>87.064191641605305</v>
      </c>
      <c r="Q1132">
        <v>0.149994252451319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705</v>
      </c>
      <c r="E1133">
        <v>1901.11000107</v>
      </c>
      <c r="F1133">
        <v>759.09</v>
      </c>
      <c r="G1133">
        <v>38.517690023511598</v>
      </c>
      <c r="H1133">
        <v>-2.0397445873145501</v>
      </c>
      <c r="I1133">
        <v>24.455613516071399</v>
      </c>
      <c r="J1133">
        <v>-2.2124410518170001</v>
      </c>
      <c r="K1133">
        <v>719.17247179653998</v>
      </c>
      <c r="L1133">
        <v>617.76025615101798</v>
      </c>
      <c r="M1133">
        <v>43.078312623575101</v>
      </c>
      <c r="N1133">
        <v>0.85973216239267303</v>
      </c>
      <c r="O1133">
        <v>3.5121000144910202</v>
      </c>
      <c r="P1133">
        <v>71.139668583023294</v>
      </c>
      <c r="Q1133">
        <v>-3.6227040049000002E-5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182</v>
      </c>
      <c r="E1134">
        <v>1895.7252870899999</v>
      </c>
      <c r="F1134">
        <v>451.15</v>
      </c>
      <c r="G1134">
        <v>-32.427702225334698</v>
      </c>
      <c r="H1134">
        <v>-10.624752217037001</v>
      </c>
      <c r="I1134">
        <v>-29.201837741282699</v>
      </c>
      <c r="J1134">
        <v>-4.6005210253324202</v>
      </c>
      <c r="K1134">
        <v>493.07904045057097</v>
      </c>
      <c r="M1134">
        <v>39.608424815626599</v>
      </c>
      <c r="N1134">
        <v>0.57758346880176603</v>
      </c>
      <c r="O1134">
        <v>42.081347667072997</v>
      </c>
      <c r="P1134">
        <v>4.5296570898980502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796</v>
      </c>
      <c r="E1135">
        <v>1890.0312037199999</v>
      </c>
      <c r="F1135">
        <v>213.2</v>
      </c>
      <c r="G1135">
        <v>8.2781442984015001</v>
      </c>
      <c r="H1135">
        <v>28.1820079870445</v>
      </c>
      <c r="I1135">
        <v>25.020473252827401</v>
      </c>
      <c r="J1135">
        <v>33.633517587584898</v>
      </c>
      <c r="O1135">
        <v>5.4409005628517999</v>
      </c>
      <c r="P1135">
        <v>54.4927536231883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193</v>
      </c>
      <c r="E1136">
        <v>1887.0980155299901</v>
      </c>
      <c r="F1136">
        <v>1333.8</v>
      </c>
      <c r="G1136">
        <v>-7.7077974649198904</v>
      </c>
      <c r="H1136">
        <v>-0.72918529324534198</v>
      </c>
      <c r="I1136">
        <v>-8.5736147213773997</v>
      </c>
      <c r="J1136">
        <v>0.82989288424970997</v>
      </c>
      <c r="K1136">
        <v>1248.36191980742</v>
      </c>
      <c r="L1136">
        <v>1182.33436093246</v>
      </c>
      <c r="M1136">
        <v>73.483823581304804</v>
      </c>
      <c r="N1136">
        <v>1.06152594294466</v>
      </c>
      <c r="O1136">
        <v>12.3856650172439</v>
      </c>
      <c r="P1136">
        <v>49.019607843137202</v>
      </c>
      <c r="Q1136">
        <v>6.7495720877743998E-2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267</v>
      </c>
      <c r="E1137">
        <v>1881.9744540299901</v>
      </c>
      <c r="F1137">
        <v>1674.9</v>
      </c>
      <c r="G1137">
        <v>110.607980910376</v>
      </c>
      <c r="H1137">
        <v>15.4504095549888</v>
      </c>
      <c r="I1137">
        <v>17.703746195392299</v>
      </c>
      <c r="J1137">
        <v>9.5460058825213903</v>
      </c>
      <c r="K1137">
        <v>1452.1787383094299</v>
      </c>
      <c r="L1137">
        <v>1256.75612481543</v>
      </c>
      <c r="M1137">
        <v>70.945531052023</v>
      </c>
      <c r="N1137">
        <v>2.5257344949751501</v>
      </c>
      <c r="O1137">
        <v>12.1649053674846</v>
      </c>
      <c r="P1137">
        <v>142.370306056001</v>
      </c>
      <c r="Q1137">
        <v>9.8980643326617004E-2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1939</v>
      </c>
      <c r="E1138">
        <v>1876.16</v>
      </c>
      <c r="F1138">
        <v>289.2</v>
      </c>
      <c r="G1138">
        <v>36.493499808698203</v>
      </c>
      <c r="H1138">
        <v>-3.2189957417102102</v>
      </c>
      <c r="I1138">
        <v>5.2022571108148403</v>
      </c>
      <c r="J1138">
        <v>-1.4770648055825399</v>
      </c>
      <c r="K1138">
        <v>289.60395072766102</v>
      </c>
      <c r="L1138">
        <v>264.22232933943599</v>
      </c>
      <c r="M1138">
        <v>49.887067328166701</v>
      </c>
      <c r="N1138">
        <v>0.57563883591303999</v>
      </c>
      <c r="O1138">
        <v>14.7130013831258</v>
      </c>
      <c r="P1138">
        <v>67.071057192374298</v>
      </c>
      <c r="Q1138">
        <v>0.185901639547668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124</v>
      </c>
      <c r="E1139">
        <v>1873.946676624</v>
      </c>
      <c r="F1139">
        <v>195.57</v>
      </c>
      <c r="G1139">
        <v>134.73205314829599</v>
      </c>
      <c r="H1139">
        <v>16.773354140890699</v>
      </c>
      <c r="I1139">
        <v>37.517296378677699</v>
      </c>
      <c r="J1139">
        <v>12.2999266072742</v>
      </c>
      <c r="K1139">
        <v>176.578090147137</v>
      </c>
      <c r="L1139">
        <v>155.86839893815599</v>
      </c>
      <c r="M1139">
        <v>76.722522537313196</v>
      </c>
      <c r="N1139">
        <v>1.7076360596084199</v>
      </c>
      <c r="O1139">
        <v>36.805235976888</v>
      </c>
      <c r="P1139">
        <v>165.72010869565199</v>
      </c>
      <c r="Q1139">
        <v>8.9059477142499996E-2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281</v>
      </c>
      <c r="E1140">
        <v>1870.5680763</v>
      </c>
      <c r="F1140">
        <v>157.63</v>
      </c>
      <c r="G1140">
        <v>23.5274189387905</v>
      </c>
      <c r="H1140">
        <v>11.4398626256637</v>
      </c>
      <c r="I1140">
        <v>20.695887778198799</v>
      </c>
      <c r="J1140">
        <v>-6.5434101662098803</v>
      </c>
      <c r="K1140">
        <v>150.197070479014</v>
      </c>
      <c r="L1140">
        <v>132.72253411308</v>
      </c>
      <c r="M1140">
        <v>59.800696106737398</v>
      </c>
      <c r="N1140">
        <v>1.62669386218833</v>
      </c>
      <c r="O1140">
        <v>17.2365666434054</v>
      </c>
      <c r="P1140">
        <v>53.905487209529298</v>
      </c>
      <c r="Q1140">
        <v>0.14796675173579801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2430</v>
      </c>
      <c r="E1141">
        <v>1866.390296865</v>
      </c>
      <c r="F1141">
        <v>1175.8499999999999</v>
      </c>
      <c r="G1141">
        <v>-8.2689175129060501</v>
      </c>
      <c r="H1141">
        <v>-8.6878085097497593</v>
      </c>
      <c r="I1141">
        <v>-20.828550373857201</v>
      </c>
      <c r="J1141">
        <v>2.4852071194326699</v>
      </c>
      <c r="K1141">
        <v>1142.7392877805601</v>
      </c>
      <c r="L1141">
        <v>1136.16561789142</v>
      </c>
      <c r="M1141">
        <v>72.070507619282594</v>
      </c>
      <c r="N1141">
        <v>1.1168308398347799</v>
      </c>
      <c r="O1141">
        <v>23.395841306289</v>
      </c>
      <c r="P1141">
        <v>41.226279125630498</v>
      </c>
      <c r="Q1141">
        <v>0.113401551313201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151</v>
      </c>
      <c r="E1142">
        <v>1864.6388172299901</v>
      </c>
      <c r="F1142">
        <v>32.340000000000003</v>
      </c>
      <c r="G1142">
        <v>74.346986034202402</v>
      </c>
      <c r="H1142">
        <v>15.7546656246999</v>
      </c>
      <c r="I1142">
        <v>-4.12659410228071</v>
      </c>
      <c r="J1142">
        <v>7.9124913739783101E-2</v>
      </c>
      <c r="K1142">
        <v>30.094898423069999</v>
      </c>
      <c r="L1142">
        <v>28.413660140925401</v>
      </c>
      <c r="M1142">
        <v>61.438901157508397</v>
      </c>
      <c r="N1142">
        <v>1.7764546276905999</v>
      </c>
      <c r="O1142">
        <v>21.830550401978901</v>
      </c>
      <c r="P1142">
        <v>110.684039087947</v>
      </c>
      <c r="Q1142">
        <v>0.22577679121194799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477</v>
      </c>
      <c r="E1143">
        <v>1854.092214</v>
      </c>
      <c r="F1143">
        <v>719.4</v>
      </c>
      <c r="G1143">
        <v>32.373366265725103</v>
      </c>
      <c r="H1143">
        <v>18.4240312603178</v>
      </c>
      <c r="I1143">
        <v>5.7500292743426398</v>
      </c>
      <c r="J1143">
        <v>6.33285867621459</v>
      </c>
      <c r="K1143">
        <v>618.26558433983598</v>
      </c>
      <c r="L1143">
        <v>573.834784017066</v>
      </c>
      <c r="M1143">
        <v>81.932614199612701</v>
      </c>
      <c r="N1143">
        <v>3.2017917045769502</v>
      </c>
      <c r="O1143">
        <v>4.3786488740617102</v>
      </c>
      <c r="P1143">
        <v>67.205113306217299</v>
      </c>
      <c r="Q1143">
        <v>0.112313061747065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531</v>
      </c>
      <c r="E1144">
        <v>1852.6181759999999</v>
      </c>
      <c r="F1144">
        <v>607.79999999999995</v>
      </c>
      <c r="G1144">
        <v>-3.8257349813987198</v>
      </c>
      <c r="H1144">
        <v>16.502245632026899</v>
      </c>
      <c r="I1144">
        <v>20.5797329184681</v>
      </c>
      <c r="J1144">
        <v>2.8461706549995802</v>
      </c>
      <c r="K1144">
        <v>525.55476117695196</v>
      </c>
      <c r="L1144">
        <v>496.688268411016</v>
      </c>
      <c r="M1144">
        <v>74.929301976592001</v>
      </c>
      <c r="N1144">
        <v>2.3159483117911099</v>
      </c>
      <c r="O1144">
        <v>2.9944060546232398</v>
      </c>
      <c r="P1144">
        <v>51.006211180124197</v>
      </c>
      <c r="Q1144">
        <v>-3.8681787273202997E-2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193</v>
      </c>
      <c r="E1145">
        <v>1852.03381083</v>
      </c>
      <c r="F1145">
        <v>191.91</v>
      </c>
      <c r="G1145">
        <v>-28.855333553426401</v>
      </c>
      <c r="H1145">
        <v>-4.52508456505217</v>
      </c>
      <c r="I1145">
        <v>-32.7370314006005</v>
      </c>
      <c r="J1145">
        <v>-5.5539201451000002</v>
      </c>
      <c r="K1145">
        <v>199.23924669925199</v>
      </c>
      <c r="L1145">
        <v>211.01685249870999</v>
      </c>
      <c r="M1145">
        <v>46.394854575251998</v>
      </c>
      <c r="N1145">
        <v>1.0102022786021301</v>
      </c>
      <c r="O1145">
        <v>66.223750716481604</v>
      </c>
      <c r="P1145">
        <v>11.868259982512299</v>
      </c>
      <c r="Q1145">
        <v>8.2998257819036997E-2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230</v>
      </c>
      <c r="E1146">
        <v>1850.9690450799999</v>
      </c>
      <c r="F1146">
        <v>442.1</v>
      </c>
      <c r="G1146">
        <v>224.77382016498299</v>
      </c>
      <c r="H1146">
        <v>-4.2011465041436002</v>
      </c>
      <c r="I1146">
        <v>46.631932677644002</v>
      </c>
      <c r="J1146">
        <v>-0.74467371326250797</v>
      </c>
      <c r="K1146">
        <v>398.92566004058898</v>
      </c>
      <c r="L1146">
        <v>308.12354203867801</v>
      </c>
      <c r="M1146">
        <v>71.501183472490595</v>
      </c>
      <c r="N1146">
        <v>0.87163515901622302</v>
      </c>
      <c r="O1146">
        <v>1.56073286586744</v>
      </c>
      <c r="P1146">
        <v>257.97570850202402</v>
      </c>
      <c r="Q1146">
        <v>0.23783620584340501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1850.10043</v>
      </c>
      <c r="F1147">
        <v>198.7</v>
      </c>
      <c r="G1147">
        <v>1141.87054833452</v>
      </c>
      <c r="H1147">
        <v>-16.041170684940401</v>
      </c>
      <c r="I1147">
        <v>267.80130259587298</v>
      </c>
      <c r="J1147">
        <v>2.5896715955354699</v>
      </c>
      <c r="K1147">
        <v>185.64914167597499</v>
      </c>
      <c r="L1147">
        <v>96.840177603791105</v>
      </c>
      <c r="M1147">
        <v>41.909115778221199</v>
      </c>
      <c r="N1147">
        <v>0.87520091242224796</v>
      </c>
      <c r="O1147">
        <v>15.953699043784599</v>
      </c>
      <c r="P1147">
        <v>1224.6666666666599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193</v>
      </c>
      <c r="E1148">
        <v>1847.5872449999999</v>
      </c>
      <c r="F1148">
        <v>133.97999999999999</v>
      </c>
      <c r="G1148">
        <v>3.1897279696862499</v>
      </c>
      <c r="H1148">
        <v>5.1547853732708901</v>
      </c>
      <c r="I1148">
        <v>47.520528006379799</v>
      </c>
      <c r="J1148">
        <v>-7.5009444457053398</v>
      </c>
      <c r="K1148">
        <v>131.94495014264299</v>
      </c>
      <c r="L1148">
        <v>113.311441961721</v>
      </c>
      <c r="M1148">
        <v>48.895585730098603</v>
      </c>
      <c r="N1148">
        <v>1.14846796697716</v>
      </c>
      <c r="O1148">
        <v>17.181668905806799</v>
      </c>
      <c r="P1148">
        <v>70.2414231257941</v>
      </c>
      <c r="Q1148">
        <v>9.6821684702475E-2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376</v>
      </c>
      <c r="E1149">
        <v>1836.7945628299999</v>
      </c>
      <c r="F1149">
        <v>590.04999999999995</v>
      </c>
      <c r="G1149">
        <v>-36.629485349129602</v>
      </c>
      <c r="H1149">
        <v>-2.1933029178780199</v>
      </c>
      <c r="I1149">
        <v>-17.651179195117699</v>
      </c>
      <c r="J1149">
        <v>1.0757819921817999</v>
      </c>
      <c r="K1149">
        <v>569.49501701879797</v>
      </c>
      <c r="L1149">
        <v>565.55984064712902</v>
      </c>
      <c r="M1149">
        <v>61.825815266674901</v>
      </c>
      <c r="N1149">
        <v>0.83621702392735797</v>
      </c>
      <c r="O1149">
        <v>25.413100584696199</v>
      </c>
      <c r="P1149">
        <v>34.0870355641404</v>
      </c>
      <c r="Q1149">
        <v>0.132372721809531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531</v>
      </c>
      <c r="E1150">
        <v>1828.54118335</v>
      </c>
      <c r="F1150">
        <v>5875.2</v>
      </c>
      <c r="G1150">
        <v>-43.133943002737702</v>
      </c>
      <c r="H1150">
        <v>8.4776995019055406</v>
      </c>
      <c r="I1150">
        <v>-14.0571846193442</v>
      </c>
      <c r="J1150">
        <v>-2.19590032386713</v>
      </c>
      <c r="K1150">
        <v>5457.1642270628899</v>
      </c>
      <c r="L1150">
        <v>5745.8331331537001</v>
      </c>
      <c r="M1150">
        <v>62.306233531538098</v>
      </c>
      <c r="N1150">
        <v>1.32858299700899</v>
      </c>
      <c r="O1150">
        <v>20.3354779411764</v>
      </c>
      <c r="P1150">
        <v>31.612903225806399</v>
      </c>
      <c r="Q1150">
        <v>-6.6516352511531998E-2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230</v>
      </c>
      <c r="E1151">
        <v>1819.134922925</v>
      </c>
      <c r="F1151">
        <v>1412.05</v>
      </c>
      <c r="G1151">
        <v>1.76785759383541</v>
      </c>
      <c r="H1151">
        <v>-8.3409276169665496</v>
      </c>
      <c r="I1151">
        <v>-17.587420559500401</v>
      </c>
      <c r="J1151">
        <v>-2.7349633016774102</v>
      </c>
      <c r="K1151">
        <v>1354.4555267385699</v>
      </c>
      <c r="L1151">
        <v>1343.34118535368</v>
      </c>
      <c r="M1151">
        <v>50.129386857095398</v>
      </c>
      <c r="N1151">
        <v>0.88820426053970403</v>
      </c>
      <c r="O1151">
        <v>25.349668921072201</v>
      </c>
      <c r="P1151">
        <v>38.165362035225002</v>
      </c>
      <c r="Q1151">
        <v>5.927203437215E-2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132</v>
      </c>
      <c r="E1152">
        <v>1815.0348622500001</v>
      </c>
      <c r="F1152">
        <v>257.75</v>
      </c>
      <c r="G1152">
        <v>16.903434251996298</v>
      </c>
      <c r="H1152">
        <v>-13.107707804247701</v>
      </c>
      <c r="I1152">
        <v>-29.777803548572098</v>
      </c>
      <c r="J1152">
        <v>-4.8090016641476403</v>
      </c>
      <c r="K1152">
        <v>277.74749785379902</v>
      </c>
      <c r="L1152">
        <v>275.60441205344199</v>
      </c>
      <c r="M1152">
        <v>40.329890504690603</v>
      </c>
      <c r="N1152">
        <v>0.86964116626611099</v>
      </c>
      <c r="O1152">
        <v>55.421920465567403</v>
      </c>
      <c r="P1152">
        <v>50.951683748169799</v>
      </c>
      <c r="Q1152">
        <v>0.108738220878228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230</v>
      </c>
      <c r="E1153">
        <v>1813.44</v>
      </c>
      <c r="F1153">
        <v>561.95000000000005</v>
      </c>
      <c r="G1153">
        <v>86.379760424446303</v>
      </c>
      <c r="H1153">
        <v>11.875783733697499</v>
      </c>
      <c r="I1153">
        <v>46.153126177439503</v>
      </c>
      <c r="J1153">
        <v>-2.27257373086504</v>
      </c>
      <c r="K1153">
        <v>508.71465818407597</v>
      </c>
      <c r="L1153">
        <v>429.92920234658499</v>
      </c>
      <c r="M1153">
        <v>63.942053067619298</v>
      </c>
      <c r="N1153">
        <v>1.6232383067157801</v>
      </c>
      <c r="O1153">
        <v>7.4116914316220299</v>
      </c>
      <c r="P1153">
        <v>118.827881619937</v>
      </c>
      <c r="Q1153">
        <v>0.13428469198106899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193</v>
      </c>
      <c r="E1154">
        <v>1813.33334784</v>
      </c>
      <c r="F1154">
        <v>804.95</v>
      </c>
      <c r="G1154">
        <v>57.3105121321559</v>
      </c>
      <c r="H1154">
        <v>13.407009370093901</v>
      </c>
      <c r="I1154">
        <v>39.774619438277</v>
      </c>
      <c r="J1154">
        <v>-2.9836967787815101</v>
      </c>
      <c r="K1154">
        <v>715.92868194467098</v>
      </c>
      <c r="L1154">
        <v>627.37144788233797</v>
      </c>
      <c r="M1154">
        <v>64.767755380297899</v>
      </c>
      <c r="N1154">
        <v>2.3563549647216702</v>
      </c>
      <c r="O1154">
        <v>5.2052922541772704</v>
      </c>
      <c r="P1154">
        <v>89.155210903536599</v>
      </c>
      <c r="Q1154">
        <v>6.6874719905186994E-2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373</v>
      </c>
      <c r="E1155">
        <v>1804.747644</v>
      </c>
      <c r="F1155">
        <v>288.2</v>
      </c>
      <c r="G1155">
        <v>0.31087492309127901</v>
      </c>
      <c r="H1155">
        <v>14.7819055280281</v>
      </c>
      <c r="I1155">
        <v>4.70728687617855</v>
      </c>
      <c r="J1155">
        <v>-3.2945299235055399</v>
      </c>
      <c r="K1155">
        <v>259.77907545892799</v>
      </c>
      <c r="L1155">
        <v>241.84428744172001</v>
      </c>
      <c r="M1155">
        <v>59.606120716320298</v>
      </c>
      <c r="N1155">
        <v>1.6209267885659899</v>
      </c>
      <c r="O1155">
        <v>8.2408049965301906</v>
      </c>
      <c r="P1155">
        <v>42.832362780324601</v>
      </c>
      <c r="Q1155">
        <v>0.158228066885336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1939</v>
      </c>
      <c r="E1156">
        <v>1803.49410192</v>
      </c>
      <c r="F1156">
        <v>642</v>
      </c>
      <c r="G1156">
        <v>54.815842689492399</v>
      </c>
      <c r="H1156">
        <v>-17.6557433440469</v>
      </c>
      <c r="I1156">
        <v>-26.277615171778201</v>
      </c>
      <c r="J1156">
        <v>-3.5609483707372398</v>
      </c>
      <c r="K1156">
        <v>673.878201734193</v>
      </c>
      <c r="L1156">
        <v>647.58428854843601</v>
      </c>
      <c r="M1156">
        <v>38.907541269421998</v>
      </c>
      <c r="N1156">
        <v>1.0295450436965701</v>
      </c>
      <c r="O1156">
        <v>42.523364485981297</v>
      </c>
      <c r="P1156">
        <v>92.186798383475505</v>
      </c>
      <c r="Q1156">
        <v>0.14599603047180901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193</v>
      </c>
      <c r="E1157">
        <v>1803.3630925099999</v>
      </c>
      <c r="F1157">
        <v>961.15</v>
      </c>
      <c r="G1157">
        <v>130.69986690014201</v>
      </c>
      <c r="H1157">
        <v>-17.5446965584099</v>
      </c>
      <c r="I1157">
        <v>99.858445542660107</v>
      </c>
      <c r="J1157">
        <v>-2.92903784171971</v>
      </c>
      <c r="K1157">
        <v>963.05563357168103</v>
      </c>
      <c r="L1157">
        <v>696.70999240637195</v>
      </c>
      <c r="M1157">
        <v>39.551578005946702</v>
      </c>
      <c r="N1157">
        <v>0.274517120032231</v>
      </c>
      <c r="O1157">
        <v>33.220621130936898</v>
      </c>
      <c r="P1157">
        <v>174.732028012005</v>
      </c>
      <c r="Q1157">
        <v>0.10405355030876801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376</v>
      </c>
      <c r="E1158">
        <v>1792.77810178499</v>
      </c>
      <c r="F1158">
        <v>11.45</v>
      </c>
      <c r="G1158">
        <v>-34.940176127959703</v>
      </c>
      <c r="H1158">
        <v>-12.7063848700982</v>
      </c>
      <c r="I1158">
        <v>-16.0149381234048</v>
      </c>
      <c r="J1158">
        <v>-4.8713265286737899</v>
      </c>
      <c r="K1158">
        <v>12.282172372390001</v>
      </c>
      <c r="L1158">
        <v>12.575087352481299</v>
      </c>
      <c r="M1158">
        <v>35.325444981216897</v>
      </c>
      <c r="N1158">
        <v>0.415605259296977</v>
      </c>
      <c r="O1158">
        <v>47.016011644832602</v>
      </c>
      <c r="P1158">
        <v>15.656565656565601</v>
      </c>
      <c r="Q1158">
        <v>0.149476465133973</v>
      </c>
    </row>
    <row r="1159" spans="1:17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531</v>
      </c>
      <c r="E1159">
        <v>1790.2030628299999</v>
      </c>
      <c r="F1159">
        <v>104.23</v>
      </c>
      <c r="G1159">
        <v>-65.495372794599504</v>
      </c>
      <c r="H1159">
        <v>3.13055596684254</v>
      </c>
      <c r="I1159">
        <v>-33.164934170878503</v>
      </c>
      <c r="J1159">
        <v>-2.0354919061136099</v>
      </c>
      <c r="K1159">
        <v>103.79860167619</v>
      </c>
      <c r="L1159">
        <v>120.149005657476</v>
      </c>
      <c r="M1159">
        <v>54.978725321896</v>
      </c>
      <c r="N1159">
        <v>0.91516156170655405</v>
      </c>
      <c r="O1159">
        <v>78.787297323227406</v>
      </c>
      <c r="P1159">
        <v>30.368980612883</v>
      </c>
      <c r="Q1159">
        <v>-8.5807658028254005E-2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420</v>
      </c>
      <c r="E1160">
        <v>1790.04428712</v>
      </c>
      <c r="F1160">
        <v>719.6</v>
      </c>
      <c r="G1160">
        <v>-40.990339841694599</v>
      </c>
      <c r="H1160">
        <v>-1.2601854623983999</v>
      </c>
      <c r="I1160">
        <v>-25.991662083994601</v>
      </c>
      <c r="J1160">
        <v>-4.0861382441549603</v>
      </c>
      <c r="K1160">
        <v>718.53287995712196</v>
      </c>
      <c r="L1160">
        <v>774.60224295030002</v>
      </c>
      <c r="M1160">
        <v>61.934197864776898</v>
      </c>
      <c r="N1160">
        <v>3.74122237939938</v>
      </c>
      <c r="O1160">
        <v>51.473040578098903</v>
      </c>
      <c r="P1160">
        <v>11.6611063697726</v>
      </c>
      <c r="Q1160">
        <v>-0.103335630227659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46</v>
      </c>
      <c r="E1161">
        <v>1786.296</v>
      </c>
      <c r="F1161">
        <v>438.05</v>
      </c>
      <c r="G1161">
        <v>41.157581869142597</v>
      </c>
      <c r="H1161">
        <v>21.243768290581102</v>
      </c>
      <c r="I1161">
        <v>45.830921971618501</v>
      </c>
      <c r="J1161">
        <v>2.18559938530418</v>
      </c>
      <c r="K1161">
        <v>373.69350359300103</v>
      </c>
      <c r="L1161">
        <v>311.18115629965303</v>
      </c>
      <c r="M1161">
        <v>61.302002799417899</v>
      </c>
      <c r="N1161">
        <v>0.91537023326974998</v>
      </c>
      <c r="O1161">
        <v>13.5600958794658</v>
      </c>
      <c r="P1161">
        <v>90.332391918314102</v>
      </c>
      <c r="Q1161">
        <v>6.6095486487157004E-2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531</v>
      </c>
      <c r="E1162">
        <v>1780.5432439900001</v>
      </c>
      <c r="F1162">
        <v>1349.7</v>
      </c>
      <c r="G1162">
        <v>-19.368375411580701</v>
      </c>
      <c r="H1162">
        <v>-0.70225039071628703</v>
      </c>
      <c r="I1162">
        <v>-0.76157250677586297</v>
      </c>
      <c r="J1162">
        <v>-4.7472024826126704</v>
      </c>
      <c r="K1162">
        <v>1333.76130955289</v>
      </c>
      <c r="L1162">
        <v>1286.5384942621399</v>
      </c>
      <c r="M1162">
        <v>55.121738564745698</v>
      </c>
      <c r="N1162">
        <v>1.41137575679613</v>
      </c>
      <c r="O1162">
        <v>13.2696154701044</v>
      </c>
      <c r="P1162">
        <v>35.105105105105103</v>
      </c>
      <c r="Q1162">
        <v>-2.7173443299928001E-2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926</v>
      </c>
      <c r="E1163">
        <v>1778.4660960000001</v>
      </c>
      <c r="F1163">
        <v>769.05</v>
      </c>
      <c r="G1163">
        <v>-20.787195935747501</v>
      </c>
      <c r="H1163">
        <v>-0.449000903853566</v>
      </c>
      <c r="I1163">
        <v>-15.323177232902401</v>
      </c>
      <c r="J1163">
        <v>-4.30185763478877</v>
      </c>
      <c r="K1163">
        <v>758.41534683276302</v>
      </c>
      <c r="L1163">
        <v>753.41173311083901</v>
      </c>
      <c r="M1163">
        <v>51.041189542241</v>
      </c>
      <c r="N1163">
        <v>1.1348203121848901</v>
      </c>
      <c r="O1163">
        <v>16.221312008321899</v>
      </c>
      <c r="P1163">
        <v>19.687183876741098</v>
      </c>
      <c r="Q1163">
        <v>6.6815226525135996E-2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281</v>
      </c>
      <c r="E1164">
        <v>1777.4340668699999</v>
      </c>
      <c r="F1164">
        <v>1179.8</v>
      </c>
      <c r="G1164">
        <v>59.476965797713198</v>
      </c>
      <c r="H1164">
        <v>23.200326952561799</v>
      </c>
      <c r="I1164">
        <v>15.8381723926502</v>
      </c>
      <c r="J1164">
        <v>-0.94153954567340004</v>
      </c>
      <c r="K1164">
        <v>993.77059308543505</v>
      </c>
      <c r="L1164">
        <v>910.51962900588603</v>
      </c>
      <c r="M1164">
        <v>71.6993738476977</v>
      </c>
      <c r="N1164">
        <v>1.4678037008798801</v>
      </c>
      <c r="O1164">
        <v>4.6787591117138403</v>
      </c>
      <c r="P1164">
        <v>95.428192810998794</v>
      </c>
      <c r="Q1164">
        <v>0.11753387354472999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67</v>
      </c>
      <c r="E1165">
        <v>1777.166093</v>
      </c>
      <c r="F1165">
        <v>17.989999999999998</v>
      </c>
      <c r="G1165">
        <v>29.339889964333299</v>
      </c>
      <c r="H1165">
        <v>-2.60834565441202</v>
      </c>
      <c r="I1165">
        <v>-15.598019228878201</v>
      </c>
      <c r="J1165">
        <v>-5.46529168330839</v>
      </c>
      <c r="K1165">
        <v>17.824304892660699</v>
      </c>
      <c r="L1165">
        <v>17.695684921959199</v>
      </c>
      <c r="M1165">
        <v>54.6749500676869</v>
      </c>
      <c r="N1165">
        <v>1.57322753657492</v>
      </c>
      <c r="O1165">
        <v>55.919955530850402</v>
      </c>
      <c r="P1165">
        <v>62.805429864253298</v>
      </c>
      <c r="Q1165">
        <v>9.8016323169610002E-3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384</v>
      </c>
      <c r="E1166">
        <v>1774.082226</v>
      </c>
      <c r="F1166">
        <v>788.8</v>
      </c>
      <c r="G1166">
        <v>115.965218826159</v>
      </c>
      <c r="H1166">
        <v>4.2106670536398996</v>
      </c>
      <c r="I1166">
        <v>60.647849649636001</v>
      </c>
      <c r="J1166">
        <v>-3.6426410489079699</v>
      </c>
      <c r="K1166">
        <v>752.98728330010499</v>
      </c>
      <c r="L1166">
        <v>583.64226465256502</v>
      </c>
      <c r="M1166">
        <v>58.147179656863699</v>
      </c>
      <c r="N1166">
        <v>2.3585381323043402</v>
      </c>
      <c r="O1166">
        <v>9.6602434077079202</v>
      </c>
      <c r="P1166">
        <v>178.580257813879</v>
      </c>
      <c r="Q1166">
        <v>0.15972584821571501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584</v>
      </c>
      <c r="E1167">
        <v>1768.32753478</v>
      </c>
      <c r="F1167">
        <v>522.4</v>
      </c>
      <c r="G1167">
        <v>86.936330464946295</v>
      </c>
      <c r="H1167">
        <v>-10.474242012955401</v>
      </c>
      <c r="I1167">
        <v>7.81313764816651</v>
      </c>
      <c r="J1167">
        <v>-2.6650854118070502</v>
      </c>
      <c r="K1167">
        <v>543.95549797212595</v>
      </c>
      <c r="L1167">
        <v>499.77557302665502</v>
      </c>
      <c r="M1167">
        <v>44.413560626852401</v>
      </c>
      <c r="N1167">
        <v>1.0584224005729299</v>
      </c>
      <c r="O1167">
        <v>32.073124042879002</v>
      </c>
      <c r="P1167">
        <v>122.014449638759</v>
      </c>
      <c r="Q1167">
        <v>0.123764230889574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132</v>
      </c>
      <c r="E1168">
        <v>1767.7067065199999</v>
      </c>
      <c r="F1168">
        <v>14.66</v>
      </c>
      <c r="G1168">
        <v>-29.388752220831101</v>
      </c>
      <c r="H1168">
        <v>8.2542062629066209</v>
      </c>
      <c r="I1168">
        <v>25.973660783020801</v>
      </c>
      <c r="J1168">
        <v>12.7483563126102</v>
      </c>
      <c r="K1168">
        <v>13.6031207975605</v>
      </c>
      <c r="L1168">
        <v>13.2648288175541</v>
      </c>
      <c r="M1168">
        <v>73.705528840838497</v>
      </c>
      <c r="N1168">
        <v>2.6930052654662999</v>
      </c>
      <c r="O1168">
        <v>25.511596180081799</v>
      </c>
      <c r="P1168">
        <v>87.948717948717899</v>
      </c>
      <c r="Q1168">
        <v>6.1749918391481001E-2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92</v>
      </c>
      <c r="E1169">
        <v>1761.0515617799999</v>
      </c>
      <c r="F1169">
        <v>161.80000000000001</v>
      </c>
      <c r="G1169">
        <v>-4.1249761362217399</v>
      </c>
      <c r="H1169">
        <v>-10.2964897193774</v>
      </c>
      <c r="I1169">
        <v>-17.6176711545586</v>
      </c>
      <c r="J1169">
        <v>8.5447612554429203E-2</v>
      </c>
      <c r="K1169">
        <v>167.28640063939099</v>
      </c>
      <c r="L1169">
        <v>164.85346948932201</v>
      </c>
      <c r="M1169">
        <v>52.806095448441802</v>
      </c>
      <c r="N1169">
        <v>1.0504397742376601</v>
      </c>
      <c r="O1169">
        <v>33.807169344870204</v>
      </c>
      <c r="P1169">
        <v>34.553014553014499</v>
      </c>
      <c r="Q1169">
        <v>5.0628771257438997E-2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56</v>
      </c>
      <c r="E1170">
        <v>1760.5890401439999</v>
      </c>
      <c r="F1170">
        <v>245.32</v>
      </c>
      <c r="G1170">
        <v>-38.942236308727097</v>
      </c>
      <c r="H1170">
        <v>1.5764089446516201</v>
      </c>
      <c r="I1170">
        <v>-22.1999073543012</v>
      </c>
      <c r="J1170">
        <v>-3.5082099573023702</v>
      </c>
      <c r="K1170">
        <v>240.62008954535401</v>
      </c>
      <c r="M1170">
        <v>54.928439794896903</v>
      </c>
      <c r="N1170">
        <v>1.2149046953998099</v>
      </c>
      <c r="O1170">
        <v>20.8829284200228</v>
      </c>
      <c r="P1170">
        <v>23.276381909547698</v>
      </c>
    </row>
    <row r="1171" spans="1:17" hidden="1" x14ac:dyDescent="0.3">
      <c r="A1171" t="s">
        <v>2489</v>
      </c>
      <c r="B1171" t="s">
        <v>2490</v>
      </c>
      <c r="C1171" t="str">
        <f>IFERROR(VLOOKUP(Table1[[#This Row],[Ticker]],[1]!Table1[[Symbol]:[Industry]],2,FALSE),"-")</f>
        <v>-</v>
      </c>
      <c r="D1171" t="s">
        <v>106</v>
      </c>
      <c r="E1171">
        <v>1758.266304</v>
      </c>
      <c r="F1171">
        <v>323.85000000000002</v>
      </c>
      <c r="G1171">
        <v>-33.922051061870597</v>
      </c>
      <c r="H1171">
        <v>-6.8950435396729901</v>
      </c>
      <c r="I1171">
        <v>-32.402687560843503</v>
      </c>
      <c r="J1171">
        <v>-3.9371610235464898</v>
      </c>
      <c r="K1171">
        <v>323.646310742396</v>
      </c>
      <c r="L1171">
        <v>343.57859301006101</v>
      </c>
      <c r="M1171">
        <v>44.659897791382498</v>
      </c>
      <c r="N1171">
        <v>0.91573484161487595</v>
      </c>
      <c r="O1171">
        <v>37.100509495136599</v>
      </c>
      <c r="P1171">
        <v>14.820067363942499</v>
      </c>
      <c r="Q1171">
        <v>6.0199868083339998E-2</v>
      </c>
    </row>
    <row r="1172" spans="1:17" hidden="1" x14ac:dyDescent="0.3">
      <c r="A1172" t="s">
        <v>2491</v>
      </c>
      <c r="B1172" t="s">
        <v>2492</v>
      </c>
      <c r="C1172" t="str">
        <f>IFERROR(VLOOKUP(Table1[[#This Row],[Ticker]],[1]!Table1[[Symbol]:[Industry]],2,FALSE),"-")</f>
        <v>-</v>
      </c>
      <c r="D1172" t="s">
        <v>2493</v>
      </c>
      <c r="E1172">
        <v>1756.0819647999999</v>
      </c>
      <c r="F1172">
        <v>11.03</v>
      </c>
      <c r="G1172">
        <v>266.15055746277301</v>
      </c>
      <c r="H1172">
        <v>-5.1183003089195704</v>
      </c>
      <c r="I1172">
        <v>-0.73568501137164499</v>
      </c>
      <c r="J1172">
        <v>-0.93522915324587796</v>
      </c>
      <c r="K1172">
        <v>10.920156151171399</v>
      </c>
      <c r="L1172">
        <v>9.9219289223171891</v>
      </c>
      <c r="M1172">
        <v>50.942478459953698</v>
      </c>
      <c r="N1172">
        <v>1.08860242358427</v>
      </c>
      <c r="O1172">
        <v>54.125113327289199</v>
      </c>
      <c r="P1172">
        <v>350.20408163265301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E1173">
        <v>1752.85817315999</v>
      </c>
      <c r="F1173">
        <v>1669.25</v>
      </c>
      <c r="G1173">
        <v>405.528695299378</v>
      </c>
      <c r="H1173">
        <v>7.8047771538742001</v>
      </c>
      <c r="I1173">
        <v>167.35824427481899</v>
      </c>
      <c r="J1173">
        <v>-3.5702098070288599</v>
      </c>
      <c r="K1173">
        <v>1576.1148804631</v>
      </c>
      <c r="L1173">
        <v>1121.74300937881</v>
      </c>
      <c r="M1173">
        <v>46.6839934295989</v>
      </c>
      <c r="N1173">
        <v>0.89654244869586197</v>
      </c>
      <c r="O1173">
        <v>16.818930657480902</v>
      </c>
      <c r="P1173">
        <v>456.416666666666</v>
      </c>
      <c r="Q1173">
        <v>0.25110649902300702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281</v>
      </c>
      <c r="E1174">
        <v>1743.72</v>
      </c>
      <c r="F1174">
        <v>1433.6</v>
      </c>
      <c r="G1174">
        <v>-23.758076811176199</v>
      </c>
      <c r="H1174">
        <v>4.6639655342143698</v>
      </c>
      <c r="I1174">
        <v>-18.7388879729039</v>
      </c>
      <c r="J1174">
        <v>-2.5028186282427498</v>
      </c>
      <c r="K1174">
        <v>1385.69896783897</v>
      </c>
      <c r="L1174">
        <v>1415.5869299481999</v>
      </c>
      <c r="M1174">
        <v>66.8637429311635</v>
      </c>
      <c r="N1174">
        <v>1.7132844579858399</v>
      </c>
      <c r="O1174">
        <v>24.166434151785701</v>
      </c>
      <c r="P1174">
        <v>21.383514669150301</v>
      </c>
      <c r="Q1174">
        <v>0.14973810819046801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373</v>
      </c>
      <c r="E1175">
        <v>1740.6995465</v>
      </c>
      <c r="F1175">
        <v>104.1</v>
      </c>
      <c r="G1175">
        <v>13.951053426986499</v>
      </c>
      <c r="H1175">
        <v>8.7680029923021792</v>
      </c>
      <c r="I1175">
        <v>-11.8928278685145</v>
      </c>
      <c r="J1175">
        <v>-2.1647704068167002</v>
      </c>
      <c r="K1175">
        <v>97.368453172048902</v>
      </c>
      <c r="L1175">
        <v>90.923685451237006</v>
      </c>
      <c r="M1175">
        <v>54.048665974307703</v>
      </c>
      <c r="N1175">
        <v>4.3631765183501798</v>
      </c>
      <c r="O1175">
        <v>24.053794428434099</v>
      </c>
      <c r="P1175">
        <v>47.346072186836501</v>
      </c>
      <c r="Q1175">
        <v>0.10113795242425699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162</v>
      </c>
      <c r="E1176">
        <v>1734.424757325</v>
      </c>
      <c r="F1176">
        <v>1401.3</v>
      </c>
      <c r="G1176">
        <v>33.207683087450697</v>
      </c>
      <c r="H1176">
        <v>30.5436937580793</v>
      </c>
      <c r="I1176">
        <v>0.41299673993070601</v>
      </c>
      <c r="J1176">
        <v>8.4777680058450393</v>
      </c>
      <c r="K1176">
        <v>1152.6123317189099</v>
      </c>
      <c r="L1176">
        <v>1101.50241958637</v>
      </c>
      <c r="M1176">
        <v>75.093587612710394</v>
      </c>
      <c r="N1176">
        <v>3.0763832629633501</v>
      </c>
      <c r="O1176">
        <v>12.395632626846499</v>
      </c>
      <c r="P1176">
        <v>68.203096867122696</v>
      </c>
      <c r="Q1176">
        <v>-1.515473988578E-2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584</v>
      </c>
      <c r="E1177">
        <v>1725.9794999999999</v>
      </c>
      <c r="F1177">
        <v>158.18</v>
      </c>
      <c r="G1177">
        <v>83.410237035537506</v>
      </c>
      <c r="H1177">
        <v>-4.6060069871117104</v>
      </c>
      <c r="I1177">
        <v>43.966764768148202</v>
      </c>
      <c r="J1177">
        <v>-5.3115591887134803</v>
      </c>
      <c r="K1177">
        <v>159.18611127852699</v>
      </c>
      <c r="L1177">
        <v>127.543735486131</v>
      </c>
      <c r="M1177">
        <v>43.002138855401903</v>
      </c>
      <c r="N1177">
        <v>0.93231212641025796</v>
      </c>
      <c r="O1177">
        <v>15.69098495385</v>
      </c>
      <c r="P1177">
        <v>122.78873239436599</v>
      </c>
      <c r="Q1177">
        <v>7.0637347155245001E-2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21</v>
      </c>
      <c r="E1178">
        <v>1724.7196399099901</v>
      </c>
      <c r="F1178">
        <v>365.8</v>
      </c>
      <c r="G1178">
        <v>42.401097455463102</v>
      </c>
      <c r="H1178">
        <v>-5.8935248946474301</v>
      </c>
      <c r="I1178">
        <v>-30.631244963014598</v>
      </c>
      <c r="J1178">
        <v>-1.13665037353501</v>
      </c>
      <c r="K1178">
        <v>384.06784405728098</v>
      </c>
      <c r="L1178">
        <v>378.167719481071</v>
      </c>
      <c r="M1178">
        <v>54.390099947499301</v>
      </c>
      <c r="N1178">
        <v>0.69812541452286303</v>
      </c>
      <c r="O1178">
        <v>88.832695462000999</v>
      </c>
      <c r="P1178">
        <v>81.448412698412696</v>
      </c>
      <c r="Q1178">
        <v>0.118173472953834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373</v>
      </c>
      <c r="E1179">
        <v>1723.2045232319999</v>
      </c>
      <c r="F1179">
        <v>83.01</v>
      </c>
      <c r="G1179">
        <v>-2.66874493791514</v>
      </c>
      <c r="H1179">
        <v>8.2035301981334197</v>
      </c>
      <c r="I1179">
        <v>-2.5258810898030002</v>
      </c>
      <c r="J1179">
        <v>-2.7651411767062699</v>
      </c>
      <c r="K1179">
        <v>79.318722778253402</v>
      </c>
      <c r="L1179">
        <v>77.237466125646705</v>
      </c>
      <c r="M1179">
        <v>56.6071222200815</v>
      </c>
      <c r="N1179">
        <v>3.2266100082823002</v>
      </c>
      <c r="O1179">
        <v>29.502469581978001</v>
      </c>
      <c r="P1179">
        <v>33.887096774193502</v>
      </c>
      <c r="Q1179">
        <v>5.0773375580413997E-2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531</v>
      </c>
      <c r="E1180">
        <v>1719.5999499249999</v>
      </c>
      <c r="F1180">
        <v>325.95</v>
      </c>
      <c r="G1180">
        <v>-12.377058044395501</v>
      </c>
      <c r="H1180">
        <v>0.18479313030876199</v>
      </c>
      <c r="I1180">
        <v>-32.246707491429603</v>
      </c>
      <c r="J1180">
        <v>-5.9502621943431997</v>
      </c>
      <c r="K1180">
        <v>334.91859077974402</v>
      </c>
      <c r="L1180">
        <v>340.06860184428399</v>
      </c>
      <c r="M1180">
        <v>47.123074460978799</v>
      </c>
      <c r="N1180">
        <v>0.889996276058446</v>
      </c>
      <c r="O1180">
        <v>38.824973155391902</v>
      </c>
      <c r="P1180">
        <v>24.8850574712643</v>
      </c>
      <c r="Q1180">
        <v>-7.9647658374549998E-2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193</v>
      </c>
      <c r="E1181">
        <v>1718.9492319999999</v>
      </c>
      <c r="F1181">
        <v>389.95</v>
      </c>
      <c r="G1181">
        <v>-28.9376362964483</v>
      </c>
      <c r="H1181">
        <v>-3.8528994729125601</v>
      </c>
      <c r="I1181">
        <v>-22.2896677150584</v>
      </c>
      <c r="J1181">
        <v>-2.4117583461577001</v>
      </c>
      <c r="K1181">
        <v>403.350705896715</v>
      </c>
      <c r="L1181">
        <v>419.71501630533999</v>
      </c>
      <c r="M1181">
        <v>51.5525037821347</v>
      </c>
      <c r="N1181">
        <v>0.90093581461966898</v>
      </c>
      <c r="O1181">
        <v>49.570457750993697</v>
      </c>
      <c r="P1181">
        <v>9.16853303471445</v>
      </c>
      <c r="Q1181">
        <v>4.6223122778631998E-2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281</v>
      </c>
      <c r="E1182">
        <v>1706.984862</v>
      </c>
      <c r="F1182">
        <v>757.45</v>
      </c>
      <c r="G1182">
        <v>11.375984105207699</v>
      </c>
      <c r="H1182">
        <v>3.6248406894324501</v>
      </c>
      <c r="I1182">
        <v>-9.1320122009316904</v>
      </c>
      <c r="J1182">
        <v>-3.6113429997692199</v>
      </c>
      <c r="K1182">
        <v>688.40121993703599</v>
      </c>
      <c r="L1182">
        <v>639.00782107274995</v>
      </c>
      <c r="M1182">
        <v>68.784642851993596</v>
      </c>
      <c r="N1182">
        <v>1.02339532506904</v>
      </c>
      <c r="O1182">
        <v>7.0697735824146699</v>
      </c>
      <c r="P1182">
        <v>57.375857053812602</v>
      </c>
      <c r="Q1182">
        <v>0.111604761677529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62</v>
      </c>
      <c r="E1183">
        <v>1703.986992075</v>
      </c>
      <c r="F1183">
        <v>60300</v>
      </c>
      <c r="G1183">
        <v>309.558800655612</v>
      </c>
      <c r="H1183">
        <v>65.862228348861294</v>
      </c>
      <c r="I1183">
        <v>124.511189988628</v>
      </c>
      <c r="J1183">
        <v>51.9698339780672</v>
      </c>
      <c r="K1183">
        <v>32996.78316395</v>
      </c>
      <c r="L1183">
        <v>25936.5633048339</v>
      </c>
      <c r="M1183">
        <v>95.558493512933097</v>
      </c>
      <c r="N1183">
        <v>2.6234797297297199</v>
      </c>
      <c r="O1183">
        <v>0.33167495854062801</v>
      </c>
      <c r="P1183">
        <v>372.90408595404199</v>
      </c>
      <c r="Q1183">
        <v>9.2108236150422004E-2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140</v>
      </c>
      <c r="E1184">
        <v>1698.8512978799999</v>
      </c>
      <c r="F1184">
        <v>134.05000000000001</v>
      </c>
      <c r="G1184">
        <v>101.95634764517</v>
      </c>
      <c r="H1184">
        <v>9.0994759357625004</v>
      </c>
      <c r="I1184">
        <v>14.538085480431601</v>
      </c>
      <c r="J1184">
        <v>-0.24737650661775801</v>
      </c>
      <c r="K1184">
        <v>118.070934821525</v>
      </c>
      <c r="L1184">
        <v>101.64178510188999</v>
      </c>
      <c r="M1184">
        <v>54.920401411924097</v>
      </c>
      <c r="N1184">
        <v>1.5358905689568301</v>
      </c>
      <c r="O1184">
        <v>7.1988064155165699</v>
      </c>
      <c r="P1184">
        <v>134.55818022747101</v>
      </c>
      <c r="Q1184">
        <v>5.9273343413957999E-2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46</v>
      </c>
      <c r="E1185">
        <v>1698.0283240459901</v>
      </c>
      <c r="F1185">
        <v>73.069999999999993</v>
      </c>
      <c r="G1185">
        <v>55.237667578231303</v>
      </c>
      <c r="H1185">
        <v>13.589477737239701</v>
      </c>
      <c r="I1185">
        <v>-7.9750362102433003</v>
      </c>
      <c r="J1185">
        <v>1.3676194224662599</v>
      </c>
      <c r="K1185">
        <v>69.653167260064706</v>
      </c>
      <c r="L1185">
        <v>66.858228780369203</v>
      </c>
      <c r="M1185">
        <v>63.508425395197499</v>
      </c>
      <c r="N1185">
        <v>1.5883962936593701</v>
      </c>
      <c r="O1185">
        <v>27.480498152456502</v>
      </c>
      <c r="P1185">
        <v>78.4371184371184</v>
      </c>
      <c r="Q1185">
        <v>0.12214280830886701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21</v>
      </c>
      <c r="E1186">
        <v>1695.94949217</v>
      </c>
      <c r="F1186">
        <v>1141.6500000000001</v>
      </c>
      <c r="G1186">
        <v>85.934078883322499</v>
      </c>
      <c r="H1186">
        <v>5.8764041103049998</v>
      </c>
      <c r="I1186">
        <v>62.983063559621399</v>
      </c>
      <c r="J1186">
        <v>-7.3349323955554597</v>
      </c>
      <c r="K1186">
        <v>1013.7777442589301</v>
      </c>
      <c r="L1186">
        <v>800.68832799157997</v>
      </c>
      <c r="M1186">
        <v>46.8477446240421</v>
      </c>
      <c r="N1186">
        <v>0.59143828709176105</v>
      </c>
      <c r="O1186">
        <v>8.0891691849515901</v>
      </c>
      <c r="P1186">
        <v>131.90127970749501</v>
      </c>
      <c r="Q1186">
        <v>9.6057967801119998E-2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306</v>
      </c>
      <c r="E1187">
        <v>1694.8227593879999</v>
      </c>
      <c r="F1187">
        <v>29.41</v>
      </c>
      <c r="G1187">
        <v>-26.538771280771702</v>
      </c>
      <c r="H1187">
        <v>0.23666863996551299</v>
      </c>
      <c r="I1187">
        <v>-27.839079636548401</v>
      </c>
      <c r="J1187">
        <v>-0.330095676812102</v>
      </c>
      <c r="K1187">
        <v>30.000818744619899</v>
      </c>
      <c r="L1187">
        <v>32.189102064917599</v>
      </c>
      <c r="M1187">
        <v>58.036596281929803</v>
      </c>
      <c r="N1187">
        <v>1.48788054145056</v>
      </c>
      <c r="O1187">
        <v>55.729343760625603</v>
      </c>
      <c r="P1187">
        <v>30.711111111111101</v>
      </c>
      <c r="Q1187">
        <v>-4.3951965053497001E-2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275</v>
      </c>
      <c r="E1188">
        <v>1692.979420632</v>
      </c>
      <c r="F1188">
        <v>25.08</v>
      </c>
      <c r="G1188">
        <v>66.640590685365098</v>
      </c>
      <c r="H1188">
        <v>-13.134956298669699</v>
      </c>
      <c r="I1188">
        <v>-20.819857673242101</v>
      </c>
      <c r="J1188">
        <v>-5.2300583346185903</v>
      </c>
      <c r="K1188">
        <v>26.753743747938401</v>
      </c>
      <c r="L1188">
        <v>25.379361922155901</v>
      </c>
      <c r="M1188">
        <v>40.788590120412898</v>
      </c>
      <c r="N1188">
        <v>0.58343692996601304</v>
      </c>
      <c r="O1188">
        <v>67.464114832535898</v>
      </c>
      <c r="P1188">
        <v>108.99999999999901</v>
      </c>
      <c r="Q1188">
        <v>8.4209017596450997E-2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609</v>
      </c>
      <c r="E1189">
        <v>1692.3029750000001</v>
      </c>
      <c r="F1189">
        <v>57.86</v>
      </c>
      <c r="G1189">
        <v>18.333097145313499</v>
      </c>
      <c r="H1189">
        <v>3.4840913203778801</v>
      </c>
      <c r="I1189">
        <v>8.8814134342242106</v>
      </c>
      <c r="J1189">
        <v>8.9612411173891893</v>
      </c>
      <c r="K1189">
        <v>56.687116695715403</v>
      </c>
      <c r="L1189">
        <v>54.836335040964599</v>
      </c>
      <c r="M1189">
        <v>29.188193916460101</v>
      </c>
      <c r="N1189">
        <v>1.59344987057524</v>
      </c>
      <c r="O1189">
        <v>34.808157621845801</v>
      </c>
      <c r="P1189">
        <v>53.8829787234042</v>
      </c>
      <c r="Q1189">
        <v>7.1071011628524999E-2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E1190">
        <v>1688.94477904</v>
      </c>
      <c r="F1190">
        <v>308.85000000000002</v>
      </c>
      <c r="G1190">
        <v>12.9601951934642</v>
      </c>
      <c r="H1190">
        <v>11.894695219569501</v>
      </c>
      <c r="I1190">
        <v>29.702524147890099</v>
      </c>
      <c r="J1190">
        <v>15.768032320796401</v>
      </c>
      <c r="O1190">
        <v>21.1105714748259</v>
      </c>
      <c r="P1190">
        <v>47.775119617224803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103</v>
      </c>
      <c r="E1191">
        <v>1688.33472884</v>
      </c>
      <c r="F1191">
        <v>110.25</v>
      </c>
      <c r="G1191">
        <v>94.859304289452695</v>
      </c>
      <c r="H1191">
        <v>-6.3211034848169101</v>
      </c>
      <c r="I1191">
        <v>-20.7038537946571</v>
      </c>
      <c r="J1191">
        <v>3.8835872095444199</v>
      </c>
      <c r="K1191">
        <v>111.905861068299</v>
      </c>
      <c r="L1191">
        <v>108.626795947486</v>
      </c>
      <c r="M1191">
        <v>67.850737511125502</v>
      </c>
      <c r="N1191">
        <v>1.03315212230053</v>
      </c>
      <c r="O1191">
        <v>44.172335600906997</v>
      </c>
      <c r="P1191">
        <v>126.153846153846</v>
      </c>
      <c r="Q1191">
        <v>9.8913955506042997E-2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281</v>
      </c>
      <c r="E1192">
        <v>1685.630302087</v>
      </c>
      <c r="F1192">
        <v>55.63</v>
      </c>
      <c r="G1192">
        <v>-3.9782048461198302E-2</v>
      </c>
      <c r="H1192">
        <v>3.3136367749233502</v>
      </c>
      <c r="I1192">
        <v>-14.623206675149801</v>
      </c>
      <c r="J1192">
        <v>-3.6793154440860798</v>
      </c>
      <c r="K1192">
        <v>55.063523372147699</v>
      </c>
      <c r="L1192">
        <v>54.613058314326601</v>
      </c>
      <c r="M1192">
        <v>51.072868842987802</v>
      </c>
      <c r="N1192">
        <v>1.3367301328205501</v>
      </c>
      <c r="O1192">
        <v>30.145604889448101</v>
      </c>
      <c r="P1192">
        <v>30.894117647058799</v>
      </c>
      <c r="Q1192">
        <v>2.4302032329737999E-2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230</v>
      </c>
      <c r="E1193">
        <v>1683.2849624999999</v>
      </c>
      <c r="F1193">
        <v>525.65</v>
      </c>
      <c r="G1193">
        <v>14.3183569201927</v>
      </c>
      <c r="H1193">
        <v>13.8945266809628</v>
      </c>
      <c r="I1193">
        <v>13.422702581856701</v>
      </c>
      <c r="J1193">
        <v>7.7884299353348503</v>
      </c>
      <c r="K1193">
        <v>448.43834097750999</v>
      </c>
      <c r="L1193">
        <v>401.36413370489299</v>
      </c>
      <c r="M1193">
        <v>78.648537480033298</v>
      </c>
      <c r="N1193">
        <v>1.9879993889465799</v>
      </c>
      <c r="O1193">
        <v>4.4230952154475398</v>
      </c>
      <c r="P1193">
        <v>76.274312541918107</v>
      </c>
      <c r="Q1193">
        <v>0.12920099106100399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140</v>
      </c>
      <c r="E1194">
        <v>1683.2667191600001</v>
      </c>
      <c r="F1194">
        <v>98.86</v>
      </c>
      <c r="G1194">
        <v>17.582962361213099</v>
      </c>
      <c r="H1194">
        <v>5.7999925383910798</v>
      </c>
      <c r="I1194">
        <v>-1.0935141928662999</v>
      </c>
      <c r="J1194">
        <v>7.9960839780672499</v>
      </c>
      <c r="K1194">
        <v>91.748240320478899</v>
      </c>
      <c r="L1194">
        <v>85.812225431080407</v>
      </c>
      <c r="M1194">
        <v>76.247370864480203</v>
      </c>
      <c r="N1194">
        <v>2.7021747548127202</v>
      </c>
      <c r="O1194">
        <v>6.2006878413918702</v>
      </c>
      <c r="P1194">
        <v>81.394495412843995</v>
      </c>
      <c r="Q1194">
        <v>6.4214948241803002E-2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531</v>
      </c>
      <c r="E1195">
        <v>1682.46805812</v>
      </c>
      <c r="F1195">
        <v>67.06</v>
      </c>
      <c r="G1195">
        <v>-63.011342909122597</v>
      </c>
      <c r="H1195">
        <v>-5.5937675604006998</v>
      </c>
      <c r="I1195">
        <v>-34.526843026203302</v>
      </c>
      <c r="J1195">
        <v>-1.1956473647244501</v>
      </c>
      <c r="K1195">
        <v>67.167974946313706</v>
      </c>
      <c r="L1195">
        <v>77.623448372413094</v>
      </c>
      <c r="M1195">
        <v>48.8052772673786</v>
      </c>
      <c r="N1195">
        <v>1.4455165029813399</v>
      </c>
      <c r="O1195">
        <v>74.396063226960905</v>
      </c>
      <c r="P1195">
        <v>36.578411405295299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376</v>
      </c>
      <c r="E1196">
        <v>1681.56951147</v>
      </c>
      <c r="F1196">
        <v>680.4</v>
      </c>
      <c r="G1196">
        <v>-36.864064206310701</v>
      </c>
      <c r="H1196">
        <v>-3.9177232006419098</v>
      </c>
      <c r="I1196">
        <v>-16.298842906108401</v>
      </c>
      <c r="J1196">
        <v>-1.0137565981243599</v>
      </c>
      <c r="K1196">
        <v>688.07546380167003</v>
      </c>
      <c r="L1196">
        <v>706.60005001526395</v>
      </c>
      <c r="M1196">
        <v>49.879360472188097</v>
      </c>
      <c r="N1196">
        <v>0.91138088641040205</v>
      </c>
      <c r="O1196">
        <v>35.214579659024103</v>
      </c>
      <c r="P1196">
        <v>8.6900958466453702</v>
      </c>
      <c r="Q1196">
        <v>2.5697439486858001E-2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46</v>
      </c>
      <c r="E1197">
        <v>1680.9829860949999</v>
      </c>
      <c r="F1197">
        <v>165.94</v>
      </c>
      <c r="G1197">
        <v>196.32354853420199</v>
      </c>
      <c r="H1197">
        <v>37.640553905411899</v>
      </c>
      <c r="I1197">
        <v>-6.3746947874675097</v>
      </c>
      <c r="J1197">
        <v>-11.7400988296822</v>
      </c>
      <c r="K1197">
        <v>143.13741547302499</v>
      </c>
      <c r="L1197">
        <v>120.167339947945</v>
      </c>
      <c r="M1197">
        <v>60.904800593371199</v>
      </c>
      <c r="N1197">
        <v>1.8699275588270201</v>
      </c>
      <c r="O1197">
        <v>18.723635048812799</v>
      </c>
      <c r="P1197">
        <v>252.68862911795901</v>
      </c>
      <c r="Q1197">
        <v>0.14743158847443999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1677.4211142500001</v>
      </c>
      <c r="F1198">
        <v>820.9</v>
      </c>
      <c r="G1198">
        <v>254.03593952257401</v>
      </c>
      <c r="H1198">
        <v>-12.7436864573998</v>
      </c>
      <c r="I1198">
        <v>155.10145228802801</v>
      </c>
      <c r="J1198">
        <v>-5.7485540397414798</v>
      </c>
      <c r="K1198">
        <v>844.616053126672</v>
      </c>
      <c r="L1198">
        <v>601.71022602455105</v>
      </c>
      <c r="M1198">
        <v>36.041739440412599</v>
      </c>
      <c r="N1198">
        <v>0.69273254399875395</v>
      </c>
      <c r="O1198">
        <v>19.381167011816199</v>
      </c>
      <c r="P1198">
        <v>348.701831101393</v>
      </c>
      <c r="Q1198">
        <v>0.28495072047831699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379</v>
      </c>
      <c r="E1199">
        <v>1676.0495149999999</v>
      </c>
      <c r="F1199">
        <v>2745</v>
      </c>
      <c r="G1199">
        <v>193.27461761314899</v>
      </c>
      <c r="H1199">
        <v>7.5147579870445496</v>
      </c>
      <c r="I1199">
        <v>71.970415191968399</v>
      </c>
      <c r="J1199">
        <v>9.4460839780672501</v>
      </c>
      <c r="K1199">
        <v>2341.1977941906498</v>
      </c>
      <c r="L1199">
        <v>1788.8058540843299</v>
      </c>
      <c r="M1199">
        <v>79.026740585565193</v>
      </c>
      <c r="N1199">
        <v>0.47920070944668902</v>
      </c>
      <c r="O1199">
        <v>7.46812386156647</v>
      </c>
      <c r="P1199">
        <v>242.67523874914099</v>
      </c>
      <c r="Q1199">
        <v>0.11755103398606399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867</v>
      </c>
      <c r="E1200">
        <v>1668.0178530000001</v>
      </c>
      <c r="F1200">
        <v>463.55</v>
      </c>
      <c r="G1200">
        <v>48.947109938129103</v>
      </c>
      <c r="H1200">
        <v>9.3323110311568502</v>
      </c>
      <c r="I1200">
        <v>28.629876904868201</v>
      </c>
      <c r="J1200">
        <v>3.5468954637102001</v>
      </c>
      <c r="K1200">
        <v>405.070751320939</v>
      </c>
      <c r="L1200">
        <v>337.52159723321398</v>
      </c>
      <c r="M1200">
        <v>60.806531090993303</v>
      </c>
      <c r="N1200">
        <v>0.75163260832529399</v>
      </c>
      <c r="O1200">
        <v>7.4317765073886202</v>
      </c>
      <c r="P1200">
        <v>85.197762684778198</v>
      </c>
      <c r="Q1200">
        <v>0.117502974979487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379</v>
      </c>
      <c r="E1201">
        <v>1660.0760472489901</v>
      </c>
      <c r="F1201">
        <v>112.68</v>
      </c>
      <c r="G1201">
        <v>78.784772468666205</v>
      </c>
      <c r="H1201">
        <v>4.2407678782413996</v>
      </c>
      <c r="I1201">
        <v>1.5880031445503999</v>
      </c>
      <c r="J1201">
        <v>5.7315559424596003</v>
      </c>
      <c r="K1201">
        <v>103.273268942741</v>
      </c>
      <c r="L1201">
        <v>93.245814009349999</v>
      </c>
      <c r="M1201">
        <v>59.128553529770898</v>
      </c>
      <c r="N1201">
        <v>1.59793452100557</v>
      </c>
      <c r="O1201">
        <v>11.421725239616499</v>
      </c>
      <c r="P1201">
        <v>107.70506912442301</v>
      </c>
      <c r="Q1201">
        <v>8.7567209362200998E-2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162</v>
      </c>
      <c r="E1202">
        <v>1654.6589051999999</v>
      </c>
      <c r="F1202">
        <v>675.75</v>
      </c>
      <c r="G1202">
        <v>-68.871157844104701</v>
      </c>
      <c r="H1202">
        <v>24.815386484357798</v>
      </c>
      <c r="I1202">
        <v>-31.404527811277301</v>
      </c>
      <c r="J1202">
        <v>9.9418617558450304</v>
      </c>
      <c r="K1202">
        <v>609.54238111231098</v>
      </c>
      <c r="L1202">
        <v>746.54988947682</v>
      </c>
      <c r="M1202">
        <v>68.288226075838494</v>
      </c>
      <c r="N1202">
        <v>2.6420418012457199</v>
      </c>
      <c r="O1202">
        <v>103.329633740288</v>
      </c>
      <c r="P1202">
        <v>48.925619834710702</v>
      </c>
      <c r="Q1202">
        <v>0.138377788446297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1284</v>
      </c>
      <c r="E1203">
        <v>1654.3126387499999</v>
      </c>
      <c r="F1203">
        <v>228.63</v>
      </c>
      <c r="G1203">
        <v>10.0754680963067</v>
      </c>
      <c r="H1203">
        <v>-9.6363677004681705</v>
      </c>
      <c r="I1203">
        <v>29.573171077189201</v>
      </c>
      <c r="J1203">
        <v>-2.16714580728789</v>
      </c>
      <c r="K1203">
        <v>231.50086794665299</v>
      </c>
      <c r="L1203">
        <v>201.921143268457</v>
      </c>
      <c r="M1203">
        <v>49.828980373422702</v>
      </c>
      <c r="N1203">
        <v>0.36738325365615698</v>
      </c>
      <c r="O1203">
        <v>24.393124261907801</v>
      </c>
      <c r="P1203">
        <v>65.374321880650996</v>
      </c>
      <c r="Q1203">
        <v>0.205211080019188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214</v>
      </c>
      <c r="E1204">
        <v>1651.98971878</v>
      </c>
      <c r="F1204">
        <v>78.33</v>
      </c>
      <c r="G1204">
        <v>206.965575777792</v>
      </c>
      <c r="H1204">
        <v>31.282144848358399</v>
      </c>
      <c r="I1204">
        <v>121.397549409993</v>
      </c>
      <c r="J1204">
        <v>19.492024323038301</v>
      </c>
      <c r="K1204">
        <v>53.414025606918898</v>
      </c>
      <c r="L1204">
        <v>41.755865557678497</v>
      </c>
      <c r="M1204">
        <v>95.254244769437307</v>
      </c>
      <c r="N1204">
        <v>1.5613420420373401</v>
      </c>
      <c r="O1204">
        <v>0</v>
      </c>
      <c r="P1204">
        <v>243.552631578947</v>
      </c>
      <c r="Q1204">
        <v>0.136569207776334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1649.12</v>
      </c>
      <c r="F1205">
        <v>375.4</v>
      </c>
      <c r="G1205">
        <v>-1.8893486405125599</v>
      </c>
      <c r="H1205">
        <v>-2.7239014135003901</v>
      </c>
      <c r="I1205">
        <v>12.4917911320966</v>
      </c>
      <c r="J1205">
        <v>-0.70145589757479598</v>
      </c>
      <c r="K1205">
        <v>358.39816671333199</v>
      </c>
      <c r="L1205">
        <v>310.08861868200199</v>
      </c>
      <c r="M1205">
        <v>49.562660020003101</v>
      </c>
      <c r="N1205">
        <v>0.368926882917751</v>
      </c>
      <c r="O1205">
        <v>9.6030900372935601</v>
      </c>
      <c r="P1205">
        <v>65.0472631347548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531</v>
      </c>
      <c r="E1206">
        <v>1646.2046207589999</v>
      </c>
      <c r="F1206">
        <v>92.11</v>
      </c>
      <c r="G1206">
        <v>10.421535921674201</v>
      </c>
      <c r="H1206">
        <v>16.302656721221702</v>
      </c>
      <c r="I1206">
        <v>5.1181611424745102</v>
      </c>
      <c r="J1206">
        <v>0.22813526011854099</v>
      </c>
      <c r="K1206">
        <v>82.538120823876497</v>
      </c>
      <c r="L1206">
        <v>75.246853779536494</v>
      </c>
      <c r="M1206">
        <v>71.398089675398793</v>
      </c>
      <c r="N1206">
        <v>1.50218053825274</v>
      </c>
      <c r="O1206">
        <v>7.80588426880903</v>
      </c>
      <c r="P1206">
        <v>64.6291331546023</v>
      </c>
      <c r="Q1206">
        <v>2.5176672390490001E-3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2564</v>
      </c>
      <c r="E1207">
        <v>1645.3733912</v>
      </c>
      <c r="F1207">
        <v>586.79999999999995</v>
      </c>
      <c r="G1207">
        <v>41.768359914583698</v>
      </c>
      <c r="H1207">
        <v>5.3449778550865696</v>
      </c>
      <c r="I1207">
        <v>-9.4428872274381295</v>
      </c>
      <c r="J1207">
        <v>7.1836609822219</v>
      </c>
      <c r="K1207">
        <v>545.49584388690801</v>
      </c>
      <c r="L1207">
        <v>525.49014735153605</v>
      </c>
      <c r="M1207">
        <v>68.906723752653704</v>
      </c>
      <c r="N1207">
        <v>1.9040243394021901</v>
      </c>
      <c r="O1207">
        <v>18.0981595092024</v>
      </c>
      <c r="P1207">
        <v>80.553846153846095</v>
      </c>
      <c r="Q1207">
        <v>0.100685716102949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642</v>
      </c>
      <c r="E1208">
        <v>1644.950135</v>
      </c>
      <c r="F1208">
        <v>263.25</v>
      </c>
      <c r="G1208">
        <v>484.573695734132</v>
      </c>
      <c r="H1208">
        <v>-9.1045611618915991</v>
      </c>
      <c r="I1208">
        <v>-4.4567376429505803</v>
      </c>
      <c r="J1208">
        <v>-6.5860534085239797</v>
      </c>
      <c r="K1208">
        <v>263.79283579859998</v>
      </c>
      <c r="L1208">
        <v>216.40135579239501</v>
      </c>
      <c r="M1208">
        <v>48.553833358310499</v>
      </c>
      <c r="N1208">
        <v>1.3998690259170901</v>
      </c>
      <c r="O1208">
        <v>18.233618233618198</v>
      </c>
      <c r="P1208">
        <v>519.41176470588198</v>
      </c>
      <c r="Q1208">
        <v>0.13646566627729201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230</v>
      </c>
      <c r="E1209">
        <v>1637.155</v>
      </c>
      <c r="F1209">
        <v>1198.55</v>
      </c>
      <c r="G1209">
        <v>55.2905670636815</v>
      </c>
      <c r="H1209">
        <v>0.14033697829090699</v>
      </c>
      <c r="I1209">
        <v>57.988430064076098</v>
      </c>
      <c r="J1209">
        <v>-3.2535892245471199</v>
      </c>
      <c r="K1209">
        <v>1174.4532393504301</v>
      </c>
      <c r="L1209">
        <v>906.192544583683</v>
      </c>
      <c r="M1209">
        <v>49.529396321723198</v>
      </c>
      <c r="N1209">
        <v>0.59426906746831099</v>
      </c>
      <c r="O1209">
        <v>23.457511159317502</v>
      </c>
      <c r="P1209">
        <v>98.764510779436094</v>
      </c>
      <c r="Q1209">
        <v>8.0296186794915E-2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146</v>
      </c>
      <c r="E1210">
        <v>1636.011</v>
      </c>
      <c r="F1210">
        <v>1530.65</v>
      </c>
      <c r="G1210">
        <v>243.51367796870801</v>
      </c>
      <c r="H1210">
        <v>-13.392343414047801</v>
      </c>
      <c r="I1210">
        <v>132.64018858569901</v>
      </c>
      <c r="J1210">
        <v>-9.6866309612921597</v>
      </c>
      <c r="K1210">
        <v>1539.41514275592</v>
      </c>
      <c r="L1210">
        <v>1072.81890990546</v>
      </c>
      <c r="M1210">
        <v>33.027025712990699</v>
      </c>
      <c r="N1210">
        <v>0.44261259651771101</v>
      </c>
      <c r="O1210">
        <v>31.0521673798712</v>
      </c>
      <c r="P1210">
        <v>306.92542868536401</v>
      </c>
      <c r="Q1210">
        <v>0.137589016653269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80</v>
      </c>
      <c r="E1211">
        <v>1634.151540908</v>
      </c>
      <c r="F1211">
        <v>111.75</v>
      </c>
      <c r="G1211">
        <v>14.1267479389643</v>
      </c>
      <c r="H1211">
        <v>-0.116129117348442</v>
      </c>
      <c r="I1211">
        <v>7.4062863717762202</v>
      </c>
      <c r="J1211">
        <v>-1.8816034654738401</v>
      </c>
      <c r="K1211">
        <v>108.242884437835</v>
      </c>
      <c r="L1211">
        <v>101.11224803444701</v>
      </c>
      <c r="M1211">
        <v>60.2764011398409</v>
      </c>
      <c r="N1211">
        <v>1.6954310315815699</v>
      </c>
      <c r="O1211">
        <v>10.8724832214765</v>
      </c>
      <c r="P1211">
        <v>47.524752475247503</v>
      </c>
      <c r="Q1211">
        <v>4.7164718515159999E-3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214</v>
      </c>
      <c r="E1212">
        <v>1633.66790638</v>
      </c>
      <c r="F1212">
        <v>434.9</v>
      </c>
      <c r="G1212">
        <v>-29.639686085847199</v>
      </c>
      <c r="H1212">
        <v>-13.989426942278399</v>
      </c>
      <c r="I1212">
        <v>-34.266046882510203</v>
      </c>
      <c r="J1212">
        <v>-4.4348140432417198</v>
      </c>
      <c r="K1212">
        <v>448.94435117505998</v>
      </c>
      <c r="M1212">
        <v>44.561053497170299</v>
      </c>
      <c r="N1212">
        <v>0.90972967463423005</v>
      </c>
      <c r="O1212">
        <v>46.102552310876</v>
      </c>
      <c r="P1212">
        <v>14.4473684210526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193</v>
      </c>
      <c r="E1213">
        <v>1630.3047577049999</v>
      </c>
      <c r="F1213">
        <v>1018.25</v>
      </c>
      <c r="G1213">
        <v>172.32513958563101</v>
      </c>
      <c r="H1213">
        <v>19.7672619584263</v>
      </c>
      <c r="I1213">
        <v>133.41276055338599</v>
      </c>
      <c r="J1213">
        <v>-1.9384830213645901</v>
      </c>
      <c r="K1213">
        <v>879.06013333572503</v>
      </c>
      <c r="L1213">
        <v>646.73968884534997</v>
      </c>
      <c r="M1213">
        <v>66.482992769563495</v>
      </c>
      <c r="N1213">
        <v>0.57126136938544003</v>
      </c>
      <c r="O1213">
        <v>5.9612079548244603</v>
      </c>
      <c r="P1213">
        <v>208.23369153927601</v>
      </c>
      <c r="Q1213">
        <v>0.18153707638501401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2579</v>
      </c>
      <c r="E1214">
        <v>1623.37454</v>
      </c>
      <c r="F1214">
        <v>164.28</v>
      </c>
      <c r="G1214">
        <v>30.8699821713342</v>
      </c>
      <c r="H1214">
        <v>-17.1597977162258</v>
      </c>
      <c r="I1214">
        <v>55.915534500823398</v>
      </c>
      <c r="J1214">
        <v>-7.2505764302576097</v>
      </c>
      <c r="K1214">
        <v>170.53522162242101</v>
      </c>
      <c r="M1214">
        <v>39.5652276575305</v>
      </c>
      <c r="N1214">
        <v>1.7239578038683301</v>
      </c>
      <c r="O1214">
        <v>51.0530801071341</v>
      </c>
      <c r="P1214">
        <v>84.895891952729301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281</v>
      </c>
      <c r="E1215">
        <v>1622.1546599999999</v>
      </c>
      <c r="F1215">
        <v>299.67</v>
      </c>
      <c r="G1215">
        <v>208.514209129253</v>
      </c>
      <c r="H1215">
        <v>49.390883542890698</v>
      </c>
      <c r="I1215">
        <v>68.300042098143606</v>
      </c>
      <c r="J1215">
        <v>10.119164152193401</v>
      </c>
      <c r="K1215">
        <v>217.716241333439</v>
      </c>
      <c r="L1215">
        <v>178.46186701872199</v>
      </c>
      <c r="M1215">
        <v>81.275309349866205</v>
      </c>
      <c r="N1215">
        <v>3.92469499217205</v>
      </c>
      <c r="O1215">
        <v>15.460339707011</v>
      </c>
      <c r="P1215">
        <v>252.428554627778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119</v>
      </c>
      <c r="E1216">
        <v>1619.2660832399999</v>
      </c>
      <c r="F1216">
        <v>52.84</v>
      </c>
      <c r="G1216">
        <v>-25.016442592791002</v>
      </c>
      <c r="H1216">
        <v>-4.3730515367649598</v>
      </c>
      <c r="I1216">
        <v>-31.933888604185999</v>
      </c>
      <c r="J1216">
        <v>-5.0146439912813898</v>
      </c>
      <c r="K1216">
        <v>56.094322923653401</v>
      </c>
      <c r="L1216">
        <v>58.107911265164397</v>
      </c>
      <c r="M1216">
        <v>49.020241533586898</v>
      </c>
      <c r="N1216">
        <v>1.27006702141009</v>
      </c>
      <c r="O1216">
        <v>63.323239969719801</v>
      </c>
      <c r="P1216">
        <v>22.314814814814799</v>
      </c>
      <c r="Q1216">
        <v>5.9172210266785E-2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E1217">
        <v>1609.339624</v>
      </c>
      <c r="F1217">
        <v>773.2</v>
      </c>
      <c r="G1217">
        <v>292.553597885248</v>
      </c>
      <c r="H1217">
        <v>65.191910250418999</v>
      </c>
      <c r="I1217">
        <v>68.673786226280896</v>
      </c>
      <c r="J1217">
        <v>14.204522796632601</v>
      </c>
      <c r="K1217">
        <v>562.71661431816995</v>
      </c>
      <c r="L1217">
        <v>451.23650142659</v>
      </c>
      <c r="M1217">
        <v>78.501237921649903</v>
      </c>
      <c r="N1217">
        <v>2.9590339531123599</v>
      </c>
      <c r="O1217">
        <v>17.563372995344</v>
      </c>
      <c r="P1217">
        <v>346.93641618497099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214</v>
      </c>
      <c r="E1218">
        <v>1594.010326865</v>
      </c>
      <c r="F1218">
        <v>881.2</v>
      </c>
      <c r="G1218">
        <v>122.13690378803101</v>
      </c>
      <c r="H1218">
        <v>17.688649647480901</v>
      </c>
      <c r="I1218">
        <v>101.352842344617</v>
      </c>
      <c r="J1218">
        <v>-3.83966618228806</v>
      </c>
      <c r="K1218">
        <v>790.27196715865796</v>
      </c>
      <c r="L1218">
        <v>614.80783331188104</v>
      </c>
      <c r="M1218">
        <v>70.805870348900697</v>
      </c>
      <c r="N1218">
        <v>1.8860496092918699</v>
      </c>
      <c r="O1218">
        <v>7.8075351793009498</v>
      </c>
      <c r="P1218">
        <v>179.52418715305299</v>
      </c>
      <c r="Q1218">
        <v>0.15876740085440699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384</v>
      </c>
      <c r="E1219">
        <v>1593.04509138</v>
      </c>
      <c r="F1219">
        <v>512</v>
      </c>
      <c r="G1219">
        <v>15.0392803159318</v>
      </c>
      <c r="H1219">
        <v>-9.3475119091491994</v>
      </c>
      <c r="I1219">
        <v>-17.851591827278401</v>
      </c>
      <c r="J1219">
        <v>-4.2100462901319702</v>
      </c>
      <c r="K1219">
        <v>527.87672397885399</v>
      </c>
      <c r="L1219">
        <v>509.54755436751401</v>
      </c>
      <c r="M1219">
        <v>30.359354988706801</v>
      </c>
      <c r="N1219">
        <v>0.44199706934982702</v>
      </c>
      <c r="O1219">
        <v>48.134765625</v>
      </c>
      <c r="P1219">
        <v>44.184736693889</v>
      </c>
      <c r="Q1219">
        <v>2.0356937157850002E-3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281</v>
      </c>
      <c r="E1220">
        <v>1586.9838815099999</v>
      </c>
      <c r="F1220">
        <v>115.02</v>
      </c>
      <c r="G1220">
        <v>-25.035718298088799</v>
      </c>
      <c r="H1220">
        <v>7.9542261951370499</v>
      </c>
      <c r="I1220">
        <v>-6.8980661793209403</v>
      </c>
      <c r="J1220">
        <v>-7.5987188893162498</v>
      </c>
      <c r="K1220">
        <v>110.074118003149</v>
      </c>
      <c r="L1220">
        <v>109.981887338908</v>
      </c>
      <c r="M1220">
        <v>51.1075015477143</v>
      </c>
      <c r="N1220">
        <v>3.4055940184484701</v>
      </c>
      <c r="O1220">
        <v>12.145713788906299</v>
      </c>
      <c r="P1220">
        <v>25.0217391304347</v>
      </c>
      <c r="Q1220">
        <v>-3.4783936072026997E-2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40</v>
      </c>
      <c r="E1221">
        <v>1576.0105000000001</v>
      </c>
      <c r="F1221">
        <v>45.62</v>
      </c>
      <c r="G1221">
        <v>-20.107492370329101</v>
      </c>
      <c r="H1221">
        <v>-10.6608652594484</v>
      </c>
      <c r="I1221">
        <v>-4.4468999646426601</v>
      </c>
      <c r="J1221">
        <v>-1.59878781680452</v>
      </c>
      <c r="K1221">
        <v>47.0898504844182</v>
      </c>
      <c r="L1221">
        <v>45.813305955052002</v>
      </c>
      <c r="M1221">
        <v>52.054016440737001</v>
      </c>
      <c r="N1221">
        <v>0.16241459939172401</v>
      </c>
      <c r="O1221">
        <v>74.024550635686097</v>
      </c>
      <c r="P1221">
        <v>34.176470588235297</v>
      </c>
      <c r="Q1221">
        <v>0.23747836052993199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384</v>
      </c>
      <c r="E1222">
        <v>1571.2184070379999</v>
      </c>
      <c r="F1222">
        <v>38.56</v>
      </c>
      <c r="G1222">
        <v>53.254849883967601</v>
      </c>
      <c r="H1222">
        <v>-9.6307954110137004</v>
      </c>
      <c r="I1222">
        <v>23.319715685492401</v>
      </c>
      <c r="J1222">
        <v>-5.2336388609820101</v>
      </c>
      <c r="K1222">
        <v>38.791817287252201</v>
      </c>
      <c r="L1222">
        <v>33.378401744599699</v>
      </c>
      <c r="M1222">
        <v>41.593558377001997</v>
      </c>
      <c r="N1222">
        <v>0.606600051195197</v>
      </c>
      <c r="O1222">
        <v>20.591286307053899</v>
      </c>
      <c r="P1222">
        <v>92.8</v>
      </c>
      <c r="Q1222">
        <v>-2.6723410140720001E-2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46</v>
      </c>
      <c r="E1223">
        <v>1570.3531399999999</v>
      </c>
      <c r="F1223">
        <v>266.61</v>
      </c>
      <c r="G1223">
        <v>291.74991679738099</v>
      </c>
      <c r="H1223">
        <v>3.1307579870445501</v>
      </c>
      <c r="I1223">
        <v>54.047906319897699</v>
      </c>
      <c r="J1223">
        <v>-0.158213715853079</v>
      </c>
      <c r="K1223">
        <v>236.22503707188</v>
      </c>
      <c r="L1223">
        <v>175.98701104453201</v>
      </c>
      <c r="M1223">
        <v>57.518692959287002</v>
      </c>
      <c r="N1223">
        <v>0.89138403067405603</v>
      </c>
      <c r="O1223">
        <v>7.6478751734743602</v>
      </c>
      <c r="P1223">
        <v>334.92659053833597</v>
      </c>
      <c r="Q1223">
        <v>0.17457096694739099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193</v>
      </c>
      <c r="E1224">
        <v>1565.5688875200001</v>
      </c>
      <c r="F1224">
        <v>483.35</v>
      </c>
      <c r="G1224">
        <v>-30.318592653165201</v>
      </c>
      <c r="H1224">
        <v>-5.9527314254218799</v>
      </c>
      <c r="I1224">
        <v>-20.563059835891899</v>
      </c>
      <c r="J1224">
        <v>-7.9285218990925399</v>
      </c>
      <c r="K1224">
        <v>496.77588747945202</v>
      </c>
      <c r="L1224">
        <v>499.879624931325</v>
      </c>
      <c r="M1224">
        <v>42.319628619712397</v>
      </c>
      <c r="N1224">
        <v>0.98651126743651796</v>
      </c>
      <c r="O1224">
        <v>43.270921692355401</v>
      </c>
      <c r="P1224">
        <v>20.236318407960201</v>
      </c>
      <c r="Q1224">
        <v>-1.7608550851047001E-2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384</v>
      </c>
      <c r="E1225">
        <v>1553.21767228</v>
      </c>
      <c r="F1225">
        <v>1173.5</v>
      </c>
      <c r="G1225">
        <v>339.379629346304</v>
      </c>
      <c r="H1225">
        <v>31.514394350680899</v>
      </c>
      <c r="I1225">
        <v>91.030608574508605</v>
      </c>
      <c r="J1225">
        <v>16.200462741066701</v>
      </c>
      <c r="K1225">
        <v>911.36471801966798</v>
      </c>
      <c r="L1225">
        <v>709.22797662508106</v>
      </c>
      <c r="M1225">
        <v>84.035230787577206</v>
      </c>
      <c r="N1225">
        <v>1.3499338359959701</v>
      </c>
      <c r="O1225">
        <v>2.7694929697486201</v>
      </c>
      <c r="P1225">
        <v>417.64446404940401</v>
      </c>
      <c r="Q1225">
        <v>0.12916039456609299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21</v>
      </c>
      <c r="E1226">
        <v>1552.5307897600001</v>
      </c>
      <c r="F1226">
        <v>853.5</v>
      </c>
      <c r="G1226">
        <v>700.46070510261495</v>
      </c>
      <c r="H1226">
        <v>103.11372095000701</v>
      </c>
      <c r="I1226">
        <v>717.20303405704101</v>
      </c>
      <c r="J1226">
        <v>19.510658292641502</v>
      </c>
      <c r="K1226">
        <v>516.28568011400296</v>
      </c>
      <c r="M1226">
        <v>95.542658049456406</v>
      </c>
      <c r="N1226">
        <v>0.82208931419457698</v>
      </c>
      <c r="O1226">
        <v>7.7914469830111299</v>
      </c>
      <c r="P1226">
        <v>815.28150134048201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92</v>
      </c>
      <c r="E1227">
        <v>1549.5825</v>
      </c>
      <c r="F1227">
        <v>153.30000000000001</v>
      </c>
      <c r="G1227">
        <v>-32.796601326392398</v>
      </c>
      <c r="H1227">
        <v>10.7970164904459</v>
      </c>
      <c r="I1227">
        <v>-20.1912405669271</v>
      </c>
      <c r="J1227">
        <v>0.28078251813188998</v>
      </c>
      <c r="K1227">
        <v>141.49301145151699</v>
      </c>
      <c r="L1227">
        <v>147.49052882956499</v>
      </c>
      <c r="M1227">
        <v>61.036964264831198</v>
      </c>
      <c r="N1227">
        <v>3.0162924635005601</v>
      </c>
      <c r="O1227">
        <v>32.420091324200897</v>
      </c>
      <c r="P1227">
        <v>35.125605993829801</v>
      </c>
      <c r="Q1227">
        <v>0.125771384824618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531</v>
      </c>
      <c r="E1228">
        <v>1542.159026885</v>
      </c>
      <c r="F1228">
        <v>1386.7</v>
      </c>
      <c r="G1228">
        <v>232.58234639456199</v>
      </c>
      <c r="H1228">
        <v>-18.137905870093899</v>
      </c>
      <c r="I1228">
        <v>88.834594608115196</v>
      </c>
      <c r="J1228">
        <v>-8.2556464408762693</v>
      </c>
      <c r="K1228">
        <v>1535.33670637364</v>
      </c>
      <c r="L1228">
        <v>1174.34044761983</v>
      </c>
      <c r="M1228">
        <v>36.052663415341797</v>
      </c>
      <c r="N1228">
        <v>0.44029193697868302</v>
      </c>
      <c r="O1228">
        <v>59.327900771616001</v>
      </c>
      <c r="P1228">
        <v>331.45612943372703</v>
      </c>
      <c r="Q1228">
        <v>0.25475164538542999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498</v>
      </c>
      <c r="E1229">
        <v>1540.967371578</v>
      </c>
      <c r="F1229">
        <v>150.41</v>
      </c>
      <c r="G1229">
        <v>-0.58139662964538896</v>
      </c>
      <c r="H1229">
        <v>1.0659596416464101</v>
      </c>
      <c r="I1229">
        <v>-7.3761398700897596</v>
      </c>
      <c r="J1229">
        <v>-3.0696165050245301</v>
      </c>
      <c r="K1229">
        <v>145.77708097489099</v>
      </c>
      <c r="L1229">
        <v>136.49770018181499</v>
      </c>
      <c r="M1229">
        <v>63.075747873426302</v>
      </c>
      <c r="N1229">
        <v>0.43153185127832899</v>
      </c>
      <c r="O1229">
        <v>18.6091350309155</v>
      </c>
      <c r="P1229">
        <v>37.235401459854003</v>
      </c>
      <c r="Q1229">
        <v>6.1511994867171002E-2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112</v>
      </c>
      <c r="E1230">
        <v>1536.7905404999999</v>
      </c>
      <c r="F1230">
        <v>55.8</v>
      </c>
      <c r="G1230">
        <v>-11.3825195978376</v>
      </c>
      <c r="H1230">
        <v>7.2016988728077296</v>
      </c>
      <c r="I1230">
        <v>-10.6579192261584</v>
      </c>
      <c r="J1230">
        <v>-8.9716788913530596</v>
      </c>
      <c r="K1230">
        <v>59.736206711555802</v>
      </c>
      <c r="L1230">
        <v>58.725921431471399</v>
      </c>
      <c r="M1230">
        <v>41.160391608801397</v>
      </c>
      <c r="N1230">
        <v>1.5909018450741499</v>
      </c>
      <c r="O1230">
        <v>55.017921146953398</v>
      </c>
      <c r="P1230">
        <v>68.021680216802096</v>
      </c>
      <c r="Q1230">
        <v>-2.9199122834027001E-2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24</v>
      </c>
      <c r="E1231">
        <v>1528.2927036000001</v>
      </c>
      <c r="F1231">
        <v>339.65</v>
      </c>
      <c r="G1231">
        <v>-49.697554195682599</v>
      </c>
      <c r="H1231">
        <v>-3.1101115781728201</v>
      </c>
      <c r="I1231">
        <v>-32.955225241256699</v>
      </c>
      <c r="J1231">
        <v>-4.52613824415495</v>
      </c>
      <c r="K1231">
        <v>347.13462364430302</v>
      </c>
      <c r="M1231">
        <v>46.196059270875999</v>
      </c>
      <c r="N1231">
        <v>0.92821709873960001</v>
      </c>
      <c r="O1231">
        <v>38.083321065802998</v>
      </c>
      <c r="P1231">
        <v>9.0719332048811694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70</v>
      </c>
      <c r="E1232">
        <v>1527.86461444</v>
      </c>
      <c r="F1232">
        <v>610.1</v>
      </c>
      <c r="G1232">
        <v>217.985658462652</v>
      </c>
      <c r="H1232">
        <v>28.395556570488498</v>
      </c>
      <c r="I1232">
        <v>62.017782581877498</v>
      </c>
      <c r="J1232">
        <v>-0.67933689735361502</v>
      </c>
      <c r="K1232">
        <v>491.205941727626</v>
      </c>
      <c r="L1232">
        <v>385.06619448154999</v>
      </c>
      <c r="M1232">
        <v>70.968508657172706</v>
      </c>
      <c r="N1232">
        <v>2.2622656401596402</v>
      </c>
      <c r="O1232">
        <v>7.3594492706113597</v>
      </c>
      <c r="P1232">
        <v>258.88235294117601</v>
      </c>
      <c r="Q1232">
        <v>0.21004206109748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59</v>
      </c>
      <c r="E1233">
        <v>1526.220991445</v>
      </c>
      <c r="F1233">
        <v>574.04999999999995</v>
      </c>
      <c r="G1233">
        <v>24.935473663891099</v>
      </c>
      <c r="H1233">
        <v>17.591284750001201</v>
      </c>
      <c r="I1233">
        <v>10.5979626207927</v>
      </c>
      <c r="J1233">
        <v>-6.5399696173535702</v>
      </c>
      <c r="K1233">
        <v>512.27298924115303</v>
      </c>
      <c r="L1233">
        <v>466.171402102282</v>
      </c>
      <c r="M1233">
        <v>57.221412565679202</v>
      </c>
      <c r="N1233">
        <v>4.1123776105584904</v>
      </c>
      <c r="O1233">
        <v>12.3595505617977</v>
      </c>
      <c r="P1233">
        <v>55.148648648648603</v>
      </c>
      <c r="Q1233">
        <v>8.3871929615264004E-2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198</v>
      </c>
      <c r="E1234">
        <v>1519.2634045499999</v>
      </c>
      <c r="F1234">
        <v>2439.4</v>
      </c>
      <c r="G1234">
        <v>94.076381013966795</v>
      </c>
      <c r="H1234">
        <v>23.237129035384999</v>
      </c>
      <c r="I1234">
        <v>62.340292245202598</v>
      </c>
      <c r="J1234">
        <v>-4.4289438553773897</v>
      </c>
      <c r="K1234">
        <v>2143.4568070793098</v>
      </c>
      <c r="L1234">
        <v>1776.6277922033801</v>
      </c>
      <c r="M1234">
        <v>75.443031168192306</v>
      </c>
      <c r="N1234">
        <v>1.1968663734054701</v>
      </c>
      <c r="O1234">
        <v>4.1239649094039397</v>
      </c>
      <c r="P1234">
        <v>127.34389561975701</v>
      </c>
      <c r="Q1234">
        <v>0.16145574330860801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373</v>
      </c>
      <c r="E1235">
        <v>1515.14550676</v>
      </c>
      <c r="F1235">
        <v>1173.6500000000001</v>
      </c>
      <c r="G1235">
        <v>-6.8891021874590201</v>
      </c>
      <c r="H1235">
        <v>9.9412341775207498</v>
      </c>
      <c r="I1235">
        <v>15.7152194651119</v>
      </c>
      <c r="J1235">
        <v>-4.0103620385763703</v>
      </c>
      <c r="K1235">
        <v>1053.6284186780399</v>
      </c>
      <c r="L1235">
        <v>948.90049727758196</v>
      </c>
      <c r="M1235">
        <v>64.619533926708996</v>
      </c>
      <c r="N1235">
        <v>1.1671423296046599</v>
      </c>
      <c r="O1235">
        <v>7.7152473054147297</v>
      </c>
      <c r="P1235">
        <v>67.712203486710493</v>
      </c>
      <c r="Q1235">
        <v>-1.6345255447512998E-2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609</v>
      </c>
      <c r="E1236">
        <v>1513.9623051000001</v>
      </c>
      <c r="F1236">
        <v>212.15</v>
      </c>
      <c r="G1236">
        <v>242.20803416813999</v>
      </c>
      <c r="H1236">
        <v>61.252452902298799</v>
      </c>
      <c r="I1236">
        <v>41.043168035223303</v>
      </c>
      <c r="J1236">
        <v>23.4652256629325</v>
      </c>
      <c r="K1236">
        <v>150.04900705854701</v>
      </c>
      <c r="L1236">
        <v>131.476502959795</v>
      </c>
      <c r="M1236">
        <v>88.492066995943802</v>
      </c>
      <c r="N1236">
        <v>2.2786700957051602</v>
      </c>
      <c r="O1236">
        <v>4.1480084845627996</v>
      </c>
      <c r="P1236">
        <v>292.14417744916801</v>
      </c>
      <c r="Q1236">
        <v>0.15714381098143501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373</v>
      </c>
      <c r="E1237">
        <v>1513.4384654999999</v>
      </c>
      <c r="F1237">
        <v>124.05</v>
      </c>
      <c r="G1237">
        <v>-15.158858269020399</v>
      </c>
      <c r="H1237">
        <v>12.3604872206379</v>
      </c>
      <c r="I1237">
        <v>-10.3865977902763</v>
      </c>
      <c r="J1237">
        <v>0.62659487481609599</v>
      </c>
      <c r="K1237">
        <v>116.314759887085</v>
      </c>
      <c r="L1237">
        <v>114.089280118641</v>
      </c>
      <c r="M1237">
        <v>61.480316979925597</v>
      </c>
      <c r="N1237">
        <v>2.9482016054464402</v>
      </c>
      <c r="O1237">
        <v>25.836356307940299</v>
      </c>
      <c r="P1237">
        <v>31.408898305084701</v>
      </c>
      <c r="Q1237">
        <v>2.9977171447660999E-2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230</v>
      </c>
      <c r="E1238">
        <v>1512.8454920250001</v>
      </c>
      <c r="F1238">
        <v>2491.5500000000002</v>
      </c>
      <c r="G1238">
        <v>293.51890859084699</v>
      </c>
      <c r="H1238">
        <v>20.0983520794695</v>
      </c>
      <c r="I1238">
        <v>40.786263681578198</v>
      </c>
      <c r="J1238">
        <v>20.527600073601999</v>
      </c>
      <c r="K1238">
        <v>2039.9884876912699</v>
      </c>
      <c r="L1238">
        <v>1602.2838521736601</v>
      </c>
      <c r="M1238">
        <v>86.936796028690196</v>
      </c>
      <c r="N1238">
        <v>1.19746159341939</v>
      </c>
      <c r="O1238">
        <v>5.2617848327346204</v>
      </c>
      <c r="P1238">
        <v>327.29377465271801</v>
      </c>
      <c r="Q1238">
        <v>0.14690745921484399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358</v>
      </c>
      <c r="E1239">
        <v>1506.5309672599999</v>
      </c>
      <c r="F1239">
        <v>857.65</v>
      </c>
      <c r="G1239">
        <v>-52.333784549893302</v>
      </c>
      <c r="H1239">
        <v>3.1487072308282</v>
      </c>
      <c r="I1239">
        <v>-28.521734655397001</v>
      </c>
      <c r="J1239">
        <v>11.838726620709901</v>
      </c>
      <c r="K1239">
        <v>790.37143355671799</v>
      </c>
      <c r="L1239">
        <v>935.90471220982397</v>
      </c>
      <c r="M1239">
        <v>81.173200291827101</v>
      </c>
      <c r="N1239">
        <v>2.8229392551386199</v>
      </c>
      <c r="O1239">
        <v>52.556404127557798</v>
      </c>
      <c r="P1239">
        <v>27.078085642317301</v>
      </c>
      <c r="Q1239">
        <v>-2.9000586966419998E-3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132</v>
      </c>
      <c r="E1240">
        <v>1502.1674665</v>
      </c>
      <c r="F1240">
        <v>766.65</v>
      </c>
      <c r="G1240">
        <v>50.0023489937184</v>
      </c>
      <c r="H1240">
        <v>21.007058767672198</v>
      </c>
      <c r="I1240">
        <v>6.8107526183263101</v>
      </c>
      <c r="J1240">
        <v>7.6960839780672501</v>
      </c>
      <c r="K1240">
        <v>655.62047231167605</v>
      </c>
      <c r="L1240">
        <v>618.15698368560004</v>
      </c>
      <c r="M1240">
        <v>85.250006096525098</v>
      </c>
      <c r="N1240">
        <v>2.57623942407599</v>
      </c>
      <c r="O1240">
        <v>10.219787386682301</v>
      </c>
      <c r="P1240">
        <v>84.512635379061294</v>
      </c>
      <c r="Q1240">
        <v>6.4949735670139994E-2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705</v>
      </c>
      <c r="E1241">
        <v>1502.0466694199999</v>
      </c>
      <c r="F1241">
        <v>261.35000000000002</v>
      </c>
      <c r="G1241">
        <v>2.1369833001963499</v>
      </c>
      <c r="H1241">
        <v>-1.0764160134381</v>
      </c>
      <c r="I1241">
        <v>1.4406448216460901</v>
      </c>
      <c r="J1241">
        <v>-0.67080530367176106</v>
      </c>
      <c r="K1241">
        <v>247.914857272277</v>
      </c>
      <c r="L1241">
        <v>232.51082194473199</v>
      </c>
      <c r="M1241">
        <v>57.335343564974302</v>
      </c>
      <c r="N1241">
        <v>0.79467360544478105</v>
      </c>
      <c r="O1241">
        <v>1.4348574708245601</v>
      </c>
      <c r="P1241">
        <v>30.675000000000001</v>
      </c>
      <c r="Q1241">
        <v>2.5420345253382999E-2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373</v>
      </c>
      <c r="E1242">
        <v>1496.37824088</v>
      </c>
      <c r="F1242">
        <v>71.989999999999995</v>
      </c>
      <c r="G1242">
        <v>-51.919215230286497</v>
      </c>
      <c r="H1242">
        <v>4.3938438676850096</v>
      </c>
      <c r="I1242">
        <v>-14.7923695033502</v>
      </c>
      <c r="J1242">
        <v>-5.12491164634993</v>
      </c>
      <c r="K1242">
        <v>69.561908805918193</v>
      </c>
      <c r="L1242">
        <v>72.282293708583893</v>
      </c>
      <c r="M1242">
        <v>58.899554101595299</v>
      </c>
      <c r="N1242">
        <v>1.6838910908446301</v>
      </c>
      <c r="O1242">
        <v>39.602722600361098</v>
      </c>
      <c r="P1242">
        <v>29.594959495949499</v>
      </c>
      <c r="Q1242">
        <v>-2.4394753528920999E-2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998</v>
      </c>
      <c r="E1243">
        <v>1494.4944179399999</v>
      </c>
      <c r="F1243">
        <v>361.15</v>
      </c>
      <c r="G1243">
        <v>1356.6034081468199</v>
      </c>
      <c r="H1243">
        <v>49.442696984865897</v>
      </c>
      <c r="I1243">
        <v>707.15643098319094</v>
      </c>
      <c r="J1243">
        <v>6.1785981958756002</v>
      </c>
      <c r="K1243">
        <v>244.54270199670401</v>
      </c>
      <c r="L1243">
        <v>129.548877200692</v>
      </c>
      <c r="M1243">
        <v>99.999996788955599</v>
      </c>
      <c r="N1243">
        <v>3.83522072259299</v>
      </c>
      <c r="O1243">
        <v>0</v>
      </c>
      <c r="P1243">
        <v>1537.1260199456001</v>
      </c>
      <c r="Q1243">
        <v>0.20065484121721799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306</v>
      </c>
      <c r="E1244">
        <v>1492.88525</v>
      </c>
      <c r="F1244">
        <v>2426.65</v>
      </c>
      <c r="G1244">
        <v>1214.76693762479</v>
      </c>
      <c r="H1244">
        <v>-3.99718605704191</v>
      </c>
      <c r="I1244">
        <v>366.69834392848401</v>
      </c>
      <c r="J1244">
        <v>-9.78435784713262</v>
      </c>
      <c r="K1244">
        <v>2270.6306038544399</v>
      </c>
      <c r="L1244">
        <v>1339.50334554605</v>
      </c>
      <c r="M1244">
        <v>22.861622706661301</v>
      </c>
      <c r="N1244">
        <v>1.1022620078929599</v>
      </c>
      <c r="O1244">
        <v>16.120989841963102</v>
      </c>
      <c r="P1244">
        <v>1388.74233128834</v>
      </c>
      <c r="Q1244">
        <v>0.19553782754645599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230</v>
      </c>
      <c r="E1245">
        <v>1486.87012254</v>
      </c>
      <c r="F1245">
        <v>409.95</v>
      </c>
      <c r="G1245">
        <v>-36.032221993419498</v>
      </c>
      <c r="H1245">
        <v>2.21446989840189</v>
      </c>
      <c r="I1245">
        <v>-16.468210962928701</v>
      </c>
      <c r="J1245">
        <v>1.4418588354264401</v>
      </c>
      <c r="K1245">
        <v>392.39058618492197</v>
      </c>
      <c r="L1245">
        <v>399.05883253469301</v>
      </c>
      <c r="M1245">
        <v>60.960564617949103</v>
      </c>
      <c r="N1245">
        <v>0.75274343705061997</v>
      </c>
      <c r="O1245">
        <v>25.332357604585901</v>
      </c>
      <c r="P1245">
        <v>41.045931532771299</v>
      </c>
      <c r="Q1245">
        <v>6.3159100775149996E-2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985</v>
      </c>
      <c r="E1246">
        <v>1485.4098820299901</v>
      </c>
      <c r="F1246">
        <v>224</v>
      </c>
      <c r="G1246">
        <v>-46.896988509939099</v>
      </c>
      <c r="H1246">
        <v>-3.5922774486585798</v>
      </c>
      <c r="I1246">
        <v>-22.234892147149601</v>
      </c>
      <c r="J1246">
        <v>-8.8740490162876604</v>
      </c>
      <c r="K1246">
        <v>228.67407028519099</v>
      </c>
      <c r="L1246">
        <v>242.22059086679499</v>
      </c>
      <c r="M1246">
        <v>41.001835964442201</v>
      </c>
      <c r="N1246">
        <v>3.0468221985982198</v>
      </c>
      <c r="O1246">
        <v>45.424107142857103</v>
      </c>
      <c r="P1246">
        <v>17.216117216117201</v>
      </c>
      <c r="Q1246">
        <v>-6.8407047951263997E-2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284</v>
      </c>
      <c r="E1247">
        <v>1485.3879999999999</v>
      </c>
      <c r="F1247">
        <v>3145.5</v>
      </c>
      <c r="G1247">
        <v>96.860443452520499</v>
      </c>
      <c r="H1247">
        <v>-8.1319167849919101</v>
      </c>
      <c r="I1247">
        <v>-8.5260856594833997E-2</v>
      </c>
      <c r="J1247">
        <v>-0.47834823298534301</v>
      </c>
      <c r="K1247">
        <v>3201.0461565250398</v>
      </c>
      <c r="L1247">
        <v>2894.6243807210699</v>
      </c>
      <c r="M1247">
        <v>54.540868857040998</v>
      </c>
      <c r="N1247">
        <v>1.2700163950236201</v>
      </c>
      <c r="O1247">
        <v>16.356700047687099</v>
      </c>
      <c r="P1247">
        <v>130.777696258253</v>
      </c>
      <c r="Q1247">
        <v>0.166997096086482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80</v>
      </c>
      <c r="E1248">
        <v>1481.1949999999999</v>
      </c>
      <c r="F1248">
        <v>50.2</v>
      </c>
      <c r="G1248">
        <v>-14.791114396053599</v>
      </c>
      <c r="H1248">
        <v>0.967407091364894</v>
      </c>
      <c r="I1248">
        <v>-10.5653614634581</v>
      </c>
      <c r="J1248">
        <v>-0.59179480981152599</v>
      </c>
      <c r="K1248">
        <v>47.156648240461401</v>
      </c>
      <c r="L1248">
        <v>47.177033717678597</v>
      </c>
      <c r="M1248">
        <v>64.334373198726595</v>
      </c>
      <c r="N1248">
        <v>1.29422219606165</v>
      </c>
      <c r="O1248">
        <v>20.486936361573701</v>
      </c>
      <c r="P1248">
        <v>29.8835705045278</v>
      </c>
      <c r="Q1248">
        <v>2.9785896102318001E-2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59</v>
      </c>
      <c r="E1249">
        <v>1479.1150094699999</v>
      </c>
      <c r="F1249">
        <v>693.65</v>
      </c>
      <c r="G1249">
        <v>102.14401332465</v>
      </c>
      <c r="H1249">
        <v>9.0754199316678701</v>
      </c>
      <c r="I1249">
        <v>50.390891670033902</v>
      </c>
      <c r="J1249">
        <v>-3.5977655042383998</v>
      </c>
      <c r="K1249">
        <v>618.83514955015198</v>
      </c>
      <c r="L1249">
        <v>500.34897466090399</v>
      </c>
      <c r="M1249">
        <v>61.6218630159062</v>
      </c>
      <c r="N1249">
        <v>0.90247153378345202</v>
      </c>
      <c r="O1249">
        <v>14.539032653355401</v>
      </c>
      <c r="P1249">
        <v>134.69802063948501</v>
      </c>
      <c r="Q1249">
        <v>6.4876551884998995E-2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272</v>
      </c>
      <c r="E1250">
        <v>1477.1678065649901</v>
      </c>
      <c r="F1250">
        <v>643.45000000000005</v>
      </c>
      <c r="G1250">
        <v>8.0511678293556397</v>
      </c>
      <c r="H1250">
        <v>-9.00015743805365</v>
      </c>
      <c r="I1250">
        <v>2.6480605716672301</v>
      </c>
      <c r="J1250">
        <v>-1.00270074415496</v>
      </c>
      <c r="K1250">
        <v>621.25976192045903</v>
      </c>
      <c r="L1250">
        <v>563.06761690855706</v>
      </c>
      <c r="M1250">
        <v>54.545793403890499</v>
      </c>
      <c r="N1250">
        <v>0.40662024702708599</v>
      </c>
      <c r="O1250">
        <v>25.565311990053601</v>
      </c>
      <c r="P1250">
        <v>40.860332749562097</v>
      </c>
      <c r="Q1250">
        <v>4.2505484861939998E-3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799</v>
      </c>
      <c r="E1251">
        <v>1476.5562500000001</v>
      </c>
      <c r="F1251">
        <v>287.95</v>
      </c>
      <c r="G1251">
        <v>-39.598562120750898</v>
      </c>
      <c r="H1251">
        <v>-3.99126464895396</v>
      </c>
      <c r="I1251">
        <v>-22.856233166324898</v>
      </c>
      <c r="J1251">
        <v>-4.4112972547556604</v>
      </c>
      <c r="K1251">
        <v>299.64582585663902</v>
      </c>
      <c r="M1251">
        <v>42.177760352225803</v>
      </c>
      <c r="N1251">
        <v>0.80520027061690103</v>
      </c>
      <c r="O1251">
        <v>61.833651675638102</v>
      </c>
      <c r="P1251">
        <v>26.293859649122801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59</v>
      </c>
      <c r="E1252">
        <v>1474.91055964</v>
      </c>
      <c r="F1252">
        <v>2369.0500000000002</v>
      </c>
      <c r="G1252">
        <v>13.7211647709502</v>
      </c>
      <c r="H1252">
        <v>2.3943678877678001</v>
      </c>
      <c r="I1252">
        <v>5.2081815244477996</v>
      </c>
      <c r="J1252">
        <v>-2.2559896765472902</v>
      </c>
      <c r="K1252">
        <v>2324.1935365308</v>
      </c>
      <c r="L1252">
        <v>2123.3186147728302</v>
      </c>
      <c r="M1252">
        <v>54.522070239534699</v>
      </c>
      <c r="N1252">
        <v>0.437095723898415</v>
      </c>
      <c r="O1252">
        <v>19.199679196302299</v>
      </c>
      <c r="P1252">
        <v>45.229118773946297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373</v>
      </c>
      <c r="E1253">
        <v>1474.6963262849999</v>
      </c>
      <c r="F1253">
        <v>362.55</v>
      </c>
      <c r="G1253">
        <v>-34.577499826980102</v>
      </c>
      <c r="H1253">
        <v>10.4667780120758</v>
      </c>
      <c r="I1253">
        <v>-14.136045829225401</v>
      </c>
      <c r="J1253">
        <v>-1.5764244256758</v>
      </c>
      <c r="K1253">
        <v>332.49521203294302</v>
      </c>
      <c r="L1253">
        <v>349.27653877188402</v>
      </c>
      <c r="M1253">
        <v>66.779947010565394</v>
      </c>
      <c r="N1253">
        <v>2.6994425495445702</v>
      </c>
      <c r="O1253">
        <v>17.501034340091</v>
      </c>
      <c r="P1253">
        <v>29.297432239657599</v>
      </c>
      <c r="Q1253">
        <v>-0.107139193167839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21</v>
      </c>
      <c r="E1254">
        <v>1459.9758492000001</v>
      </c>
      <c r="F1254">
        <v>1130.8499999999999</v>
      </c>
      <c r="G1254">
        <v>98.573066898894098</v>
      </c>
      <c r="H1254">
        <v>-13.485225942308199</v>
      </c>
      <c r="I1254">
        <v>70.233850934769194</v>
      </c>
      <c r="J1254">
        <v>-2.57173450292346</v>
      </c>
      <c r="K1254">
        <v>1146.8290948268</v>
      </c>
      <c r="L1254">
        <v>898.211889205994</v>
      </c>
      <c r="M1254">
        <v>45.806075231331398</v>
      </c>
      <c r="N1254">
        <v>0.28911395839140702</v>
      </c>
      <c r="O1254">
        <v>29.8846000795861</v>
      </c>
      <c r="P1254">
        <v>140.09554140127301</v>
      </c>
      <c r="Q1254">
        <v>0.15229534070210499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E1255">
        <v>1453.8145999999999</v>
      </c>
      <c r="F1255">
        <v>1346</v>
      </c>
      <c r="G1255">
        <v>-11.3562334990733</v>
      </c>
      <c r="H1255">
        <v>-3.26433635257807</v>
      </c>
      <c r="I1255">
        <v>-18.7617424597846</v>
      </c>
      <c r="J1255">
        <v>-4.48990636009699</v>
      </c>
      <c r="K1255">
        <v>1341.0827651979901</v>
      </c>
      <c r="L1255">
        <v>1365.78057122072</v>
      </c>
      <c r="M1255">
        <v>47.1320368499753</v>
      </c>
      <c r="N1255">
        <v>0.87314650585313902</v>
      </c>
      <c r="O1255">
        <v>34.843982169390799</v>
      </c>
      <c r="P1255">
        <v>37.346938775510203</v>
      </c>
      <c r="Q1255">
        <v>0.22363393407939799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230</v>
      </c>
      <c r="E1256">
        <v>1446.32229975</v>
      </c>
      <c r="F1256">
        <v>1043.45</v>
      </c>
      <c r="G1256">
        <v>448.71369874138401</v>
      </c>
      <c r="H1256">
        <v>85.677658625992507</v>
      </c>
      <c r="I1256">
        <v>161.44113963936601</v>
      </c>
      <c r="J1256">
        <v>6.2633354400555596</v>
      </c>
      <c r="K1256">
        <v>653.88828238150995</v>
      </c>
      <c r="L1256">
        <v>433.20651884038301</v>
      </c>
      <c r="M1256">
        <v>82.901377614178998</v>
      </c>
      <c r="N1256">
        <v>1.6848064022596201</v>
      </c>
      <c r="O1256">
        <v>3.5171785902534798</v>
      </c>
      <c r="P1256">
        <v>510.74041556921202</v>
      </c>
      <c r="Q1256">
        <v>0.245994666027509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1501</v>
      </c>
      <c r="E1257">
        <v>1444.9749999999999</v>
      </c>
      <c r="F1257">
        <v>87.6</v>
      </c>
      <c r="G1257">
        <v>-21.143514568933899</v>
      </c>
      <c r="H1257">
        <v>-4.0627251590228504</v>
      </c>
      <c r="I1257">
        <v>21.751945729874301</v>
      </c>
      <c r="J1257">
        <v>-0.10590190737505301</v>
      </c>
      <c r="K1257">
        <v>84.239049026235094</v>
      </c>
      <c r="L1257">
        <v>72.401313749313005</v>
      </c>
      <c r="M1257">
        <v>37.845591261234397</v>
      </c>
      <c r="N1257">
        <v>9.4279824998018E-2</v>
      </c>
      <c r="O1257">
        <v>19.8059360730593</v>
      </c>
      <c r="P1257">
        <v>68.429148240722895</v>
      </c>
      <c r="Q1257">
        <v>0.128252661480246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193</v>
      </c>
      <c r="E1258">
        <v>1443.949077925</v>
      </c>
      <c r="F1258">
        <v>872</v>
      </c>
      <c r="G1258">
        <v>-6.8516514640641404</v>
      </c>
      <c r="H1258">
        <v>1.75538122330994</v>
      </c>
      <c r="I1258">
        <v>-6.5106625360944399</v>
      </c>
      <c r="J1258">
        <v>-3.2775286779703099</v>
      </c>
      <c r="K1258">
        <v>832.061799138879</v>
      </c>
      <c r="L1258">
        <v>770.14544127429099</v>
      </c>
      <c r="M1258">
        <v>61.048926320296601</v>
      </c>
      <c r="N1258">
        <v>0.39450959165987598</v>
      </c>
      <c r="O1258">
        <v>17.316513761467899</v>
      </c>
      <c r="P1258">
        <v>44.478502195344198</v>
      </c>
      <c r="Q1258">
        <v>8.1542613654294993E-2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507</v>
      </c>
      <c r="E1259">
        <v>1442.37136007</v>
      </c>
      <c r="F1259">
        <v>582.20000000000005</v>
      </c>
      <c r="G1259">
        <v>56.9008123625132</v>
      </c>
      <c r="H1259">
        <v>-0.59355024412882595</v>
      </c>
      <c r="I1259">
        <v>18.5148267821308</v>
      </c>
      <c r="J1259">
        <v>-3.9536506000034</v>
      </c>
      <c r="K1259">
        <v>540.64303431485598</v>
      </c>
      <c r="L1259">
        <v>452.17036999494701</v>
      </c>
      <c r="M1259">
        <v>50.392282115749602</v>
      </c>
      <c r="N1259">
        <v>0.72455405015044705</v>
      </c>
      <c r="O1259">
        <v>16.7983510821023</v>
      </c>
      <c r="P1259">
        <v>85.325481457902299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1501</v>
      </c>
      <c r="E1260">
        <v>1441.8628240799901</v>
      </c>
      <c r="F1260">
        <v>202.05</v>
      </c>
      <c r="G1260">
        <v>-6.2765124642960899</v>
      </c>
      <c r="H1260">
        <v>24.0863857754448</v>
      </c>
      <c r="I1260">
        <v>-43.335902803296499</v>
      </c>
      <c r="J1260">
        <v>11.8815194135027</v>
      </c>
      <c r="K1260">
        <v>180.344390006064</v>
      </c>
      <c r="L1260">
        <v>207.624420832901</v>
      </c>
      <c r="M1260">
        <v>73.839613677317601</v>
      </c>
      <c r="N1260">
        <v>1.7080754660341599</v>
      </c>
      <c r="O1260">
        <v>66.7409057164068</v>
      </c>
      <c r="P1260">
        <v>49.6666666666666</v>
      </c>
      <c r="Q1260">
        <v>4.6110858402199001E-2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132</v>
      </c>
      <c r="E1261">
        <v>1441.1839275</v>
      </c>
      <c r="F1261">
        <v>528.1</v>
      </c>
      <c r="G1261">
        <v>40.059265551125897</v>
      </c>
      <c r="H1261">
        <v>-2.7696846343424402</v>
      </c>
      <c r="I1261">
        <v>33.728569374593199</v>
      </c>
      <c r="J1261">
        <v>-4.7796824099128798</v>
      </c>
      <c r="K1261">
        <v>531.76121534922197</v>
      </c>
      <c r="L1261">
        <v>466.03816132284197</v>
      </c>
      <c r="M1261">
        <v>46.602621628933299</v>
      </c>
      <c r="N1261">
        <v>1.29846860976665</v>
      </c>
      <c r="O1261">
        <v>26.623745502745599</v>
      </c>
      <c r="P1261">
        <v>103.15445277937999</v>
      </c>
      <c r="Q1261">
        <v>0.16086567227813001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379</v>
      </c>
      <c r="E1262">
        <v>1439.8405828559901</v>
      </c>
      <c r="F1262">
        <v>108.47</v>
      </c>
      <c r="G1262">
        <v>-35.893219387229202</v>
      </c>
      <c r="H1262">
        <v>0.42694846323504398</v>
      </c>
      <c r="I1262">
        <v>-23.7358862186151</v>
      </c>
      <c r="J1262">
        <v>-2.6643404913459601</v>
      </c>
      <c r="K1262">
        <v>105.744406905747</v>
      </c>
      <c r="L1262">
        <v>118.138848202801</v>
      </c>
      <c r="M1262">
        <v>61.454000817319702</v>
      </c>
      <c r="N1262">
        <v>2.6897983221143602</v>
      </c>
      <c r="O1262">
        <v>63.778003134507202</v>
      </c>
      <c r="P1262">
        <v>20.522222222222201</v>
      </c>
      <c r="Q1262">
        <v>-6.5661124305037996E-2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E1263">
        <v>1437.8561268999999</v>
      </c>
      <c r="F1263">
        <v>1302.4000000000001</v>
      </c>
      <c r="G1263">
        <v>390.38391163595298</v>
      </c>
      <c r="H1263">
        <v>66.597298867547707</v>
      </c>
      <c r="I1263">
        <v>228.13098165529499</v>
      </c>
      <c r="J1263">
        <v>3.2329551221281401</v>
      </c>
      <c r="K1263">
        <v>972.05621004678005</v>
      </c>
      <c r="M1263">
        <v>69.013457521976207</v>
      </c>
      <c r="N1263">
        <v>1.6511779495297501</v>
      </c>
      <c r="O1263">
        <v>15.9398034398034</v>
      </c>
      <c r="P1263">
        <v>444.02673350041698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614</v>
      </c>
      <c r="E1264">
        <v>1433.776506813</v>
      </c>
      <c r="F1264">
        <v>221.6</v>
      </c>
      <c r="G1264">
        <v>-31.8680377701689</v>
      </c>
      <c r="H1264">
        <v>-14.040748750399199</v>
      </c>
      <c r="I1264">
        <v>-28.503096556995398</v>
      </c>
      <c r="J1264">
        <v>-5.0354277901447597</v>
      </c>
      <c r="K1264">
        <v>229.340224854821</v>
      </c>
      <c r="L1264">
        <v>234.55060994680301</v>
      </c>
      <c r="M1264">
        <v>40.981501188579401</v>
      </c>
      <c r="N1264">
        <v>0.54545086954783595</v>
      </c>
      <c r="O1264">
        <v>38.921480144404299</v>
      </c>
      <c r="P1264">
        <v>19.1077667293738</v>
      </c>
      <c r="Q1264">
        <v>9.1932963780741006E-2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182</v>
      </c>
      <c r="E1265">
        <v>1425.486392128</v>
      </c>
      <c r="F1265">
        <v>126.66</v>
      </c>
      <c r="G1265">
        <v>-24.170652002607401</v>
      </c>
      <c r="H1265">
        <v>-8.4607746381451197</v>
      </c>
      <c r="I1265">
        <v>-15.226305283686299</v>
      </c>
      <c r="J1265">
        <v>-4.0694723485577597</v>
      </c>
      <c r="K1265">
        <v>134.461372764359</v>
      </c>
      <c r="L1265">
        <v>133.783259742431</v>
      </c>
      <c r="M1265">
        <v>37.148899330886699</v>
      </c>
      <c r="N1265">
        <v>1.23293295059712</v>
      </c>
      <c r="O1265">
        <v>41.323227538291498</v>
      </c>
      <c r="P1265">
        <v>18.3738317757009</v>
      </c>
      <c r="Q1265">
        <v>3.0420174584476999E-2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1453</v>
      </c>
      <c r="E1266">
        <v>1420.015382825</v>
      </c>
      <c r="F1266">
        <v>512.04999999999995</v>
      </c>
      <c r="G1266">
        <v>33.142790559658003</v>
      </c>
      <c r="H1266">
        <v>3.5499353871960899</v>
      </c>
      <c r="I1266">
        <v>-7.3083478291575199</v>
      </c>
      <c r="J1266">
        <v>3.21766167177609</v>
      </c>
      <c r="K1266">
        <v>471.51973607268599</v>
      </c>
      <c r="L1266">
        <v>450.72917519969502</v>
      </c>
      <c r="M1266">
        <v>75.224306595477401</v>
      </c>
      <c r="N1266">
        <v>2.54185503662291</v>
      </c>
      <c r="O1266">
        <v>13.123718386876201</v>
      </c>
      <c r="P1266">
        <v>69.946896780617294</v>
      </c>
      <c r="Q1266">
        <v>3.0184744951177001E-2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477</v>
      </c>
      <c r="E1267">
        <v>1412.5930000000001</v>
      </c>
      <c r="F1267">
        <v>206.73</v>
      </c>
      <c r="G1267">
        <v>-4.7976451377190799</v>
      </c>
      <c r="H1267">
        <v>-4.8633629825953504</v>
      </c>
      <c r="I1267">
        <v>-20.7014049152388</v>
      </c>
      <c r="J1267">
        <v>-0.82556654334506097</v>
      </c>
      <c r="K1267">
        <v>207.752530072139</v>
      </c>
      <c r="L1267">
        <v>209.258379152054</v>
      </c>
      <c r="M1267">
        <v>57.1667724141573</v>
      </c>
      <c r="N1267">
        <v>1.0341828301860201</v>
      </c>
      <c r="O1267">
        <v>39.118657185701103</v>
      </c>
      <c r="P1267">
        <v>25.595382746051001</v>
      </c>
      <c r="Q1267">
        <v>5.6145699286160998E-2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985</v>
      </c>
      <c r="E1268">
        <v>1412.55310581</v>
      </c>
      <c r="F1268">
        <v>73.13</v>
      </c>
      <c r="G1268">
        <v>-46.926714905543299</v>
      </c>
      <c r="H1268">
        <v>3.50896694226845</v>
      </c>
      <c r="I1268">
        <v>-26.443435155963801</v>
      </c>
      <c r="J1268">
        <v>-4.7939953870121004</v>
      </c>
      <c r="K1268">
        <v>73.748048281286998</v>
      </c>
      <c r="L1268">
        <v>80.787747135629402</v>
      </c>
      <c r="M1268">
        <v>56.172192340763999</v>
      </c>
      <c r="N1268">
        <v>2.9156394320938999</v>
      </c>
      <c r="O1268">
        <v>50.1435799261589</v>
      </c>
      <c r="P1268">
        <v>17.951612903225801</v>
      </c>
      <c r="Q1268">
        <v>-2.4759410094826999E-2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672</v>
      </c>
      <c r="E1269">
        <v>1405.8170792999999</v>
      </c>
      <c r="F1269">
        <v>158.36000000000001</v>
      </c>
      <c r="G1269">
        <v>-35.5205132375715</v>
      </c>
      <c r="H1269">
        <v>-3.56033915221983</v>
      </c>
      <c r="I1269">
        <v>-19.418676044058898</v>
      </c>
      <c r="J1269">
        <v>-2.12535689726174</v>
      </c>
      <c r="K1269">
        <v>157.752574310873</v>
      </c>
      <c r="L1269">
        <v>163.60111336512799</v>
      </c>
      <c r="M1269">
        <v>61.137970060537498</v>
      </c>
      <c r="N1269">
        <v>1.03584808259587</v>
      </c>
      <c r="O1269">
        <v>42.618085375094701</v>
      </c>
      <c r="P1269">
        <v>25.284810126582201</v>
      </c>
      <c r="Q1269">
        <v>7.3904820291620002E-2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1501</v>
      </c>
      <c r="E1270">
        <v>1402.588649088</v>
      </c>
      <c r="F1270">
        <v>102.27</v>
      </c>
      <c r="G1270">
        <v>-8.8594093146348207</v>
      </c>
      <c r="H1270">
        <v>-9.02669118116245</v>
      </c>
      <c r="I1270">
        <v>-22.3366390443291</v>
      </c>
      <c r="J1270">
        <v>-0.87491873195983305</v>
      </c>
      <c r="K1270">
        <v>104.663198604193</v>
      </c>
      <c r="L1270">
        <v>107.122995778324</v>
      </c>
      <c r="M1270">
        <v>49.697980076898801</v>
      </c>
      <c r="N1270">
        <v>0.94847586809212303</v>
      </c>
      <c r="O1270">
        <v>51.364036374303303</v>
      </c>
      <c r="P1270">
        <v>32.302716688227598</v>
      </c>
      <c r="Q1270">
        <v>2.9792601846557999E-2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140</v>
      </c>
      <c r="E1271">
        <v>1399.4396939999999</v>
      </c>
      <c r="F1271">
        <v>339.55</v>
      </c>
      <c r="G1271">
        <v>68.948521376033199</v>
      </c>
      <c r="H1271">
        <v>-2.9460500453246801</v>
      </c>
      <c r="I1271">
        <v>17.679250545868602</v>
      </c>
      <c r="J1271">
        <v>-4.3249888188675998</v>
      </c>
      <c r="K1271">
        <v>339.53620085957198</v>
      </c>
      <c r="L1271">
        <v>303.788133288994</v>
      </c>
      <c r="M1271">
        <v>50.1682889771199</v>
      </c>
      <c r="N1271">
        <v>1.1637290332800401</v>
      </c>
      <c r="O1271">
        <v>22.515093506111</v>
      </c>
      <c r="P1271">
        <v>114.159571113213</v>
      </c>
      <c r="Q1271">
        <v>0.12893767410472301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230</v>
      </c>
      <c r="E1272">
        <v>1393.3794048</v>
      </c>
      <c r="F1272">
        <v>1368.1</v>
      </c>
      <c r="G1272">
        <v>294.67065053937398</v>
      </c>
      <c r="H1272">
        <v>-9.8650977090716392</v>
      </c>
      <c r="I1272">
        <v>108.792386009757</v>
      </c>
      <c r="J1272">
        <v>-1.02175084794771</v>
      </c>
      <c r="K1272">
        <v>1341.0110186721299</v>
      </c>
      <c r="L1272">
        <v>956.55861586249898</v>
      </c>
      <c r="M1272">
        <v>43.726475138478698</v>
      </c>
      <c r="N1272">
        <v>0.98505940337470999</v>
      </c>
      <c r="O1272">
        <v>11.976463708793201</v>
      </c>
      <c r="P1272">
        <v>559.64320154291204</v>
      </c>
      <c r="Q1272">
        <v>0.1808098600636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284</v>
      </c>
      <c r="E1273">
        <v>1391.1150500000001</v>
      </c>
      <c r="F1273">
        <v>84.65</v>
      </c>
      <c r="G1273">
        <v>0.66724262016248603</v>
      </c>
      <c r="H1273">
        <v>-8.2358090080851305</v>
      </c>
      <c r="I1273">
        <v>-7.1068943422494701</v>
      </c>
      <c r="J1273">
        <v>-0.59926547364366201</v>
      </c>
      <c r="K1273">
        <v>86.512812528441998</v>
      </c>
      <c r="L1273">
        <v>85.078545329239404</v>
      </c>
      <c r="M1273">
        <v>52.715389927656098</v>
      </c>
      <c r="N1273">
        <v>0.62574009590498003</v>
      </c>
      <c r="O1273">
        <v>23.981098641464801</v>
      </c>
      <c r="P1273">
        <v>32.265625</v>
      </c>
      <c r="Q1273">
        <v>6.7619937213536999E-2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151</v>
      </c>
      <c r="E1274">
        <v>1390.83360328</v>
      </c>
      <c r="F1274">
        <v>602.5</v>
      </c>
      <c r="G1274">
        <v>-32.731476657073799</v>
      </c>
      <c r="H1274">
        <v>10.5872475944348</v>
      </c>
      <c r="I1274">
        <v>-4.5398829786716801</v>
      </c>
      <c r="J1274">
        <v>-1.6727813536956</v>
      </c>
      <c r="K1274">
        <v>583.86039708604198</v>
      </c>
      <c r="L1274">
        <v>570.004373771058</v>
      </c>
      <c r="M1274">
        <v>57.889553637713099</v>
      </c>
      <c r="N1274">
        <v>1.7650401057470999</v>
      </c>
      <c r="O1274">
        <v>19.933609958506199</v>
      </c>
      <c r="P1274">
        <v>20.681021532298399</v>
      </c>
      <c r="Q1274">
        <v>-0.124548405606492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614</v>
      </c>
      <c r="E1275">
        <v>1389.20469443</v>
      </c>
      <c r="F1275">
        <v>230.44</v>
      </c>
      <c r="G1275">
        <v>-8.8719252145076197</v>
      </c>
      <c r="H1275">
        <v>-0.28153484924558397</v>
      </c>
      <c r="I1275">
        <v>-1.79652881322041</v>
      </c>
      <c r="J1275">
        <v>1.4448186022074201</v>
      </c>
      <c r="K1275">
        <v>225.708632916737</v>
      </c>
      <c r="L1275">
        <v>225.950877538507</v>
      </c>
      <c r="M1275">
        <v>64.305446542301198</v>
      </c>
      <c r="N1275">
        <v>0.83781227882863296</v>
      </c>
      <c r="O1275">
        <v>18.8378753688595</v>
      </c>
      <c r="P1275">
        <v>20.0208333333333</v>
      </c>
      <c r="Q1275">
        <v>-3.5507590301759998E-2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193</v>
      </c>
      <c r="E1276">
        <v>1386.5904</v>
      </c>
      <c r="F1276">
        <v>1076.6500000000001</v>
      </c>
      <c r="G1276">
        <v>2.69338690671814</v>
      </c>
      <c r="H1276">
        <v>6.7077403305437597</v>
      </c>
      <c r="I1276">
        <v>-6.6028803166725698</v>
      </c>
      <c r="J1276">
        <v>-0.63566639551124204</v>
      </c>
      <c r="K1276">
        <v>1034.2250199887201</v>
      </c>
      <c r="L1276">
        <v>973.46127072511194</v>
      </c>
      <c r="M1276">
        <v>62.808987862232101</v>
      </c>
      <c r="N1276">
        <v>1.77588313982181</v>
      </c>
      <c r="O1276">
        <v>10.4351460548924</v>
      </c>
      <c r="P1276">
        <v>43.754589758995898</v>
      </c>
      <c r="Q1276">
        <v>2.5119662364610001E-3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387</v>
      </c>
      <c r="E1277">
        <v>1385.339653665</v>
      </c>
      <c r="F1277">
        <v>11992.95</v>
      </c>
      <c r="G1277">
        <v>196.623181614342</v>
      </c>
      <c r="H1277">
        <v>8.7646802728713205</v>
      </c>
      <c r="I1277">
        <v>138.56004439268</v>
      </c>
      <c r="J1277">
        <v>-6.79194942655643</v>
      </c>
      <c r="K1277">
        <v>8919.5319663515493</v>
      </c>
      <c r="L1277">
        <v>6348.7186053934201</v>
      </c>
      <c r="M1277">
        <v>55.752221709019899</v>
      </c>
      <c r="N1277">
        <v>0.92362611213732004</v>
      </c>
      <c r="O1277">
        <v>3.9614940444177398</v>
      </c>
      <c r="P1277">
        <v>255.34666666666601</v>
      </c>
      <c r="Q1277">
        <v>0.20866058330832801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129</v>
      </c>
      <c r="E1278">
        <v>1383.5018528099999</v>
      </c>
      <c r="F1278">
        <v>1050</v>
      </c>
      <c r="G1278">
        <v>189.49471330692899</v>
      </c>
      <c r="H1278">
        <v>30.370883773208</v>
      </c>
      <c r="I1278">
        <v>33.046647750206397</v>
      </c>
      <c r="J1278">
        <v>-5.1792913973081101</v>
      </c>
      <c r="K1278">
        <v>865.29717316760798</v>
      </c>
      <c r="M1278">
        <v>55.474870808077902</v>
      </c>
      <c r="N1278">
        <v>0.62377850162866399</v>
      </c>
      <c r="O1278">
        <v>18.571428571428498</v>
      </c>
      <c r="P1278">
        <v>234.928229665071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132</v>
      </c>
      <c r="E1279">
        <v>1382.6230704</v>
      </c>
      <c r="F1279">
        <v>151.66999999999999</v>
      </c>
      <c r="G1279">
        <v>38.435684664339298</v>
      </c>
      <c r="H1279">
        <v>8.2610782717420594</v>
      </c>
      <c r="I1279">
        <v>-18.242781982922502</v>
      </c>
      <c r="J1279">
        <v>9.1844985648023307</v>
      </c>
      <c r="K1279">
        <v>145.57016415386099</v>
      </c>
      <c r="L1279">
        <v>144.34027308718601</v>
      </c>
      <c r="M1279">
        <v>79.201953744388604</v>
      </c>
      <c r="N1279">
        <v>1.5242602272389101</v>
      </c>
      <c r="O1279">
        <v>28.107074569789599</v>
      </c>
      <c r="P1279">
        <v>68.428650749583497</v>
      </c>
      <c r="Q1279">
        <v>6.7268938220389998E-2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609</v>
      </c>
      <c r="E1280">
        <v>1378.4002399999999</v>
      </c>
      <c r="F1280">
        <v>138.93</v>
      </c>
      <c r="G1280">
        <v>-5.1566547424966203</v>
      </c>
      <c r="H1280">
        <v>2.5539033648734799</v>
      </c>
      <c r="I1280">
        <v>-27.719343182286099</v>
      </c>
      <c r="J1280">
        <v>4.8930613892649202</v>
      </c>
      <c r="K1280">
        <v>134.579753708639</v>
      </c>
      <c r="L1280">
        <v>138.64966043049401</v>
      </c>
      <c r="M1280">
        <v>71.159562752902204</v>
      </c>
      <c r="N1280">
        <v>1.5710241904840001</v>
      </c>
      <c r="O1280">
        <v>35.283955949038997</v>
      </c>
      <c r="P1280">
        <v>23.0558015943312</v>
      </c>
      <c r="Q1280">
        <v>-3.8164020612469998E-2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129</v>
      </c>
      <c r="E1281">
        <v>1377.5015085</v>
      </c>
      <c r="F1281">
        <v>845.7</v>
      </c>
      <c r="G1281">
        <v>6.2367233767267702</v>
      </c>
      <c r="H1281">
        <v>-1.66227741701701</v>
      </c>
      <c r="I1281">
        <v>-26.9031740682757</v>
      </c>
      <c r="J1281">
        <v>3.0043495607230799</v>
      </c>
      <c r="K1281">
        <v>869.47880665971297</v>
      </c>
      <c r="L1281">
        <v>857.46200154661904</v>
      </c>
      <c r="M1281">
        <v>61.638310859583797</v>
      </c>
      <c r="N1281">
        <v>1.1736921576225601</v>
      </c>
      <c r="O1281">
        <v>27.704859879389801</v>
      </c>
      <c r="P1281">
        <v>37.277818358899403</v>
      </c>
      <c r="Q1281">
        <v>8.2361939550936E-2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281</v>
      </c>
      <c r="E1282">
        <v>1373.13</v>
      </c>
      <c r="F1282">
        <v>462.75</v>
      </c>
      <c r="G1282">
        <v>14.169838794938499</v>
      </c>
      <c r="H1282">
        <v>5.8368825015790904</v>
      </c>
      <c r="I1282">
        <v>-0.752081579531795</v>
      </c>
      <c r="J1282">
        <v>-1.97294675479326</v>
      </c>
      <c r="K1282">
        <v>421.98094579762</v>
      </c>
      <c r="L1282">
        <v>394.67968614704802</v>
      </c>
      <c r="M1282">
        <v>70.080967576368593</v>
      </c>
      <c r="N1282">
        <v>0.996154021640686</v>
      </c>
      <c r="O1282">
        <v>4.1383036196650496</v>
      </c>
      <c r="P1282">
        <v>44.745073506412197</v>
      </c>
      <c r="Q1282">
        <v>6.0193277175290003E-3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132</v>
      </c>
      <c r="E1283">
        <v>1371.9019737000001</v>
      </c>
      <c r="F1283">
        <v>59.06</v>
      </c>
      <c r="G1283">
        <v>70.682494735674894</v>
      </c>
      <c r="H1283">
        <v>-4.5200239059595404</v>
      </c>
      <c r="I1283">
        <v>-1.64505711731718</v>
      </c>
      <c r="J1283">
        <v>0.61784963055032505</v>
      </c>
      <c r="K1283">
        <v>60.669886362885698</v>
      </c>
      <c r="L1283">
        <v>56.1987691665312</v>
      </c>
      <c r="M1283">
        <v>50.164439375745701</v>
      </c>
      <c r="N1283">
        <v>1.5475741756671499</v>
      </c>
      <c r="O1283">
        <v>45.614629190653503</v>
      </c>
      <c r="P1283">
        <v>113.212996389891</v>
      </c>
      <c r="Q1283">
        <v>3.5775113858201001E-2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214</v>
      </c>
      <c r="E1284">
        <v>1362.4223199</v>
      </c>
      <c r="F1284">
        <v>848.05</v>
      </c>
      <c r="G1284">
        <v>83.153462218756502</v>
      </c>
      <c r="H1284">
        <v>60.363157527802201</v>
      </c>
      <c r="I1284">
        <v>24.154813952441501</v>
      </c>
      <c r="J1284">
        <v>-3.5768794072108299</v>
      </c>
      <c r="K1284">
        <v>680.36059331034596</v>
      </c>
      <c r="L1284">
        <v>565.49047685242999</v>
      </c>
      <c r="M1284">
        <v>58.665589965306097</v>
      </c>
      <c r="N1284">
        <v>1.2558083715892201</v>
      </c>
      <c r="O1284">
        <v>11.538234773893</v>
      </c>
      <c r="P1284">
        <v>123.17105263157799</v>
      </c>
      <c r="Q1284">
        <v>0.19173018679413101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799</v>
      </c>
      <c r="E1285">
        <v>1361.623575975</v>
      </c>
      <c r="F1285">
        <v>268.3</v>
      </c>
      <c r="G1285">
        <v>-25.607412290245399</v>
      </c>
      <c r="H1285">
        <v>-11.1697837736777</v>
      </c>
      <c r="I1285">
        <v>-8.8650833358194703</v>
      </c>
      <c r="J1285">
        <v>-0.55914557911829599</v>
      </c>
      <c r="K1285">
        <v>269.92485176378398</v>
      </c>
      <c r="M1285">
        <v>53.517422682440397</v>
      </c>
      <c r="N1285">
        <v>0.49895805368601898</v>
      </c>
      <c r="O1285">
        <v>16.2877376071561</v>
      </c>
      <c r="P1285">
        <v>17.8563584449813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21</v>
      </c>
      <c r="E1286">
        <v>1357.98624</v>
      </c>
      <c r="F1286">
        <v>1158.95</v>
      </c>
      <c r="G1286">
        <v>3.3768550434255098</v>
      </c>
      <c r="H1286">
        <v>-0.72196928568270202</v>
      </c>
      <c r="I1286">
        <v>-13.554820346555401</v>
      </c>
      <c r="J1286">
        <v>-4.9583416339854596</v>
      </c>
      <c r="K1286">
        <v>1130.04926169224</v>
      </c>
      <c r="L1286">
        <v>1098.01397233434</v>
      </c>
      <c r="M1286">
        <v>49.747807354845499</v>
      </c>
      <c r="N1286">
        <v>1.2008674762984299</v>
      </c>
      <c r="O1286">
        <v>26.614608050390402</v>
      </c>
      <c r="P1286">
        <v>37.994880038102004</v>
      </c>
      <c r="Q1286">
        <v>0.14275642843449801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21</v>
      </c>
      <c r="E1287">
        <v>1354.43675136</v>
      </c>
      <c r="F1287">
        <v>1184.3499999999999</v>
      </c>
      <c r="G1287">
        <v>107.91352832275901</v>
      </c>
      <c r="H1287">
        <v>-1.1641498856522501</v>
      </c>
      <c r="I1287">
        <v>144.157161357945</v>
      </c>
      <c r="J1287">
        <v>-0.133134128928624</v>
      </c>
      <c r="K1287">
        <v>1100.96372101254</v>
      </c>
      <c r="L1287">
        <v>829.24809218246901</v>
      </c>
      <c r="M1287">
        <v>61.624068256829403</v>
      </c>
      <c r="N1287">
        <v>1.3176656176410499</v>
      </c>
      <c r="O1287">
        <v>15.725925613205501</v>
      </c>
      <c r="P1287">
        <v>184.25537021480801</v>
      </c>
      <c r="Q1287">
        <v>0.13955201769631101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488</v>
      </c>
      <c r="E1288">
        <v>1351.3925012699999</v>
      </c>
      <c r="F1288">
        <v>248.38</v>
      </c>
      <c r="G1288">
        <v>4.0935018292647802</v>
      </c>
      <c r="H1288">
        <v>7.7601364927658896</v>
      </c>
      <c r="I1288">
        <v>2.79566237634605</v>
      </c>
      <c r="J1288">
        <v>-0.59121504286151705</v>
      </c>
      <c r="K1288">
        <v>226.974617891181</v>
      </c>
      <c r="L1288">
        <v>214.933906532843</v>
      </c>
      <c r="M1288">
        <v>72.233855180817301</v>
      </c>
      <c r="N1288">
        <v>1.77873264943806</v>
      </c>
      <c r="O1288">
        <v>17.722844029309901</v>
      </c>
      <c r="P1288">
        <v>42.378905130409798</v>
      </c>
      <c r="Q1288">
        <v>1.5967222803450001E-2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70</v>
      </c>
      <c r="E1289">
        <v>1345.661938</v>
      </c>
      <c r="F1289">
        <v>3330.1</v>
      </c>
      <c r="G1289">
        <v>354.31704499390702</v>
      </c>
      <c r="H1289">
        <v>11.173460453754799</v>
      </c>
      <c r="I1289">
        <v>123.470142248231</v>
      </c>
      <c r="J1289">
        <v>-12.144514794323999</v>
      </c>
      <c r="K1289">
        <v>2571.5432236123502</v>
      </c>
      <c r="L1289">
        <v>1782.7083860324999</v>
      </c>
      <c r="M1289">
        <v>59.429756004704998</v>
      </c>
      <c r="N1289">
        <v>1.35882253234646</v>
      </c>
      <c r="O1289">
        <v>6.5433470466352297</v>
      </c>
      <c r="P1289">
        <v>403.79727685325201</v>
      </c>
      <c r="Q1289">
        <v>0.147223733583873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281</v>
      </c>
      <c r="E1290">
        <v>1339.4666549999999</v>
      </c>
      <c r="F1290">
        <v>40.69</v>
      </c>
      <c r="G1290">
        <v>30.057517453907501</v>
      </c>
      <c r="H1290">
        <v>18.514973389476499</v>
      </c>
      <c r="I1290">
        <v>2.8780887848209602</v>
      </c>
      <c r="J1290">
        <v>9.8698701592063802</v>
      </c>
      <c r="K1290">
        <v>36.970624191928401</v>
      </c>
      <c r="L1290">
        <v>34.560161856017402</v>
      </c>
      <c r="M1290">
        <v>67.856986282232299</v>
      </c>
      <c r="N1290">
        <v>2.4636036019910699</v>
      </c>
      <c r="O1290">
        <v>20.4227082821332</v>
      </c>
      <c r="P1290">
        <v>61.821435673095998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230</v>
      </c>
      <c r="E1291">
        <v>1332.8958070000001</v>
      </c>
      <c r="F1291">
        <v>366.75</v>
      </c>
      <c r="G1291">
        <v>-29.281975292506299</v>
      </c>
      <c r="H1291">
        <v>-6.8489771473747201</v>
      </c>
      <c r="I1291">
        <v>-4.2204818658932703</v>
      </c>
      <c r="J1291">
        <v>-5.4834115644419796</v>
      </c>
      <c r="K1291">
        <v>364.23672573620598</v>
      </c>
      <c r="L1291">
        <v>356.15317519762698</v>
      </c>
      <c r="M1291">
        <v>45.719046416214397</v>
      </c>
      <c r="N1291">
        <v>0.87235692090414196</v>
      </c>
      <c r="O1291">
        <v>15.6100886162235</v>
      </c>
      <c r="P1291">
        <v>20.5027106949236</v>
      </c>
      <c r="Q1291">
        <v>6.1472540000925002E-2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132</v>
      </c>
      <c r="E1292">
        <v>1326.4284</v>
      </c>
      <c r="F1292">
        <v>655.15</v>
      </c>
      <c r="G1292">
        <v>12.691540065077101</v>
      </c>
      <c r="H1292">
        <v>-4.1655732466318698</v>
      </c>
      <c r="I1292">
        <v>-3.9937766705498001</v>
      </c>
      <c r="J1292">
        <v>2.3622019915889099</v>
      </c>
      <c r="K1292">
        <v>646.75738044301704</v>
      </c>
      <c r="L1292">
        <v>629.02993698743001</v>
      </c>
      <c r="M1292">
        <v>55.300211066008799</v>
      </c>
      <c r="N1292">
        <v>1.2161208541734001</v>
      </c>
      <c r="O1292">
        <v>14.019690147294501</v>
      </c>
      <c r="P1292">
        <v>41.6387417576478</v>
      </c>
      <c r="Q1292">
        <v>0.101480558155376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985</v>
      </c>
      <c r="E1293">
        <v>1321.1044767999999</v>
      </c>
      <c r="F1293">
        <v>343.85</v>
      </c>
      <c r="G1293">
        <v>-24.759426605202801</v>
      </c>
      <c r="H1293">
        <v>0.51957927982022001</v>
      </c>
      <c r="I1293">
        <v>-23.741955638434298</v>
      </c>
      <c r="J1293">
        <v>-6.3355305093483301</v>
      </c>
      <c r="K1293">
        <v>338.23573715679498</v>
      </c>
      <c r="L1293">
        <v>353.10349729336298</v>
      </c>
      <c r="M1293">
        <v>49.574768688056501</v>
      </c>
      <c r="N1293">
        <v>2.7331623073220901</v>
      </c>
      <c r="O1293">
        <v>55.823760360622302</v>
      </c>
      <c r="P1293">
        <v>25.0363636363636</v>
      </c>
      <c r="Q1293">
        <v>2.1070922752129E-2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609</v>
      </c>
      <c r="E1294">
        <v>1319.447816765</v>
      </c>
      <c r="F1294">
        <v>580.20000000000005</v>
      </c>
      <c r="G1294">
        <v>5.0060574382532099</v>
      </c>
      <c r="H1294">
        <v>-3.3447874827822899</v>
      </c>
      <c r="I1294">
        <v>22.604761838795302</v>
      </c>
      <c r="J1294">
        <v>-4.63097695383237</v>
      </c>
      <c r="K1294">
        <v>569.97174061584496</v>
      </c>
      <c r="L1294">
        <v>486.23460515097503</v>
      </c>
      <c r="M1294">
        <v>42.469583440011199</v>
      </c>
      <c r="N1294">
        <v>0.38701529290465703</v>
      </c>
      <c r="O1294">
        <v>14.7880041365046</v>
      </c>
      <c r="P1294">
        <v>53.593646591661098</v>
      </c>
      <c r="Q1294">
        <v>2.4623292721670999E-2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672</v>
      </c>
      <c r="E1295">
        <v>1316.5</v>
      </c>
      <c r="F1295">
        <v>126.88</v>
      </c>
      <c r="G1295">
        <v>-17.925200112983699</v>
      </c>
      <c r="H1295">
        <v>9.0841201679186501</v>
      </c>
      <c r="I1295">
        <v>-21.652099241734401</v>
      </c>
      <c r="J1295">
        <v>4.1432165945547199</v>
      </c>
      <c r="K1295">
        <v>119.004695278242</v>
      </c>
      <c r="L1295">
        <v>121.744101522931</v>
      </c>
      <c r="M1295">
        <v>85.883194036020996</v>
      </c>
      <c r="N1295">
        <v>2.1445452677621502</v>
      </c>
      <c r="O1295">
        <v>22.1626733921815</v>
      </c>
      <c r="P1295">
        <v>26.500498504486501</v>
      </c>
      <c r="Q1295">
        <v>3.6703409445890001E-3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21</v>
      </c>
      <c r="E1296">
        <v>1314.8980599479901</v>
      </c>
      <c r="F1296">
        <v>118.25</v>
      </c>
      <c r="G1296">
        <v>17.400337817720199</v>
      </c>
      <c r="H1296">
        <v>-6.2031910309245104</v>
      </c>
      <c r="I1296">
        <v>-3.7794491837072299</v>
      </c>
      <c r="J1296">
        <v>-2.0007145153414001</v>
      </c>
      <c r="K1296">
        <v>119.111262227891</v>
      </c>
      <c r="L1296">
        <v>112.108083093849</v>
      </c>
      <c r="M1296">
        <v>51.371766520719298</v>
      </c>
      <c r="N1296">
        <v>1.1688824397664499</v>
      </c>
      <c r="O1296">
        <v>49.260042283298098</v>
      </c>
      <c r="P1296">
        <v>47.812499999999901</v>
      </c>
      <c r="Q1296">
        <v>3.2445385037585997E-2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935</v>
      </c>
      <c r="E1297">
        <v>1314.42313668</v>
      </c>
      <c r="F1297">
        <v>59.18</v>
      </c>
      <c r="G1297">
        <v>143.068667956399</v>
      </c>
      <c r="H1297">
        <v>1.25420626290662</v>
      </c>
      <c r="I1297">
        <v>4.1005017590563799</v>
      </c>
      <c r="J1297">
        <v>5.93877403654679</v>
      </c>
      <c r="K1297">
        <v>56.581220123680303</v>
      </c>
      <c r="L1297">
        <v>49.662919804468501</v>
      </c>
      <c r="M1297">
        <v>69.075721560625098</v>
      </c>
      <c r="N1297">
        <v>1.7722244594499299</v>
      </c>
      <c r="O1297">
        <v>18.283203785062501</v>
      </c>
      <c r="P1297">
        <v>190.81081081081001</v>
      </c>
      <c r="Q1297">
        <v>0.20481434130765799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609</v>
      </c>
      <c r="E1298">
        <v>1314.2560086000001</v>
      </c>
      <c r="F1298">
        <v>578</v>
      </c>
      <c r="G1298">
        <v>3266.23255561729</v>
      </c>
      <c r="H1298">
        <v>-12.3692420129554</v>
      </c>
      <c r="I1298">
        <v>159.563565924957</v>
      </c>
      <c r="J1298">
        <v>1.1881474701307499</v>
      </c>
      <c r="K1298">
        <v>536.29830779347606</v>
      </c>
      <c r="L1298">
        <v>327.68969549737</v>
      </c>
      <c r="M1298">
        <v>60.6516129637346</v>
      </c>
      <c r="N1298">
        <v>0.59726925460168101</v>
      </c>
      <c r="O1298">
        <v>11.323529411764699</v>
      </c>
      <c r="P1298">
        <v>3294.0105695830798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531</v>
      </c>
      <c r="E1299">
        <v>1312.7277799200001</v>
      </c>
      <c r="F1299">
        <v>358.95</v>
      </c>
      <c r="G1299">
        <v>12.628792214527</v>
      </c>
      <c r="H1299">
        <v>4.1676282604593302</v>
      </c>
      <c r="I1299">
        <v>2.8443911307603398</v>
      </c>
      <c r="J1299">
        <v>5.38179985585937</v>
      </c>
      <c r="K1299">
        <v>345.873589460299</v>
      </c>
      <c r="L1299">
        <v>332.86736463332898</v>
      </c>
      <c r="M1299">
        <v>69.150210267765303</v>
      </c>
      <c r="N1299">
        <v>2.2754883794356902</v>
      </c>
      <c r="O1299">
        <v>55.648418999860702</v>
      </c>
      <c r="P1299">
        <v>45.118253486961699</v>
      </c>
      <c r="Q1299">
        <v>3.1636881617031001E-2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129</v>
      </c>
      <c r="E1300">
        <v>1305.9435203999999</v>
      </c>
      <c r="F1300">
        <v>1831.3</v>
      </c>
      <c r="G1300">
        <v>248.10458045127899</v>
      </c>
      <c r="H1300">
        <v>1.5726730184362001</v>
      </c>
      <c r="I1300">
        <v>136.01996422977501</v>
      </c>
      <c r="J1300">
        <v>-10.5007145153414</v>
      </c>
      <c r="K1300">
        <v>1699.30342652024</v>
      </c>
      <c r="L1300">
        <v>1181.75409347138</v>
      </c>
      <c r="M1300">
        <v>50.971647850020702</v>
      </c>
      <c r="N1300">
        <v>1.12693139493546</v>
      </c>
      <c r="O1300">
        <v>26.139900617047999</v>
      </c>
      <c r="P1300">
        <v>293.82795698924701</v>
      </c>
      <c r="Q1300">
        <v>0.23254394494771799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998</v>
      </c>
      <c r="E1301">
        <v>1303.094188</v>
      </c>
      <c r="F1301">
        <v>86.06</v>
      </c>
      <c r="G1301">
        <v>-34.386803982075399</v>
      </c>
      <c r="H1301">
        <v>-10.1921623669377</v>
      </c>
      <c r="I1301">
        <v>-16.255949328552202</v>
      </c>
      <c r="J1301">
        <v>-3.4318301441434498</v>
      </c>
      <c r="K1301">
        <v>87.497951017501705</v>
      </c>
      <c r="L1301">
        <v>89.504171302805901</v>
      </c>
      <c r="M1301">
        <v>45.774026050073999</v>
      </c>
      <c r="N1301">
        <v>0.53882195039890202</v>
      </c>
      <c r="O1301">
        <v>34.382988612595803</v>
      </c>
      <c r="P1301">
        <v>16.297297297297298</v>
      </c>
      <c r="Q1301">
        <v>-5.6762223418419999E-3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306</v>
      </c>
      <c r="E1302">
        <v>1301.137442</v>
      </c>
      <c r="F1302">
        <v>259.35000000000002</v>
      </c>
      <c r="G1302">
        <v>575.17438611453895</v>
      </c>
      <c r="H1302">
        <v>-34.075978579141498</v>
      </c>
      <c r="I1302">
        <v>264.83388020601899</v>
      </c>
      <c r="J1302">
        <v>-0.52237884565872195</v>
      </c>
      <c r="K1302">
        <v>244.42970925561499</v>
      </c>
      <c r="L1302">
        <v>138.48363973536999</v>
      </c>
      <c r="M1302">
        <v>43.283011507384401</v>
      </c>
      <c r="N1302">
        <v>1.20551232757932</v>
      </c>
      <c r="O1302">
        <v>54.443801812222802</v>
      </c>
      <c r="P1302">
        <v>696.77419354838696</v>
      </c>
      <c r="Q1302">
        <v>0.22395026754394001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531</v>
      </c>
      <c r="E1303">
        <v>1294.4848008399999</v>
      </c>
      <c r="F1303">
        <v>377.5</v>
      </c>
      <c r="G1303">
        <v>-18.262493223122799</v>
      </c>
      <c r="H1303">
        <v>9.1549073646379195</v>
      </c>
      <c r="I1303">
        <v>-14.1414344980246</v>
      </c>
      <c r="J1303">
        <v>-3.01712923514595</v>
      </c>
      <c r="K1303">
        <v>360.38958815074699</v>
      </c>
      <c r="L1303">
        <v>363.84926201090201</v>
      </c>
      <c r="M1303">
        <v>62.986409286775299</v>
      </c>
      <c r="N1303">
        <v>0.90046268237851101</v>
      </c>
      <c r="O1303">
        <v>33.298013245033097</v>
      </c>
      <c r="P1303">
        <v>28.839590443685999</v>
      </c>
      <c r="Q1303">
        <v>-0.11770933136722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1501</v>
      </c>
      <c r="E1304">
        <v>1292.66503992</v>
      </c>
      <c r="F1304">
        <v>218.66</v>
      </c>
      <c r="G1304">
        <v>-67.499585295914699</v>
      </c>
      <c r="H1304">
        <v>-5.62823155223876</v>
      </c>
      <c r="I1304">
        <v>-28.335231153580398</v>
      </c>
      <c r="J1304">
        <v>-3.8452810887129401</v>
      </c>
      <c r="K1304">
        <v>229.42041444580599</v>
      </c>
      <c r="L1304">
        <v>250.547770825192</v>
      </c>
      <c r="M1304">
        <v>38.913487912592103</v>
      </c>
      <c r="N1304">
        <v>0.76279187856055197</v>
      </c>
      <c r="O1304">
        <v>77.878898746912995</v>
      </c>
      <c r="P1304">
        <v>9.0029910269192293</v>
      </c>
      <c r="Q1304">
        <v>7.2141957681759999E-3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284</v>
      </c>
      <c r="E1305">
        <v>1283.68278648</v>
      </c>
      <c r="F1305">
        <v>298.05</v>
      </c>
      <c r="G1305">
        <v>123.000277998863</v>
      </c>
      <c r="H1305">
        <v>7.2948273817268303</v>
      </c>
      <c r="I1305">
        <v>76.064126664711196</v>
      </c>
      <c r="J1305">
        <v>-5.1536834469567099</v>
      </c>
      <c r="K1305">
        <v>268.03395017888101</v>
      </c>
      <c r="L1305">
        <v>210.35009053817899</v>
      </c>
      <c r="M1305">
        <v>59.276209691223698</v>
      </c>
      <c r="N1305">
        <v>0.94897095224787897</v>
      </c>
      <c r="O1305">
        <v>6.4250964603254301</v>
      </c>
      <c r="P1305">
        <v>154.74358974358901</v>
      </c>
      <c r="Q1305">
        <v>0.115751807359025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531</v>
      </c>
      <c r="E1306">
        <v>1279.0111226940001</v>
      </c>
      <c r="F1306">
        <v>201.68</v>
      </c>
      <c r="G1306">
        <v>-48.5480002160431</v>
      </c>
      <c r="H1306">
        <v>4.1232156141632004</v>
      </c>
      <c r="I1306">
        <v>-15.2257087643407</v>
      </c>
      <c r="J1306">
        <v>0.84386175584504197</v>
      </c>
      <c r="K1306">
        <v>196.054951810316</v>
      </c>
      <c r="L1306">
        <v>201.85820980184999</v>
      </c>
      <c r="M1306">
        <v>62.293947365766797</v>
      </c>
      <c r="N1306">
        <v>1.2258435318568801</v>
      </c>
      <c r="O1306">
        <v>36.354621182070602</v>
      </c>
      <c r="P1306">
        <v>26.128830519074398</v>
      </c>
      <c r="Q1306">
        <v>1.3990391654481E-2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146</v>
      </c>
      <c r="E1307">
        <v>1270.434764159</v>
      </c>
      <c r="F1307">
        <v>186.2</v>
      </c>
      <c r="G1307">
        <v>31.163513989814799</v>
      </c>
      <c r="H1307">
        <v>-0.31918736814669901</v>
      </c>
      <c r="I1307">
        <v>56.034750161351504</v>
      </c>
      <c r="J1307">
        <v>-8.7139431222037391</v>
      </c>
      <c r="K1307">
        <v>174.65640151476001</v>
      </c>
      <c r="L1307">
        <v>137.932132717749</v>
      </c>
      <c r="M1307">
        <v>47.190305347748101</v>
      </c>
      <c r="N1307">
        <v>0.66469476468866895</v>
      </c>
      <c r="O1307">
        <v>27.389903329752901</v>
      </c>
      <c r="P1307">
        <v>93.253762324857206</v>
      </c>
      <c r="Q1307">
        <v>0.18136422206344799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E1308">
        <v>1269.3373300000001</v>
      </c>
      <c r="F1308">
        <v>1552.65</v>
      </c>
      <c r="G1308">
        <v>525.89891878090202</v>
      </c>
      <c r="H1308">
        <v>36.6186478953014</v>
      </c>
      <c r="I1308">
        <v>255.32816586168099</v>
      </c>
      <c r="J1308">
        <v>16.134781296074902</v>
      </c>
      <c r="K1308">
        <v>1180.11506789029</v>
      </c>
      <c r="L1308">
        <v>757.917367376024</v>
      </c>
      <c r="M1308">
        <v>72.792565898558095</v>
      </c>
      <c r="N1308">
        <v>1.4846051690673201</v>
      </c>
      <c r="O1308">
        <v>6.2699256110520603</v>
      </c>
      <c r="P1308">
        <v>757.81767955801104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477</v>
      </c>
      <c r="E1309">
        <v>1269.21695807999</v>
      </c>
      <c r="F1309">
        <v>615.25</v>
      </c>
      <c r="G1309">
        <v>-51.529408190608599</v>
      </c>
      <c r="H1309">
        <v>-15.9183878583941</v>
      </c>
      <c r="I1309">
        <v>-24.380755433906799</v>
      </c>
      <c r="J1309">
        <v>1.3860239180072</v>
      </c>
      <c r="K1309">
        <v>629.97753777742105</v>
      </c>
      <c r="L1309">
        <v>672.99998203539803</v>
      </c>
      <c r="M1309">
        <v>56.101772794793298</v>
      </c>
      <c r="N1309">
        <v>1.5677431917931</v>
      </c>
      <c r="O1309">
        <v>49.2076391710686</v>
      </c>
      <c r="P1309">
        <v>8.8938053097345104</v>
      </c>
      <c r="Q1309">
        <v>5.4390060997872997E-2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985</v>
      </c>
      <c r="E1310">
        <v>1268.9676437999999</v>
      </c>
      <c r="F1310">
        <v>626.20000000000005</v>
      </c>
      <c r="G1310">
        <v>-12.942143802584599</v>
      </c>
      <c r="H1310">
        <v>12.757437022295001</v>
      </c>
      <c r="I1310">
        <v>-15.6438044416405</v>
      </c>
      <c r="J1310">
        <v>-6.5161186569920897</v>
      </c>
      <c r="K1310">
        <v>593.10850375758696</v>
      </c>
      <c r="L1310">
        <v>602.76538014984396</v>
      </c>
      <c r="M1310">
        <v>54.787018041289897</v>
      </c>
      <c r="N1310">
        <v>3.12974312308243</v>
      </c>
      <c r="O1310">
        <v>36.537847333120297</v>
      </c>
      <c r="P1310">
        <v>30.580752789073099</v>
      </c>
      <c r="Q1310">
        <v>9.6349389088060001E-3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193</v>
      </c>
      <c r="E1311">
        <v>1265.2207599999999</v>
      </c>
      <c r="F1311">
        <v>1155</v>
      </c>
      <c r="G1311">
        <v>-33.0044948020345</v>
      </c>
      <c r="H1311">
        <v>-10.9692420129554</v>
      </c>
      <c r="I1311">
        <v>-14.0746373283629</v>
      </c>
      <c r="J1311">
        <v>8.7859486302548504</v>
      </c>
      <c r="K1311">
        <v>1158.2941842315399</v>
      </c>
      <c r="L1311">
        <v>1165.2148308759299</v>
      </c>
      <c r="M1311">
        <v>67.9647123657425</v>
      </c>
      <c r="N1311">
        <v>1.1477186915558</v>
      </c>
      <c r="O1311">
        <v>32.034632034631997</v>
      </c>
      <c r="P1311">
        <v>14.2433234421365</v>
      </c>
      <c r="Q1311">
        <v>0.107658709458078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230</v>
      </c>
      <c r="E1312">
        <v>1262.3417819399999</v>
      </c>
      <c r="F1312">
        <v>224.12</v>
      </c>
      <c r="G1312">
        <v>158.62047754897301</v>
      </c>
      <c r="H1312">
        <v>-4.9895006147524903</v>
      </c>
      <c r="I1312">
        <v>3.6330282145173398</v>
      </c>
      <c r="J1312">
        <v>-9.0722418753259007</v>
      </c>
      <c r="K1312">
        <v>218.12523543210099</v>
      </c>
      <c r="L1312">
        <v>187.60125723981099</v>
      </c>
      <c r="M1312">
        <v>49.2566955524847</v>
      </c>
      <c r="N1312">
        <v>1.29462376449344</v>
      </c>
      <c r="O1312">
        <v>19.6234160271283</v>
      </c>
      <c r="P1312">
        <v>187.14926329276099</v>
      </c>
      <c r="Q1312">
        <v>8.9180998268584999E-2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1105</v>
      </c>
      <c r="E1313">
        <v>1261.267875</v>
      </c>
      <c r="F1313">
        <v>901.15</v>
      </c>
      <c r="G1313">
        <v>192.23263944329301</v>
      </c>
      <c r="H1313">
        <v>-1.5705534883652701</v>
      </c>
      <c r="I1313">
        <v>177.979709472271</v>
      </c>
      <c r="J1313">
        <v>0.13602391800719901</v>
      </c>
      <c r="K1313">
        <v>916.42143631655699</v>
      </c>
      <c r="L1313">
        <v>676.01682309772104</v>
      </c>
      <c r="M1313">
        <v>52.175934957055503</v>
      </c>
      <c r="N1313">
        <v>1.04819756899558</v>
      </c>
      <c r="O1313">
        <v>21.4004327803362</v>
      </c>
      <c r="P1313">
        <v>359.77040816326502</v>
      </c>
      <c r="Q1313">
        <v>0.21346979220001999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</v>
      </c>
      <c r="E1314">
        <v>1260.64712145</v>
      </c>
      <c r="F1314">
        <v>1571.85</v>
      </c>
      <c r="G1314">
        <v>930.35056227115899</v>
      </c>
      <c r="H1314">
        <v>39.651216282186603</v>
      </c>
      <c r="I1314">
        <v>121.503703996691</v>
      </c>
      <c r="J1314">
        <v>-11.0041982903443</v>
      </c>
      <c r="K1314">
        <v>1279.66339901726</v>
      </c>
      <c r="L1314">
        <v>798.82390625340895</v>
      </c>
      <c r="M1314">
        <v>50.4810932709211</v>
      </c>
      <c r="N1314">
        <v>0.96309976462067703</v>
      </c>
      <c r="O1314">
        <v>12.8479180583389</v>
      </c>
      <c r="P1314">
        <v>1055.3472987872101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140</v>
      </c>
      <c r="E1315">
        <v>1257.4556775000001</v>
      </c>
      <c r="F1315">
        <v>293.8</v>
      </c>
      <c r="G1315">
        <v>53.692029270768103</v>
      </c>
      <c r="H1315">
        <v>10.1355256945845</v>
      </c>
      <c r="I1315">
        <v>32.842865429372701</v>
      </c>
      <c r="J1315">
        <v>-0.64960643284055397</v>
      </c>
      <c r="K1315">
        <v>267.92903048735701</v>
      </c>
      <c r="L1315">
        <v>229.568033168418</v>
      </c>
      <c r="M1315">
        <v>66.533060654577</v>
      </c>
      <c r="N1315">
        <v>1.57931588780442</v>
      </c>
      <c r="O1315">
        <v>28.471749489448499</v>
      </c>
      <c r="P1315">
        <v>116.029411764705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77</v>
      </c>
      <c r="E1316">
        <v>1257.3936711899901</v>
      </c>
      <c r="F1316">
        <v>317.5</v>
      </c>
      <c r="G1316">
        <v>113.94257986747201</v>
      </c>
      <c r="H1316">
        <v>-0.70782787154129201</v>
      </c>
      <c r="I1316">
        <v>2.9065364133547198</v>
      </c>
      <c r="J1316">
        <v>6.1207149026981797</v>
      </c>
      <c r="K1316">
        <v>285.784337998095</v>
      </c>
      <c r="L1316">
        <v>249.67061528466101</v>
      </c>
      <c r="M1316">
        <v>81.186803945833702</v>
      </c>
      <c r="N1316">
        <v>2.2567412662334201</v>
      </c>
      <c r="O1316">
        <v>8.4251968503936894</v>
      </c>
      <c r="P1316">
        <v>166.694666106677</v>
      </c>
      <c r="Q1316">
        <v>8.4408609419960007E-2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92</v>
      </c>
      <c r="E1317">
        <v>1256.4537660000001</v>
      </c>
      <c r="F1317">
        <v>791.95</v>
      </c>
      <c r="G1317">
        <v>-13.342640799118801</v>
      </c>
      <c r="H1317">
        <v>-8.9130405952091607</v>
      </c>
      <c r="I1317">
        <v>-9.7892007362501801</v>
      </c>
      <c r="J1317">
        <v>-5.0468943597961697</v>
      </c>
      <c r="K1317">
        <v>799.21646665589901</v>
      </c>
      <c r="L1317">
        <v>803.92379946543099</v>
      </c>
      <c r="M1317">
        <v>46.868010106681297</v>
      </c>
      <c r="N1317">
        <v>1.22375919117647</v>
      </c>
      <c r="O1317">
        <v>32.129553633436402</v>
      </c>
      <c r="P1317">
        <v>18.183853156245299</v>
      </c>
      <c r="Q1317">
        <v>-0.102355030842397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146</v>
      </c>
      <c r="E1318">
        <v>1251.9072000000001</v>
      </c>
      <c r="F1318">
        <v>493.4</v>
      </c>
      <c r="G1318">
        <v>98.755762335420499</v>
      </c>
      <c r="H1318">
        <v>167.375888877096</v>
      </c>
      <c r="I1318">
        <v>107.524669362936</v>
      </c>
      <c r="J1318">
        <v>23.263018382351</v>
      </c>
      <c r="M1318">
        <v>95.832823361157693</v>
      </c>
      <c r="O1318">
        <v>8.8366436967977293</v>
      </c>
      <c r="P1318">
        <v>142.10009813542601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80</v>
      </c>
      <c r="E1319">
        <v>1247.998696035</v>
      </c>
      <c r="F1319">
        <v>132.88</v>
      </c>
      <c r="G1319">
        <v>87.936271748488096</v>
      </c>
      <c r="H1319">
        <v>-2.0238451875586101</v>
      </c>
      <c r="I1319">
        <v>21.183220461265101</v>
      </c>
      <c r="J1319">
        <v>-6.12680441735999</v>
      </c>
      <c r="K1319">
        <v>121.646861728457</v>
      </c>
      <c r="L1319">
        <v>103.71205190656499</v>
      </c>
      <c r="M1319">
        <v>33.473974876283002</v>
      </c>
      <c r="N1319">
        <v>2.8183801215810198</v>
      </c>
      <c r="O1319">
        <v>12.0258880192655</v>
      </c>
      <c r="P1319">
        <v>129.10344827586201</v>
      </c>
      <c r="Q1319">
        <v>1.7013997057792E-2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59</v>
      </c>
      <c r="E1320">
        <v>1246.34056046</v>
      </c>
      <c r="F1320">
        <v>252.83</v>
      </c>
      <c r="G1320">
        <v>5.60631734520212</v>
      </c>
      <c r="H1320">
        <v>4.2309267634158596</v>
      </c>
      <c r="I1320">
        <v>-8.9027825674209193</v>
      </c>
      <c r="J1320">
        <v>-0.44257896874140101</v>
      </c>
      <c r="K1320">
        <v>248.05334175622301</v>
      </c>
      <c r="L1320">
        <v>239.661365735587</v>
      </c>
      <c r="M1320">
        <v>68.015991302549295</v>
      </c>
      <c r="N1320">
        <v>1.3794701784630901</v>
      </c>
      <c r="O1320">
        <v>15.6112803069256</v>
      </c>
      <c r="P1320">
        <v>58.315591734502199</v>
      </c>
      <c r="Q1320">
        <v>-1.506459531274E-3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272</v>
      </c>
      <c r="E1321">
        <v>1245.0241080000001</v>
      </c>
      <c r="F1321">
        <v>666.5</v>
      </c>
      <c r="G1321">
        <v>39.139090967836196</v>
      </c>
      <c r="H1321">
        <v>15.041078321306401</v>
      </c>
      <c r="I1321">
        <v>25.2768213798749</v>
      </c>
      <c r="J1321">
        <v>-3.6475668155835299</v>
      </c>
      <c r="K1321">
        <v>605.20314968759499</v>
      </c>
      <c r="L1321">
        <v>522.23281957552399</v>
      </c>
      <c r="M1321">
        <v>58.043597717473098</v>
      </c>
      <c r="N1321">
        <v>1.0949094024821899</v>
      </c>
      <c r="O1321">
        <v>11.5828957239309</v>
      </c>
      <c r="P1321">
        <v>70.525777152360206</v>
      </c>
      <c r="Q1321">
        <v>1.2729307085585E-2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379</v>
      </c>
      <c r="E1322">
        <v>1243.1346828000001</v>
      </c>
      <c r="F1322">
        <v>76.069999999999993</v>
      </c>
      <c r="G1322">
        <v>45.699751142526203</v>
      </c>
      <c r="H1322">
        <v>6.6949858731015297</v>
      </c>
      <c r="I1322">
        <v>10.7737625466747</v>
      </c>
      <c r="J1322">
        <v>-2.2273454876157102</v>
      </c>
      <c r="K1322">
        <v>69.467820118115597</v>
      </c>
      <c r="L1322">
        <v>63.638175155018402</v>
      </c>
      <c r="M1322">
        <v>60.758115674021802</v>
      </c>
      <c r="N1322">
        <v>1.52495302010681</v>
      </c>
      <c r="O1322">
        <v>11.607729722623899</v>
      </c>
      <c r="P1322">
        <v>76.2920046349941</v>
      </c>
      <c r="Q1322">
        <v>1.2257789036509001E-2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140</v>
      </c>
      <c r="E1323">
        <v>1239.565551597</v>
      </c>
      <c r="F1323">
        <v>162.82</v>
      </c>
      <c r="G1323">
        <v>244.38198603420199</v>
      </c>
      <c r="H1323">
        <v>9.5935624150888295</v>
      </c>
      <c r="I1323">
        <v>91.476752799573603</v>
      </c>
      <c r="J1323">
        <v>7.8746413447890404</v>
      </c>
      <c r="K1323">
        <v>139.11782242283201</v>
      </c>
      <c r="L1323">
        <v>112.77099386168901</v>
      </c>
      <c r="M1323">
        <v>76.536825057714097</v>
      </c>
      <c r="N1323">
        <v>1.0398815980598799</v>
      </c>
      <c r="O1323">
        <v>5.63812799410392</v>
      </c>
      <c r="P1323">
        <v>309.09547738693402</v>
      </c>
      <c r="Q1323">
        <v>0.13960679312810001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379</v>
      </c>
      <c r="E1324">
        <v>1235.1113991479999</v>
      </c>
      <c r="F1324">
        <v>50.21</v>
      </c>
      <c r="G1324">
        <v>-17.547498049222401</v>
      </c>
      <c r="H1324">
        <v>-19.0642590778018</v>
      </c>
      <c r="I1324">
        <v>-16.478246216644699</v>
      </c>
      <c r="J1324">
        <v>-7.5336570411474399</v>
      </c>
      <c r="K1324">
        <v>54.401343383394199</v>
      </c>
      <c r="L1324">
        <v>52.492356144612202</v>
      </c>
      <c r="M1324">
        <v>35.681866468168103</v>
      </c>
      <c r="N1324">
        <v>1.53069535266251</v>
      </c>
      <c r="O1324">
        <v>64.3098984266082</v>
      </c>
      <c r="P1324">
        <v>60.4153354632587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284</v>
      </c>
      <c r="E1325">
        <v>1233.119880044</v>
      </c>
      <c r="F1325">
        <v>151.12</v>
      </c>
      <c r="G1325">
        <v>-52.481551584133399</v>
      </c>
      <c r="H1325">
        <v>-7.7377718998698102</v>
      </c>
      <c r="I1325">
        <v>-35.739222629707399</v>
      </c>
      <c r="J1325">
        <v>-2.5029594362079401</v>
      </c>
      <c r="K1325">
        <v>156.449974637081</v>
      </c>
      <c r="M1325">
        <v>47.549116095049399</v>
      </c>
      <c r="N1325">
        <v>0.53471257326061195</v>
      </c>
      <c r="O1325">
        <v>45.513499205929001</v>
      </c>
      <c r="P1325">
        <v>17.420357420357401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1232.8127575200001</v>
      </c>
      <c r="F1326">
        <v>50.67</v>
      </c>
      <c r="G1326">
        <v>-69.750070768362804</v>
      </c>
      <c r="H1326">
        <v>-20.818457982171399</v>
      </c>
      <c r="I1326">
        <v>-52.787610520050698</v>
      </c>
      <c r="J1326">
        <v>-3.6774799592985201</v>
      </c>
      <c r="K1326">
        <v>61.296144769970098</v>
      </c>
      <c r="L1326">
        <v>67.485788411468306</v>
      </c>
      <c r="M1326">
        <v>43.309524896228702</v>
      </c>
      <c r="N1326">
        <v>1.7907454135323999</v>
      </c>
      <c r="O1326">
        <v>117.09098085652199</v>
      </c>
      <c r="P1326">
        <v>10.972404730617599</v>
      </c>
      <c r="Q1326">
        <v>0.17446933277452301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62</v>
      </c>
      <c r="E1327">
        <v>1230.2361231360001</v>
      </c>
      <c r="F1327">
        <v>69.95</v>
      </c>
      <c r="G1327">
        <v>140.64101903496899</v>
      </c>
      <c r="H1327">
        <v>-7.9634288641665103</v>
      </c>
      <c r="I1327">
        <v>-49.269680596360601</v>
      </c>
      <c r="J1327">
        <v>-3.43458894838031</v>
      </c>
      <c r="K1327">
        <v>73.921747735399293</v>
      </c>
      <c r="L1327">
        <v>71.859515125450201</v>
      </c>
      <c r="M1327">
        <v>43.821720370726403</v>
      </c>
      <c r="N1327">
        <v>1.5838321502045201</v>
      </c>
      <c r="O1327">
        <v>105.575411007862</v>
      </c>
      <c r="P1327">
        <v>190.85239085238999</v>
      </c>
      <c r="Q1327">
        <v>0.36235105173449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193</v>
      </c>
      <c r="E1328">
        <v>1226.7382505</v>
      </c>
      <c r="F1328">
        <v>134.30000000000001</v>
      </c>
      <c r="G1328">
        <v>1.03456995900577</v>
      </c>
      <c r="H1328">
        <v>-2.2461164376210201E-2</v>
      </c>
      <c r="I1328">
        <v>-4.3213425401757499</v>
      </c>
      <c r="J1328">
        <v>-3.3091294465010002</v>
      </c>
      <c r="K1328">
        <v>130.48255124878901</v>
      </c>
      <c r="L1328">
        <v>124.96352367696301</v>
      </c>
      <c r="M1328">
        <v>61.816202329899397</v>
      </c>
      <c r="N1328">
        <v>1.0778313242236399</v>
      </c>
      <c r="O1328">
        <v>16.1578555472821</v>
      </c>
      <c r="P1328">
        <v>33.631840796019901</v>
      </c>
      <c r="Q1328">
        <v>5.0631185261898998E-2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59</v>
      </c>
      <c r="E1329">
        <v>1225.8193536000001</v>
      </c>
      <c r="F1329">
        <v>610.54999999999995</v>
      </c>
      <c r="G1329">
        <v>23.086824185919699</v>
      </c>
      <c r="H1329">
        <v>2.1531183332286599</v>
      </c>
      <c r="I1329">
        <v>-12.4644870778876</v>
      </c>
      <c r="J1329">
        <v>-0.86911345076653201</v>
      </c>
      <c r="K1329">
        <v>597.43064883168699</v>
      </c>
      <c r="L1329">
        <v>575.92330678767803</v>
      </c>
      <c r="M1329">
        <v>58.128751850264003</v>
      </c>
      <c r="N1329">
        <v>0.70090077967577802</v>
      </c>
      <c r="O1329">
        <v>23.683563999672401</v>
      </c>
      <c r="P1329">
        <v>55.772419951524398</v>
      </c>
      <c r="Q1329">
        <v>4.2373881312274E-2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59</v>
      </c>
      <c r="E1330">
        <v>1212.5999999999999</v>
      </c>
      <c r="F1330">
        <v>12.4</v>
      </c>
      <c r="G1330">
        <v>31.196345008561298</v>
      </c>
      <c r="H1330">
        <v>-8.1569343206477392</v>
      </c>
      <c r="I1330">
        <v>-29.187500192889701</v>
      </c>
      <c r="J1330">
        <v>-2.1056295001167999</v>
      </c>
      <c r="K1330">
        <v>12.77963116588</v>
      </c>
      <c r="L1330">
        <v>12.156755223310199</v>
      </c>
      <c r="M1330">
        <v>34.267114166695599</v>
      </c>
      <c r="N1330">
        <v>1.62887975274789</v>
      </c>
      <c r="O1330">
        <v>50.403225806451601</v>
      </c>
      <c r="P1330">
        <v>74.647887323943607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E1331">
        <v>1208.5673314000001</v>
      </c>
      <c r="F1331">
        <v>799.85</v>
      </c>
      <c r="G1331">
        <v>6489.2608611375899</v>
      </c>
      <c r="H1331">
        <v>3.0144096913982499</v>
      </c>
      <c r="I1331">
        <v>619.02090498497705</v>
      </c>
      <c r="J1331">
        <v>7.77940013281198</v>
      </c>
      <c r="K1331">
        <v>661.75865648930699</v>
      </c>
      <c r="L1331">
        <v>366.32900821372402</v>
      </c>
      <c r="M1331">
        <v>74.3692515794543</v>
      </c>
      <c r="N1331">
        <v>1.5518388482749701</v>
      </c>
      <c r="O1331">
        <v>4.9071700943926899</v>
      </c>
      <c r="P1331">
        <v>6515.7981803143102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1566</v>
      </c>
      <c r="E1332">
        <v>1203.7650216299901</v>
      </c>
      <c r="F1332">
        <v>1543.75</v>
      </c>
      <c r="G1332">
        <v>40.002662047679102</v>
      </c>
      <c r="H1332">
        <v>19.880169751750401</v>
      </c>
      <c r="I1332">
        <v>27.4234387161497</v>
      </c>
      <c r="J1332">
        <v>16.768214486105698</v>
      </c>
      <c r="K1332">
        <v>1315.9229620819499</v>
      </c>
      <c r="L1332">
        <v>1191.2112740955899</v>
      </c>
      <c r="M1332">
        <v>85.578938640889305</v>
      </c>
      <c r="N1332">
        <v>3.3252683139319301</v>
      </c>
      <c r="O1332">
        <v>15.083400809716499</v>
      </c>
      <c r="P1332">
        <v>71.337402885682494</v>
      </c>
      <c r="Q1332">
        <v>5.4953540185065E-2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E1333">
        <v>1202.484375</v>
      </c>
      <c r="F1333">
        <v>14.84</v>
      </c>
      <c r="G1333">
        <v>22.221986034202299</v>
      </c>
      <c r="H1333">
        <v>3.5081066902145701</v>
      </c>
      <c r="I1333">
        <v>42.428637635991301</v>
      </c>
      <c r="J1333">
        <v>5.7874818275296196</v>
      </c>
      <c r="K1333">
        <v>12.9885803092694</v>
      </c>
      <c r="L1333">
        <v>14.349584813626601</v>
      </c>
      <c r="M1333">
        <v>64.572177681909807</v>
      </c>
      <c r="N1333">
        <v>1.6153077576785699</v>
      </c>
      <c r="O1333">
        <v>7.5471698113207504</v>
      </c>
      <c r="P1333">
        <v>103.28767123287599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659</v>
      </c>
      <c r="E1334">
        <v>1200.40025608</v>
      </c>
      <c r="F1334">
        <v>823.45</v>
      </c>
      <c r="G1334">
        <v>-12.262828442896501</v>
      </c>
      <c r="H1334">
        <v>17.016006213994899</v>
      </c>
      <c r="I1334">
        <v>4.4795005115293902</v>
      </c>
      <c r="J1334">
        <v>12.879572602441201</v>
      </c>
      <c r="K1334">
        <v>768.02802836424701</v>
      </c>
      <c r="M1334">
        <v>83.092083969563504</v>
      </c>
      <c r="N1334">
        <v>0.67740591382645299</v>
      </c>
      <c r="O1334">
        <v>24.105895925678499</v>
      </c>
      <c r="P1334">
        <v>31.1330519945855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193</v>
      </c>
      <c r="E1335">
        <v>1198.9254965</v>
      </c>
      <c r="F1335">
        <v>652.15</v>
      </c>
      <c r="G1335">
        <v>9.2714764198280992</v>
      </c>
      <c r="H1335">
        <v>-4.0950941999840902</v>
      </c>
      <c r="I1335">
        <v>-2.3077757082705999</v>
      </c>
      <c r="J1335">
        <v>-0.50638140524918696</v>
      </c>
      <c r="K1335">
        <v>646.23295219228601</v>
      </c>
      <c r="L1335">
        <v>593.48272188835006</v>
      </c>
      <c r="M1335">
        <v>54.9110584072683</v>
      </c>
      <c r="N1335">
        <v>0.29878998437791898</v>
      </c>
      <c r="O1335">
        <v>16.537606378900499</v>
      </c>
      <c r="P1335">
        <v>39.184718813360298</v>
      </c>
      <c r="Q1335">
        <v>4.1419622982689003E-2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384</v>
      </c>
      <c r="E1336">
        <v>1197.9111222399999</v>
      </c>
      <c r="F1336">
        <v>3587</v>
      </c>
      <c r="G1336">
        <v>2.3766430839284398</v>
      </c>
      <c r="H1336">
        <v>18.575233086105701</v>
      </c>
      <c r="I1336">
        <v>2.2636406254830201</v>
      </c>
      <c r="J1336">
        <v>7.1017746488947999</v>
      </c>
      <c r="K1336">
        <v>3188.6375066466799</v>
      </c>
      <c r="L1336">
        <v>3069.7246288295501</v>
      </c>
      <c r="M1336">
        <v>65.539595832608001</v>
      </c>
      <c r="N1336">
        <v>4.9609068606999198</v>
      </c>
      <c r="O1336">
        <v>24.0591023139113</v>
      </c>
      <c r="P1336">
        <v>47.917525773195798</v>
      </c>
      <c r="Q1336">
        <v>2.7477624191705002E-2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373</v>
      </c>
      <c r="E1337">
        <v>1192.9894937459901</v>
      </c>
      <c r="F1337">
        <v>167.09</v>
      </c>
      <c r="G1337">
        <v>-22.5244706587109</v>
      </c>
      <c r="H1337">
        <v>7.7570182835849204</v>
      </c>
      <c r="I1337">
        <v>-8.1794215456898804</v>
      </c>
      <c r="J1337">
        <v>1.8838647962828601</v>
      </c>
      <c r="K1337">
        <v>156.165851602267</v>
      </c>
      <c r="L1337">
        <v>152.59256537802401</v>
      </c>
      <c r="M1337">
        <v>69.862041173139005</v>
      </c>
      <c r="N1337">
        <v>1.5599971408272499</v>
      </c>
      <c r="O1337">
        <v>8.9233347297863403</v>
      </c>
      <c r="P1337">
        <v>27.016343595591</v>
      </c>
      <c r="Q1337">
        <v>6.1769125940000003E-5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230</v>
      </c>
      <c r="E1338">
        <v>1191.3599999999999</v>
      </c>
      <c r="F1338">
        <v>1461.7</v>
      </c>
      <c r="G1338">
        <v>160.81033746559399</v>
      </c>
      <c r="H1338">
        <v>-10.5875933805064</v>
      </c>
      <c r="I1338">
        <v>223.947699886073</v>
      </c>
      <c r="J1338">
        <v>1.00479172377718</v>
      </c>
      <c r="K1338">
        <v>1313.8263458976601</v>
      </c>
      <c r="L1338">
        <v>900.340963397015</v>
      </c>
      <c r="M1338">
        <v>53.233851778764503</v>
      </c>
      <c r="N1338">
        <v>0.68354535112214199</v>
      </c>
      <c r="O1338">
        <v>12.198125470342699</v>
      </c>
      <c r="P1338">
        <v>252.21686746987899</v>
      </c>
      <c r="Q1338">
        <v>0.24674550117053901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609</v>
      </c>
      <c r="E1339">
        <v>1187.803723899</v>
      </c>
      <c r="F1339">
        <v>44.43</v>
      </c>
      <c r="G1339">
        <v>-35.790436326045999</v>
      </c>
      <c r="H1339">
        <v>4.1088418193798901</v>
      </c>
      <c r="I1339">
        <v>-26.4071135828002</v>
      </c>
      <c r="J1339">
        <v>4.4081153824243504</v>
      </c>
      <c r="K1339">
        <v>43.723094933850902</v>
      </c>
      <c r="L1339">
        <v>47.454423521468897</v>
      </c>
      <c r="M1339">
        <v>62.5956157421707</v>
      </c>
      <c r="N1339">
        <v>1.2094248390098401</v>
      </c>
      <c r="O1339">
        <v>51.024082826918701</v>
      </c>
      <c r="P1339">
        <v>22.060439560439502</v>
      </c>
      <c r="Q1339">
        <v>-3.2039061938254003E-2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358</v>
      </c>
      <c r="E1340">
        <v>1187.6459</v>
      </c>
      <c r="F1340">
        <v>886.6</v>
      </c>
      <c r="G1340">
        <v>279.29269310490901</v>
      </c>
      <c r="H1340">
        <v>-17.961987110994599</v>
      </c>
      <c r="I1340">
        <v>89.416496765702703</v>
      </c>
      <c r="J1340">
        <v>-6.7304393194237697</v>
      </c>
      <c r="K1340">
        <v>920.19829333166103</v>
      </c>
      <c r="L1340">
        <v>620.640650436069</v>
      </c>
      <c r="M1340">
        <v>31.413211227577001</v>
      </c>
      <c r="N1340">
        <v>0.16229876753539399</v>
      </c>
      <c r="O1340">
        <v>44.360478231445903</v>
      </c>
      <c r="P1340">
        <v>322.08997857652901</v>
      </c>
      <c r="Q1340">
        <v>0.17925520545707299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528</v>
      </c>
      <c r="E1341">
        <v>1185.333395309</v>
      </c>
      <c r="F1341">
        <v>55.58</v>
      </c>
      <c r="G1341">
        <v>5.3477345371964002</v>
      </c>
      <c r="H1341">
        <v>-6.7548364185498402</v>
      </c>
      <c r="I1341">
        <v>-26.950964890342799</v>
      </c>
      <c r="J1341">
        <v>-0.48795510988062002</v>
      </c>
      <c r="K1341">
        <v>57.326110613013</v>
      </c>
      <c r="L1341">
        <v>54.799236856528402</v>
      </c>
      <c r="M1341">
        <v>47.763410609419203</v>
      </c>
      <c r="N1341">
        <v>0.59506461601543603</v>
      </c>
      <c r="O1341">
        <v>34.310903202590801</v>
      </c>
      <c r="P1341">
        <v>91.655172413793096</v>
      </c>
      <c r="Q1341">
        <v>3.4360238633348E-2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672</v>
      </c>
      <c r="E1342">
        <v>1184.6316576659999</v>
      </c>
      <c r="F1342">
        <v>55.59</v>
      </c>
      <c r="G1342">
        <v>8.13885644985033</v>
      </c>
      <c r="H1342">
        <v>1.4936151299017</v>
      </c>
      <c r="I1342">
        <v>15.8821232078064</v>
      </c>
      <c r="J1342">
        <v>8.4626802794943501</v>
      </c>
      <c r="K1342">
        <v>50.680313462333302</v>
      </c>
      <c r="L1342">
        <v>47.914643744408203</v>
      </c>
      <c r="M1342">
        <v>72.054845298121094</v>
      </c>
      <c r="N1342">
        <v>2.2953671929936501</v>
      </c>
      <c r="O1342">
        <v>7.5733045511782597</v>
      </c>
      <c r="P1342">
        <v>38.975000000000001</v>
      </c>
      <c r="Q1342">
        <v>5.4356529439921003E-2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659</v>
      </c>
      <c r="E1343">
        <v>1180.8646162499999</v>
      </c>
      <c r="F1343">
        <v>607.29999999999995</v>
      </c>
      <c r="G1343">
        <v>404.01237904730198</v>
      </c>
      <c r="H1343">
        <v>15.6812098534492</v>
      </c>
      <c r="I1343">
        <v>47.9433725802513</v>
      </c>
      <c r="J1343">
        <v>5.3728644364172198E-2</v>
      </c>
      <c r="K1343">
        <v>552.74886201665299</v>
      </c>
      <c r="L1343">
        <v>437.49405271092297</v>
      </c>
      <c r="M1343">
        <v>67.097511615907706</v>
      </c>
      <c r="N1343">
        <v>0.60695355170343301</v>
      </c>
      <c r="O1343">
        <v>11.1312366211098</v>
      </c>
      <c r="P1343">
        <v>513.43434343434296</v>
      </c>
      <c r="Q1343">
        <v>0.177227280542814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609</v>
      </c>
      <c r="E1344">
        <v>1174.44622944</v>
      </c>
      <c r="F1344">
        <v>20.74</v>
      </c>
      <c r="G1344">
        <v>-97.478525287930495</v>
      </c>
      <c r="H1344">
        <v>-9.2836311532269296</v>
      </c>
      <c r="I1344">
        <v>-6.02302678352354</v>
      </c>
      <c r="J1344">
        <v>-2.4034967347209899</v>
      </c>
      <c r="K1344">
        <v>21.699306440414802</v>
      </c>
      <c r="L1344">
        <v>26.280467575226499</v>
      </c>
      <c r="M1344">
        <v>48.761513837250199</v>
      </c>
      <c r="N1344">
        <v>0.81072838699457395</v>
      </c>
      <c r="O1344">
        <v>242.09257473481199</v>
      </c>
      <c r="P1344">
        <v>38.266666666666602</v>
      </c>
      <c r="Q1344">
        <v>0.20088426705385101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531</v>
      </c>
      <c r="E1345">
        <v>1170.951957864</v>
      </c>
      <c r="F1345">
        <v>138.38</v>
      </c>
      <c r="G1345">
        <v>-34.686860249013201</v>
      </c>
      <c r="H1345">
        <v>-14.633182677257199</v>
      </c>
      <c r="I1345">
        <v>-34.221918705515399</v>
      </c>
      <c r="J1345">
        <v>-5.8622443901744896</v>
      </c>
      <c r="K1345">
        <v>154.66384956937199</v>
      </c>
      <c r="L1345">
        <v>166.517991913298</v>
      </c>
      <c r="M1345">
        <v>27.1696586444396</v>
      </c>
      <c r="N1345">
        <v>0.92774167444882805</v>
      </c>
      <c r="O1345">
        <v>61.981500216794302</v>
      </c>
      <c r="P1345">
        <v>3.1147540983606601</v>
      </c>
      <c r="Q1345">
        <v>3.227929261168E-3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2844</v>
      </c>
      <c r="E1346">
        <v>1169.974995345</v>
      </c>
      <c r="F1346">
        <v>238.04</v>
      </c>
      <c r="G1346">
        <v>51.468973986009601</v>
      </c>
      <c r="H1346">
        <v>-0.410944140615009</v>
      </c>
      <c r="I1346">
        <v>18.545153311981601</v>
      </c>
      <c r="J1346">
        <v>7.22866944815273</v>
      </c>
      <c r="K1346">
        <v>240.78691523535099</v>
      </c>
      <c r="L1346">
        <v>228.47281904702999</v>
      </c>
      <c r="M1346">
        <v>62.2615105988151</v>
      </c>
      <c r="N1346">
        <v>2.0318667672436499</v>
      </c>
      <c r="O1346">
        <v>50.730969584943701</v>
      </c>
      <c r="P1346">
        <v>82.196708763872905</v>
      </c>
      <c r="Q1346">
        <v>1.7874737747936999E-2</v>
      </c>
    </row>
    <row r="1347" spans="1:17" hidden="1" x14ac:dyDescent="0.3">
      <c r="A1347" t="s">
        <v>2845</v>
      </c>
      <c r="B1347" t="s">
        <v>2846</v>
      </c>
      <c r="C1347" t="str">
        <f>IFERROR(VLOOKUP(Table1[[#This Row],[Ticker]],[1]!Table1[[Symbol]:[Industry]],2,FALSE),"-")</f>
        <v>-</v>
      </c>
      <c r="D1347" t="s">
        <v>281</v>
      </c>
      <c r="E1347">
        <v>1164.356444025</v>
      </c>
      <c r="F1347">
        <v>410.45</v>
      </c>
      <c r="G1347">
        <v>-50.633590836172999</v>
      </c>
      <c r="H1347">
        <v>2.5388556472683601</v>
      </c>
      <c r="I1347">
        <v>-30.791305734734301</v>
      </c>
      <c r="J1347">
        <v>-4.9013538853280503</v>
      </c>
      <c r="K1347">
        <v>413.66872880581002</v>
      </c>
      <c r="L1347">
        <v>449.66183837371199</v>
      </c>
      <c r="M1347">
        <v>54.553419213456699</v>
      </c>
      <c r="N1347">
        <v>1.56749412752808</v>
      </c>
      <c r="O1347">
        <v>38.871969789255601</v>
      </c>
      <c r="P1347">
        <v>11.5050258082042</v>
      </c>
      <c r="Q1347">
        <v>-0.15024512979719201</v>
      </c>
    </row>
    <row r="1348" spans="1:17" hidden="1" x14ac:dyDescent="0.3">
      <c r="A1348" t="s">
        <v>2847</v>
      </c>
      <c r="B1348" t="s">
        <v>2848</v>
      </c>
      <c r="C1348" t="str">
        <f>IFERROR(VLOOKUP(Table1[[#This Row],[Ticker]],[1]!Table1[[Symbol]:[Industry]],2,FALSE),"-")</f>
        <v>-</v>
      </c>
      <c r="D1348" t="s">
        <v>193</v>
      </c>
      <c r="E1348">
        <v>1160.873</v>
      </c>
      <c r="F1348">
        <v>108.95</v>
      </c>
      <c r="G1348">
        <v>-24.468702378465899</v>
      </c>
      <c r="H1348">
        <v>-6.0560591479162804</v>
      </c>
      <c r="I1348">
        <v>-6.3264106240578402</v>
      </c>
      <c r="J1348">
        <v>-1.9981557798326</v>
      </c>
      <c r="K1348">
        <v>110.48574518605599</v>
      </c>
      <c r="L1348">
        <v>111.12329792224401</v>
      </c>
      <c r="M1348">
        <v>45.652651769878602</v>
      </c>
      <c r="N1348">
        <v>2.0895162719442899</v>
      </c>
      <c r="O1348">
        <v>32.170720513997203</v>
      </c>
      <c r="P1348">
        <v>20.720221606648099</v>
      </c>
      <c r="Q1348">
        <v>9.5526299240290009E-3</v>
      </c>
    </row>
    <row r="1349" spans="1:17" hidden="1" x14ac:dyDescent="0.3">
      <c r="A1349" t="s">
        <v>2849</v>
      </c>
      <c r="B1349" t="s">
        <v>2850</v>
      </c>
      <c r="C1349" t="str">
        <f>IFERROR(VLOOKUP(Table1[[#This Row],[Ticker]],[1]!Table1[[Symbol]:[Industry]],2,FALSE),"-")</f>
        <v>-</v>
      </c>
      <c r="D1349" t="s">
        <v>59</v>
      </c>
      <c r="E1349">
        <v>1159.423074</v>
      </c>
      <c r="F1349">
        <v>1195</v>
      </c>
      <c r="G1349">
        <v>25.427114239330599</v>
      </c>
      <c r="H1349">
        <v>-6.0787502096767403</v>
      </c>
      <c r="I1349">
        <v>-31.369018344704902</v>
      </c>
      <c r="J1349">
        <v>-2.4517053226163101</v>
      </c>
      <c r="K1349">
        <v>1247.0857570360099</v>
      </c>
      <c r="L1349">
        <v>1194.88328262599</v>
      </c>
      <c r="M1349">
        <v>42.595208230516903</v>
      </c>
      <c r="N1349">
        <v>0.93179190751444996</v>
      </c>
      <c r="O1349">
        <v>33.472803347280298</v>
      </c>
      <c r="P1349">
        <v>64.148351648351607</v>
      </c>
      <c r="Q1349">
        <v>0.107152699052614</v>
      </c>
    </row>
    <row r="1350" spans="1:17" hidden="1" x14ac:dyDescent="0.3">
      <c r="A1350" t="s">
        <v>2851</v>
      </c>
      <c r="B1350" t="s">
        <v>2852</v>
      </c>
      <c r="C1350" t="str">
        <f>IFERROR(VLOOKUP(Table1[[#This Row],[Ticker]],[1]!Table1[[Symbol]:[Industry]],2,FALSE),"-")</f>
        <v>-</v>
      </c>
      <c r="D1350" t="s">
        <v>214</v>
      </c>
      <c r="E1350">
        <v>1156.1200355999999</v>
      </c>
      <c r="F1350">
        <v>676.15</v>
      </c>
      <c r="G1350">
        <v>98.6999629224958</v>
      </c>
      <c r="H1350">
        <v>-19.868109937483698</v>
      </c>
      <c r="I1350">
        <v>9.6084402451186595</v>
      </c>
      <c r="J1350">
        <v>-0.82023606454293796</v>
      </c>
      <c r="K1350">
        <v>682.01839792167004</v>
      </c>
      <c r="L1350">
        <v>581.17901229048402</v>
      </c>
      <c r="M1350">
        <v>45.833653587200899</v>
      </c>
      <c r="N1350">
        <v>0.73203483013318205</v>
      </c>
      <c r="O1350">
        <v>21.866449752273802</v>
      </c>
      <c r="P1350">
        <v>144.981884057971</v>
      </c>
      <c r="Q1350">
        <v>0.119324097069616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21</v>
      </c>
      <c r="E1351">
        <v>1155.69485616</v>
      </c>
      <c r="F1351">
        <v>318.14999999999998</v>
      </c>
      <c r="G1351">
        <v>-3.7429262464993598</v>
      </c>
      <c r="H1351">
        <v>-14.3909086796221</v>
      </c>
      <c r="I1351">
        <v>-4.30975411569906</v>
      </c>
      <c r="J1351">
        <v>-1.2057048076224599</v>
      </c>
      <c r="K1351">
        <v>334.25341057020199</v>
      </c>
      <c r="L1351">
        <v>312.86697260772399</v>
      </c>
      <c r="M1351">
        <v>44.142081138902903</v>
      </c>
      <c r="N1351">
        <v>6.0526039131164402E-2</v>
      </c>
      <c r="O1351">
        <v>41.379852270941299</v>
      </c>
      <c r="P1351">
        <v>28.571428571428498</v>
      </c>
      <c r="Q1351">
        <v>-6.6242562293305995E-2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D1352" t="s">
        <v>146</v>
      </c>
      <c r="E1352">
        <v>1150.3163999999999</v>
      </c>
      <c r="F1352">
        <v>65.510000000000005</v>
      </c>
      <c r="G1352">
        <v>892.62697045787797</v>
      </c>
      <c r="H1352">
        <v>-9.7304146328501204</v>
      </c>
      <c r="I1352">
        <v>718.20482131774202</v>
      </c>
      <c r="J1352">
        <v>-9.7694094656870494</v>
      </c>
      <c r="K1352">
        <v>62.1287259076922</v>
      </c>
      <c r="L1352">
        <v>35.274817383067301</v>
      </c>
      <c r="M1352">
        <v>27.3795842315774</v>
      </c>
      <c r="N1352">
        <v>0.58536122382059297</v>
      </c>
      <c r="O1352">
        <v>19.844298580369401</v>
      </c>
      <c r="P1352">
        <v>1223.43434343434</v>
      </c>
      <c r="Q1352">
        <v>0.1836806573632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59</v>
      </c>
      <c r="E1353">
        <v>1145.0591999999999</v>
      </c>
      <c r="F1353">
        <v>223.25</v>
      </c>
      <c r="G1353">
        <v>82.775602935079405</v>
      </c>
      <c r="H1353">
        <v>-7.6151994597639403</v>
      </c>
      <c r="I1353">
        <v>37.451178972665602</v>
      </c>
      <c r="J1353">
        <v>-3.7042793801274199</v>
      </c>
      <c r="K1353">
        <v>229.53303657192501</v>
      </c>
      <c r="L1353">
        <v>193.641439317627</v>
      </c>
      <c r="M1353">
        <v>50.481835400096102</v>
      </c>
      <c r="N1353">
        <v>0.72459585963219197</v>
      </c>
      <c r="O1353">
        <v>18.701007838745799</v>
      </c>
      <c r="P1353">
        <v>129.91761071060699</v>
      </c>
      <c r="Q1353">
        <v>3.3885790403403997E-2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275</v>
      </c>
      <c r="E1354">
        <v>1140.9059999999999</v>
      </c>
      <c r="F1354">
        <v>8620.25</v>
      </c>
      <c r="G1354">
        <v>68.181294968050906</v>
      </c>
      <c r="H1354">
        <v>-6.9964330241913899</v>
      </c>
      <c r="I1354">
        <v>-13.310950147212999</v>
      </c>
      <c r="J1354">
        <v>-5.2600450991930501</v>
      </c>
      <c r="K1354">
        <v>8857.6867550160496</v>
      </c>
      <c r="L1354">
        <v>7996.6321028654802</v>
      </c>
      <c r="M1354">
        <v>50.378695517292201</v>
      </c>
      <c r="N1354">
        <v>0.85756247259973595</v>
      </c>
      <c r="O1354">
        <v>16.5975464748702</v>
      </c>
      <c r="P1354">
        <v>100.13349585002</v>
      </c>
      <c r="Q1354">
        <v>0.201698881609985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340</v>
      </c>
      <c r="E1355">
        <v>1136.555654451</v>
      </c>
      <c r="F1355">
        <v>21.26</v>
      </c>
      <c r="G1355">
        <v>94.839787081322797</v>
      </c>
      <c r="H1355">
        <v>-7.6357588668880201</v>
      </c>
      <c r="I1355">
        <v>31.1716728481601</v>
      </c>
      <c r="J1355">
        <v>-1.7479741273260301</v>
      </c>
      <c r="K1355">
        <v>21.6225720855258</v>
      </c>
      <c r="L1355">
        <v>18.755608695056701</v>
      </c>
      <c r="M1355">
        <v>48.0818138137018</v>
      </c>
      <c r="N1355">
        <v>1.5597952744936501</v>
      </c>
      <c r="O1355">
        <v>95.907808090310397</v>
      </c>
      <c r="P1355">
        <v>141.59090909090901</v>
      </c>
      <c r="Q1355">
        <v>8.8272906053646003E-2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376</v>
      </c>
      <c r="E1356">
        <v>1123.80386269</v>
      </c>
      <c r="F1356">
        <v>459.7</v>
      </c>
      <c r="G1356">
        <v>153.21220608310199</v>
      </c>
      <c r="H1356">
        <v>5.7297177422810996</v>
      </c>
      <c r="I1356">
        <v>3.3887082680309701</v>
      </c>
      <c r="J1356">
        <v>4.2747667332206003</v>
      </c>
      <c r="K1356">
        <v>414.88965745202103</v>
      </c>
      <c r="L1356">
        <v>371.31808495410303</v>
      </c>
      <c r="M1356">
        <v>76.129288320385697</v>
      </c>
      <c r="N1356">
        <v>1.5144443841464501</v>
      </c>
      <c r="O1356">
        <v>7.2438546878399004</v>
      </c>
      <c r="P1356">
        <v>183.94070413835601</v>
      </c>
      <c r="Q1356">
        <v>8.6598541855946995E-2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267</v>
      </c>
      <c r="E1357">
        <v>1119.975903</v>
      </c>
      <c r="F1357">
        <v>387.85</v>
      </c>
      <c r="G1357">
        <v>39.723605554824204</v>
      </c>
      <c r="H1357">
        <v>0.83121561641797204</v>
      </c>
      <c r="I1357">
        <v>21.494641317006899</v>
      </c>
      <c r="J1357">
        <v>-6.8998060683676297</v>
      </c>
      <c r="K1357">
        <v>391.94617549722301</v>
      </c>
      <c r="L1357">
        <v>349.52839802581502</v>
      </c>
      <c r="M1357">
        <v>47.387356188993202</v>
      </c>
      <c r="N1357">
        <v>1.74835771728661</v>
      </c>
      <c r="O1357">
        <v>35.361608869408201</v>
      </c>
      <c r="P1357">
        <v>83.5107641353205</v>
      </c>
      <c r="Q1357">
        <v>0.103474219294331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306</v>
      </c>
      <c r="E1358">
        <v>1119.2603618999999</v>
      </c>
      <c r="F1358">
        <v>450.3</v>
      </c>
      <c r="G1358">
        <v>-29.190165033121001</v>
      </c>
      <c r="H1358">
        <v>9.2058858738088993</v>
      </c>
      <c r="I1358">
        <v>-10.1055045787816</v>
      </c>
      <c r="J1358">
        <v>-3.0177312598911001</v>
      </c>
      <c r="K1358">
        <v>429.966120853929</v>
      </c>
      <c r="L1358">
        <v>431.27608267143899</v>
      </c>
      <c r="M1358">
        <v>51.723205911349197</v>
      </c>
      <c r="N1358">
        <v>1.7029827541992499</v>
      </c>
      <c r="O1358">
        <v>16.122584943370999</v>
      </c>
      <c r="P1358">
        <v>24.5126503525508</v>
      </c>
      <c r="Q1358">
        <v>-4.141039577321E-3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531</v>
      </c>
      <c r="E1359">
        <v>1118.77474906</v>
      </c>
      <c r="F1359">
        <v>472.85</v>
      </c>
      <c r="G1359">
        <v>5.0636772829733001</v>
      </c>
      <c r="H1359">
        <v>19.432809269095799</v>
      </c>
      <c r="I1359">
        <v>-32.923848883511702</v>
      </c>
      <c r="J1359">
        <v>20.450172558119199</v>
      </c>
      <c r="K1359">
        <v>426.37704947689701</v>
      </c>
      <c r="L1359">
        <v>455.880516701781</v>
      </c>
      <c r="M1359">
        <v>70.917425518039707</v>
      </c>
      <c r="N1359">
        <v>3.11389100975263</v>
      </c>
      <c r="O1359">
        <v>38.5005815797821</v>
      </c>
      <c r="P1359">
        <v>57.616666666666603</v>
      </c>
      <c r="Q1359">
        <v>-5.0250059370497001E-2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109</v>
      </c>
      <c r="E1360">
        <v>1114.8586230399901</v>
      </c>
      <c r="F1360">
        <v>359.2</v>
      </c>
      <c r="G1360">
        <v>121.57984788772499</v>
      </c>
      <c r="H1360">
        <v>11.916197787418801</v>
      </c>
      <c r="I1360">
        <v>71.809822751417798</v>
      </c>
      <c r="J1360">
        <v>8.0929969227813601</v>
      </c>
      <c r="K1360">
        <v>324.43336371806998</v>
      </c>
      <c r="L1360">
        <v>262.856793468288</v>
      </c>
      <c r="M1360">
        <v>66.682764876406196</v>
      </c>
      <c r="N1360">
        <v>2.8119954274265599</v>
      </c>
      <c r="O1360">
        <v>15.534521158129101</v>
      </c>
      <c r="P1360">
        <v>163.92358559882399</v>
      </c>
      <c r="Q1360">
        <v>9.7634882880904994E-2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92</v>
      </c>
      <c r="E1361">
        <v>1113.7216547999999</v>
      </c>
      <c r="F1361">
        <v>226.07</v>
      </c>
      <c r="G1361">
        <v>-22.8731415760064</v>
      </c>
      <c r="H1361">
        <v>-8.4636998442807396</v>
      </c>
      <c r="I1361">
        <v>-43.350056268856598</v>
      </c>
      <c r="J1361">
        <v>-3.7078976231976499</v>
      </c>
      <c r="K1361">
        <v>238.62699631950301</v>
      </c>
      <c r="M1361">
        <v>37.773151017189001</v>
      </c>
      <c r="N1361">
        <v>0.68366437435979799</v>
      </c>
      <c r="O1361">
        <v>68.974211527403</v>
      </c>
      <c r="P1361">
        <v>37.012121212121201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230</v>
      </c>
      <c r="E1362">
        <v>1111.0649885600001</v>
      </c>
      <c r="F1362">
        <v>949.2</v>
      </c>
      <c r="G1362">
        <v>53.125359390405897</v>
      </c>
      <c r="H1362">
        <v>-5.9903208511297104</v>
      </c>
      <c r="I1362">
        <v>10.089817445082099</v>
      </c>
      <c r="J1362">
        <v>-2.4389079813408099</v>
      </c>
      <c r="K1362">
        <v>958.52061993769098</v>
      </c>
      <c r="L1362">
        <v>867.39975284682805</v>
      </c>
      <c r="M1362">
        <v>50.315304829406699</v>
      </c>
      <c r="N1362">
        <v>0.93856410256410205</v>
      </c>
      <c r="O1362">
        <v>16.4190897597977</v>
      </c>
      <c r="P1362">
        <v>86.850393700787393</v>
      </c>
      <c r="Q1362">
        <v>5.6756473833698001E-2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E1363">
        <v>1105.5163462200001</v>
      </c>
      <c r="F1363">
        <v>1041.2</v>
      </c>
      <c r="G1363">
        <v>393.23451982628802</v>
      </c>
      <c r="H1363">
        <v>11.2067924698031</v>
      </c>
      <c r="I1363">
        <v>76.821780031478994</v>
      </c>
      <c r="J1363">
        <v>-12.2761382441549</v>
      </c>
      <c r="K1363">
        <v>955.00451997232096</v>
      </c>
      <c r="M1363">
        <v>50.938411029140497</v>
      </c>
      <c r="N1363">
        <v>1.2869059165858301</v>
      </c>
      <c r="O1363">
        <v>20.822128313484399</v>
      </c>
      <c r="P1363">
        <v>437.25490196078403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230</v>
      </c>
      <c r="E1364">
        <v>1104.47955</v>
      </c>
      <c r="F1364">
        <v>1012</v>
      </c>
      <c r="G1364">
        <v>126.110596169676</v>
      </c>
      <c r="H1364">
        <v>22.041461504632402</v>
      </c>
      <c r="I1364">
        <v>39.168396621281403</v>
      </c>
      <c r="J1364">
        <v>-3.0016284402333899</v>
      </c>
      <c r="K1364">
        <v>832.52329128784095</v>
      </c>
      <c r="L1364">
        <v>653.38420956408697</v>
      </c>
      <c r="M1364">
        <v>65.495222605745298</v>
      </c>
      <c r="N1364">
        <v>0.95540796963946795</v>
      </c>
      <c r="O1364">
        <v>9.7826086956521703</v>
      </c>
      <c r="P1364">
        <v>181.111111111111</v>
      </c>
      <c r="Q1364">
        <v>0.19345871268295001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2883</v>
      </c>
      <c r="E1365">
        <v>1104.209843055</v>
      </c>
      <c r="F1365">
        <v>31.08</v>
      </c>
      <c r="G1365">
        <v>-41.204197809808697</v>
      </c>
      <c r="H1365">
        <v>4.6663289213006101</v>
      </c>
      <c r="I1365">
        <v>-33.140948169266302</v>
      </c>
      <c r="J1365">
        <v>-5.0295093750161399</v>
      </c>
      <c r="K1365">
        <v>31.291091341265499</v>
      </c>
      <c r="L1365">
        <v>34.675667868304203</v>
      </c>
      <c r="M1365">
        <v>55.842176056714401</v>
      </c>
      <c r="N1365">
        <v>1.2816816450035</v>
      </c>
      <c r="O1365">
        <v>67.310167310167301</v>
      </c>
      <c r="P1365">
        <v>19.538461538461501</v>
      </c>
      <c r="Q1365">
        <v>0.15875324809084401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985</v>
      </c>
      <c r="E1366">
        <v>1103.2337127000001</v>
      </c>
      <c r="F1366">
        <v>763.8</v>
      </c>
      <c r="G1366">
        <v>56.848527005920999</v>
      </c>
      <c r="H1366">
        <v>13.476156611695</v>
      </c>
      <c r="I1366">
        <v>4.7529908015594504</v>
      </c>
      <c r="J1366">
        <v>-7.2325797019585698</v>
      </c>
      <c r="K1366">
        <v>684.40187821908103</v>
      </c>
      <c r="L1366">
        <v>622.94860951519797</v>
      </c>
      <c r="M1366">
        <v>64.057680919229298</v>
      </c>
      <c r="N1366">
        <v>3.2462742855149398</v>
      </c>
      <c r="O1366">
        <v>13.334642576590699</v>
      </c>
      <c r="P1366">
        <v>89.059405940594004</v>
      </c>
      <c r="Q1366">
        <v>6.6221432232349997E-2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281</v>
      </c>
      <c r="E1367">
        <v>1102.2487540100001</v>
      </c>
      <c r="F1367">
        <v>89.57</v>
      </c>
      <c r="G1367">
        <v>12.153246774711601</v>
      </c>
      <c r="H1367">
        <v>2.3063717505878398</v>
      </c>
      <c r="I1367">
        <v>-21.7602938023613</v>
      </c>
      <c r="J1367">
        <v>-7.1194631413393896</v>
      </c>
      <c r="K1367">
        <v>87.052506205532097</v>
      </c>
      <c r="L1367">
        <v>86.263373697708104</v>
      </c>
      <c r="M1367">
        <v>59.523744268361199</v>
      </c>
      <c r="N1367">
        <v>1.85358517395694</v>
      </c>
      <c r="O1367">
        <v>30.624092888243801</v>
      </c>
      <c r="P1367">
        <v>62.854545454545402</v>
      </c>
      <c r="Q1367">
        <v>0.16331775519641001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62</v>
      </c>
      <c r="E1368">
        <v>1100.53848528</v>
      </c>
      <c r="F1368">
        <v>35.18</v>
      </c>
      <c r="G1368">
        <v>135.318681858226</v>
      </c>
      <c r="H1368">
        <v>17.878030714317202</v>
      </c>
      <c r="I1368">
        <v>97.120230214106002</v>
      </c>
      <c r="J1368">
        <v>-8.3011716219920793</v>
      </c>
      <c r="K1368">
        <v>30.4989644260646</v>
      </c>
      <c r="L1368">
        <v>24.296007323151301</v>
      </c>
      <c r="M1368">
        <v>58.946767339631201</v>
      </c>
      <c r="N1368">
        <v>3.3558226010843901</v>
      </c>
      <c r="O1368">
        <v>11.6827743035815</v>
      </c>
      <c r="P1368">
        <v>169.09890181240399</v>
      </c>
      <c r="Q1368">
        <v>8.8596301120068999E-2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24</v>
      </c>
      <c r="E1369">
        <v>1098.0724445599999</v>
      </c>
      <c r="F1369">
        <v>42.36</v>
      </c>
      <c r="G1369">
        <v>123.616644787911</v>
      </c>
      <c r="H1369">
        <v>-2.7315949541319098</v>
      </c>
      <c r="I1369">
        <v>32.557535327611397</v>
      </c>
      <c r="J1369">
        <v>-0.57686288183612699</v>
      </c>
      <c r="K1369">
        <v>42.887890067770201</v>
      </c>
      <c r="L1369">
        <v>37.861068397586301</v>
      </c>
      <c r="M1369">
        <v>54.802441774652003</v>
      </c>
      <c r="N1369">
        <v>1.4598806367141699</v>
      </c>
      <c r="O1369">
        <v>39.282341831916902</v>
      </c>
      <c r="P1369">
        <v>155.18072289156601</v>
      </c>
      <c r="Q1369">
        <v>9.3152232734157001E-2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59</v>
      </c>
      <c r="E1370">
        <v>1097.5323000000001</v>
      </c>
      <c r="F1370">
        <v>1917.75</v>
      </c>
      <c r="G1370">
        <v>108.663800265096</v>
      </c>
      <c r="H1370">
        <v>-3.5401039701816202</v>
      </c>
      <c r="I1370">
        <v>-6.3457220643307597</v>
      </c>
      <c r="J1370">
        <v>-3.3392695572862698</v>
      </c>
      <c r="K1370">
        <v>1870.0058550446399</v>
      </c>
      <c r="L1370">
        <v>1540.9424886009899</v>
      </c>
      <c r="M1370">
        <v>36.876484214731398</v>
      </c>
      <c r="N1370">
        <v>0.51341698536616198</v>
      </c>
      <c r="O1370">
        <v>19.932212227871201</v>
      </c>
      <c r="P1370">
        <v>153.168316831683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80</v>
      </c>
      <c r="E1371">
        <v>1094.9049147399901</v>
      </c>
      <c r="F1371">
        <v>240.71</v>
      </c>
      <c r="G1371">
        <v>-7.57326989588499</v>
      </c>
      <c r="H1371">
        <v>11.9750823113688</v>
      </c>
      <c r="I1371">
        <v>-5.08938219447022</v>
      </c>
      <c r="J1371">
        <v>-0.36297150748969198</v>
      </c>
      <c r="K1371">
        <v>220.40140750193601</v>
      </c>
      <c r="L1371">
        <v>214.73807174803599</v>
      </c>
      <c r="M1371">
        <v>68.784458560813405</v>
      </c>
      <c r="N1371">
        <v>2.0544564200668001</v>
      </c>
      <c r="O1371">
        <v>7.5942004902164397</v>
      </c>
      <c r="P1371">
        <v>33.727777777777703</v>
      </c>
      <c r="Q1371">
        <v>-1.7765109174438E-2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281</v>
      </c>
      <c r="E1372">
        <v>1092.6851246700001</v>
      </c>
      <c r="F1372">
        <v>116.05</v>
      </c>
      <c r="G1372">
        <v>-23.790558768664901</v>
      </c>
      <c r="H1372">
        <v>-9.7552109418188806</v>
      </c>
      <c r="I1372">
        <v>20.2425955316147</v>
      </c>
      <c r="J1372">
        <v>-0.89570346154626901</v>
      </c>
      <c r="K1372">
        <v>113.140546697293</v>
      </c>
      <c r="L1372">
        <v>105.30761830901599</v>
      </c>
      <c r="M1372">
        <v>52.7790145389312</v>
      </c>
      <c r="N1372">
        <v>0.63620980399268401</v>
      </c>
      <c r="O1372">
        <v>14.1318397242567</v>
      </c>
      <c r="P1372">
        <v>41.697191697191599</v>
      </c>
      <c r="Q1372">
        <v>-2.6871500073933002E-2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379</v>
      </c>
      <c r="E1373">
        <v>1091.2256139199999</v>
      </c>
      <c r="F1373">
        <v>170.76</v>
      </c>
      <c r="G1373">
        <v>39.880307094585298</v>
      </c>
      <c r="H1373">
        <v>-8.7066723090175095</v>
      </c>
      <c r="I1373">
        <v>-38.045729892756498</v>
      </c>
      <c r="J1373">
        <v>17.422472569358298</v>
      </c>
      <c r="K1373">
        <v>172.439562865331</v>
      </c>
      <c r="L1373">
        <v>172.01019647103499</v>
      </c>
      <c r="M1373">
        <v>67.437501465362701</v>
      </c>
      <c r="N1373">
        <v>2.2364400390714598</v>
      </c>
      <c r="O1373">
        <v>74.660342000468404</v>
      </c>
      <c r="P1373">
        <v>76.041237113402005</v>
      </c>
      <c r="Q1373">
        <v>5.9796536036460001E-3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2430</v>
      </c>
      <c r="E1374">
        <v>1090.7202500000001</v>
      </c>
      <c r="F1374">
        <v>78.14</v>
      </c>
      <c r="G1374">
        <v>151.29341460563001</v>
      </c>
      <c r="H1374">
        <v>10.220202431489</v>
      </c>
      <c r="I1374">
        <v>118.315650474392</v>
      </c>
      <c r="J1374">
        <v>-3.3716967104564701</v>
      </c>
      <c r="K1374">
        <v>71.490876017386498</v>
      </c>
      <c r="L1374">
        <v>52.1195684084704</v>
      </c>
      <c r="M1374">
        <v>60.750825133510503</v>
      </c>
      <c r="N1374">
        <v>0.54249136192800695</v>
      </c>
      <c r="O1374">
        <v>13.9109291016124</v>
      </c>
      <c r="P1374">
        <v>304.87046632124299</v>
      </c>
      <c r="Q1374">
        <v>0.27516283095072902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379</v>
      </c>
      <c r="E1375">
        <v>1088.9225623679999</v>
      </c>
      <c r="F1375">
        <v>43.41</v>
      </c>
      <c r="G1375">
        <v>-5.1777373406246996</v>
      </c>
      <c r="H1375">
        <v>-7.5495713214076803</v>
      </c>
      <c r="I1375">
        <v>-19.453406530358901</v>
      </c>
      <c r="J1375">
        <v>0.56645434843762299</v>
      </c>
      <c r="K1375">
        <v>44.669733126210701</v>
      </c>
      <c r="L1375">
        <v>45.454055701479199</v>
      </c>
      <c r="M1375">
        <v>58.818456457356099</v>
      </c>
      <c r="N1375">
        <v>1.15741812076872</v>
      </c>
      <c r="O1375">
        <v>39.368809030177303</v>
      </c>
      <c r="P1375">
        <v>58.430656934306498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119</v>
      </c>
      <c r="E1376">
        <v>1085.2006383739999</v>
      </c>
      <c r="F1376">
        <v>146.97</v>
      </c>
      <c r="G1376">
        <v>-47.597981232573296</v>
      </c>
      <c r="H1376">
        <v>-3.12498611148435</v>
      </c>
      <c r="I1376">
        <v>-21.4471449321275</v>
      </c>
      <c r="J1376">
        <v>-2.0799197567600101</v>
      </c>
      <c r="K1376">
        <v>149.11787381462199</v>
      </c>
      <c r="L1376">
        <v>154.503619971143</v>
      </c>
      <c r="M1376">
        <v>47.327480275114603</v>
      </c>
      <c r="N1376">
        <v>0.44036546708316499</v>
      </c>
      <c r="O1376">
        <v>51.187317139552199</v>
      </c>
      <c r="P1376">
        <v>16.365795724465499</v>
      </c>
      <c r="Q1376">
        <v>5.5921841744006003E-2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420</v>
      </c>
      <c r="E1377">
        <v>1084.80080995</v>
      </c>
      <c r="F1377">
        <v>206.34</v>
      </c>
      <c r="G1377">
        <v>-7.4280577103295196</v>
      </c>
      <c r="H1377">
        <v>-13.3215248588742</v>
      </c>
      <c r="I1377">
        <v>-23.380629786222901</v>
      </c>
      <c r="J1377">
        <v>-2.17375729177401</v>
      </c>
      <c r="K1377">
        <v>215.49201121543101</v>
      </c>
      <c r="L1377">
        <v>215.701076400169</v>
      </c>
      <c r="M1377">
        <v>45.901408428427899</v>
      </c>
      <c r="N1377">
        <v>0.96464318027638796</v>
      </c>
      <c r="O1377">
        <v>30.827760007754101</v>
      </c>
      <c r="P1377">
        <v>28.320895522388</v>
      </c>
      <c r="Q1377">
        <v>3.6652327357911997E-2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281</v>
      </c>
      <c r="E1378">
        <v>1081.580599116</v>
      </c>
      <c r="F1378">
        <v>199.73</v>
      </c>
      <c r="G1378">
        <v>-37.484162247895199</v>
      </c>
      <c r="H1378">
        <v>-8.5558434799481091</v>
      </c>
      <c r="I1378">
        <v>-20.741833293469199</v>
      </c>
      <c r="J1378">
        <v>-6.5266232102073296</v>
      </c>
      <c r="K1378">
        <v>200.74313773926301</v>
      </c>
      <c r="M1378">
        <v>39.129133117888898</v>
      </c>
      <c r="N1378">
        <v>0.82333661776532496</v>
      </c>
      <c r="O1378">
        <v>18.284684323837102</v>
      </c>
      <c r="P1378">
        <v>19.7781109445277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531</v>
      </c>
      <c r="E1379">
        <v>1081.4970716830001</v>
      </c>
      <c r="F1379">
        <v>147.16</v>
      </c>
      <c r="G1379">
        <v>-30.4821461972025</v>
      </c>
      <c r="H1379">
        <v>-6.6596995292953096</v>
      </c>
      <c r="I1379">
        <v>-18.743430386097199</v>
      </c>
      <c r="J1379">
        <v>-5.8296856604320899</v>
      </c>
      <c r="K1379">
        <v>157.27665844614401</v>
      </c>
      <c r="L1379">
        <v>163.093023497362</v>
      </c>
      <c r="M1379">
        <v>46.339983713921796</v>
      </c>
      <c r="N1379">
        <v>0.97552829538367103</v>
      </c>
      <c r="O1379">
        <v>47.492525142701801</v>
      </c>
      <c r="P1379">
        <v>15.919653406853</v>
      </c>
      <c r="Q1379">
        <v>6.0489692668998001E-2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211</v>
      </c>
      <c r="E1380">
        <v>1080.039950845</v>
      </c>
      <c r="F1380">
        <v>480.45</v>
      </c>
      <c r="G1380">
        <v>-5.2399684369333199</v>
      </c>
      <c r="H1380">
        <v>-7.4776649591876998</v>
      </c>
      <c r="I1380">
        <v>7.5500239852962601</v>
      </c>
      <c r="J1380">
        <v>-3.2327900389227602</v>
      </c>
      <c r="K1380">
        <v>486.99668808098397</v>
      </c>
      <c r="L1380">
        <v>470.94949079763899</v>
      </c>
      <c r="M1380">
        <v>47.190295504479998</v>
      </c>
      <c r="N1380">
        <v>0.49777382603329601</v>
      </c>
      <c r="O1380">
        <v>29.701321677593899</v>
      </c>
      <c r="P1380">
        <v>24.711226476314</v>
      </c>
      <c r="Q1380">
        <v>4.9400576642072001E-2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59</v>
      </c>
      <c r="E1381">
        <v>1078.6123704479901</v>
      </c>
      <c r="F1381">
        <v>101.94</v>
      </c>
      <c r="G1381">
        <v>-1.30158716679015</v>
      </c>
      <c r="H1381">
        <v>-9.1841257338856597</v>
      </c>
      <c r="I1381">
        <v>-30.7363545663145</v>
      </c>
      <c r="J1381">
        <v>-1.20260883239025</v>
      </c>
      <c r="K1381">
        <v>107.65202046426199</v>
      </c>
      <c r="L1381">
        <v>109.137874675107</v>
      </c>
      <c r="M1381">
        <v>42.3756543122132</v>
      </c>
      <c r="N1381">
        <v>0.95294382611455697</v>
      </c>
      <c r="O1381">
        <v>46.752991956052497</v>
      </c>
      <c r="P1381">
        <v>35.109343936381698</v>
      </c>
      <c r="Q1381">
        <v>-3.1077780251582001E-2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384</v>
      </c>
      <c r="E1382">
        <v>1076.1492149999999</v>
      </c>
      <c r="F1382">
        <v>337.55</v>
      </c>
      <c r="G1382">
        <v>-10.6951142086002</v>
      </c>
      <c r="H1382">
        <v>7.5427845651176497</v>
      </c>
      <c r="I1382">
        <v>-29.737515454531501</v>
      </c>
      <c r="J1382">
        <v>-4.4349078965420796</v>
      </c>
      <c r="K1382">
        <v>325.200481491056</v>
      </c>
      <c r="L1382">
        <v>335.12812334663499</v>
      </c>
      <c r="M1382">
        <v>51.2997491608768</v>
      </c>
      <c r="N1382">
        <v>1.3550559346028099</v>
      </c>
      <c r="O1382">
        <v>50.1259072729965</v>
      </c>
      <c r="P1382">
        <v>35.5350331258783</v>
      </c>
      <c r="Q1382">
        <v>7.4159356687900004E-4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46</v>
      </c>
      <c r="E1383">
        <v>1073.9953476000001</v>
      </c>
      <c r="F1383">
        <v>1039.2</v>
      </c>
      <c r="G1383">
        <v>136.64946695023201</v>
      </c>
      <c r="H1383">
        <v>-15.978978657712601</v>
      </c>
      <c r="I1383">
        <v>-2.5030479356536102</v>
      </c>
      <c r="J1383">
        <v>-12.8845453238009</v>
      </c>
      <c r="K1383">
        <v>1102.13383142669</v>
      </c>
      <c r="L1383">
        <v>994.02044730168495</v>
      </c>
      <c r="M1383">
        <v>27.671447310686201</v>
      </c>
      <c r="N1383">
        <v>1.6035247119665501</v>
      </c>
      <c r="O1383">
        <v>31.351039260969898</v>
      </c>
      <c r="P1383">
        <v>176.01593625498001</v>
      </c>
      <c r="Q1383">
        <v>8.78893325669E-2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867</v>
      </c>
      <c r="E1384">
        <v>1065.653030875</v>
      </c>
      <c r="F1384">
        <v>750.5</v>
      </c>
      <c r="G1384">
        <v>24.160441343444202</v>
      </c>
      <c r="H1384">
        <v>-4.8359961026302596</v>
      </c>
      <c r="I1384">
        <v>-5.9530750981820599</v>
      </c>
      <c r="J1384">
        <v>-2.5137823957200398</v>
      </c>
      <c r="K1384">
        <v>749.29245384124999</v>
      </c>
      <c r="L1384">
        <v>710.78403262246104</v>
      </c>
      <c r="M1384">
        <v>53.552467800362301</v>
      </c>
      <c r="N1384">
        <v>1.42990649224393</v>
      </c>
      <c r="O1384">
        <v>21.9187208527648</v>
      </c>
      <c r="P1384">
        <v>59.663865546218403</v>
      </c>
      <c r="Q1384">
        <v>0.11890781533778499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59</v>
      </c>
      <c r="E1385">
        <v>1063.7479943999999</v>
      </c>
      <c r="F1385">
        <v>816.35</v>
      </c>
      <c r="G1385">
        <v>68.114371333265495</v>
      </c>
      <c r="H1385">
        <v>34.284108083432102</v>
      </c>
      <c r="I1385">
        <v>7.353119281283</v>
      </c>
      <c r="J1385">
        <v>-2.5355778605768902</v>
      </c>
      <c r="K1385">
        <v>731.03626183298297</v>
      </c>
      <c r="L1385">
        <v>624.97567944325897</v>
      </c>
      <c r="M1385">
        <v>56.306125236141099</v>
      </c>
      <c r="N1385">
        <v>0.61207435234293295</v>
      </c>
      <c r="O1385">
        <v>14.5280823176333</v>
      </c>
      <c r="P1385">
        <v>114.828947368421</v>
      </c>
      <c r="Q1385">
        <v>8.8513492483403997E-2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D1386" t="s">
        <v>672</v>
      </c>
      <c r="E1386">
        <v>1063.3450499999999</v>
      </c>
      <c r="F1386">
        <v>114.41</v>
      </c>
      <c r="G1386">
        <v>151.611485423701</v>
      </c>
      <c r="H1386">
        <v>15.4407687281831</v>
      </c>
      <c r="I1386">
        <v>112.858639841857</v>
      </c>
      <c r="J1386">
        <v>7.8757263289559098</v>
      </c>
      <c r="K1386">
        <v>92.325823597634795</v>
      </c>
      <c r="L1386">
        <v>70.510458995428607</v>
      </c>
      <c r="M1386">
        <v>68.726901586913499</v>
      </c>
      <c r="N1386">
        <v>1.30860755519475</v>
      </c>
      <c r="O1386">
        <v>2.9455467179442398</v>
      </c>
      <c r="P1386">
        <v>185.66791510611699</v>
      </c>
      <c r="Q1386">
        <v>0.10203384170407399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2928</v>
      </c>
      <c r="E1387">
        <v>1063.19081166</v>
      </c>
      <c r="F1387">
        <v>162.99</v>
      </c>
      <c r="G1387">
        <v>-75.571095323901304</v>
      </c>
      <c r="H1387">
        <v>-9.2427417227639204</v>
      </c>
      <c r="I1387">
        <v>-58.828766369475403</v>
      </c>
      <c r="J1387">
        <v>-5.4386272503115203</v>
      </c>
      <c r="K1387">
        <v>175.20785863718399</v>
      </c>
      <c r="M1387">
        <v>41.880659108147803</v>
      </c>
      <c r="N1387">
        <v>0.76800301169929297</v>
      </c>
      <c r="O1387">
        <v>99.276029204245603</v>
      </c>
      <c r="P1387">
        <v>12.2520661157024</v>
      </c>
    </row>
    <row r="1388" spans="1:17" hidden="1" x14ac:dyDescent="0.3">
      <c r="A1388" t="s">
        <v>2929</v>
      </c>
      <c r="B1388" t="s">
        <v>2930</v>
      </c>
      <c r="C1388" t="str">
        <f>IFERROR(VLOOKUP(Table1[[#This Row],[Ticker]],[1]!Table1[[Symbol]:[Industry]],2,FALSE),"-")</f>
        <v>-</v>
      </c>
      <c r="D1388" t="s">
        <v>77</v>
      </c>
      <c r="E1388">
        <v>1062.0239999999999</v>
      </c>
      <c r="F1388">
        <v>693.75</v>
      </c>
      <c r="G1388">
        <v>94.399728227957397</v>
      </c>
      <c r="H1388">
        <v>6.7285286673383897</v>
      </c>
      <c r="I1388">
        <v>30.2863765082861</v>
      </c>
      <c r="J1388">
        <v>-6.6013909073617301</v>
      </c>
      <c r="K1388">
        <v>635.32638985848098</v>
      </c>
      <c r="L1388">
        <v>521.65916418867505</v>
      </c>
      <c r="M1388">
        <v>53.747411353071001</v>
      </c>
      <c r="N1388">
        <v>1.62683008282851</v>
      </c>
      <c r="O1388">
        <v>14.227027027027001</v>
      </c>
      <c r="P1388">
        <v>129.30094199305799</v>
      </c>
      <c r="Q1388">
        <v>0.134257719904638</v>
      </c>
    </row>
    <row r="1389" spans="1:17" hidden="1" x14ac:dyDescent="0.3">
      <c r="A1389" t="s">
        <v>2931</v>
      </c>
      <c r="B1389" t="s">
        <v>2932</v>
      </c>
      <c r="C1389" t="str">
        <f>IFERROR(VLOOKUP(Table1[[#This Row],[Ticker]],[1]!Table1[[Symbol]:[Industry]],2,FALSE),"-")</f>
        <v>-</v>
      </c>
      <c r="D1389" t="s">
        <v>420</v>
      </c>
      <c r="E1389">
        <v>1062</v>
      </c>
      <c r="F1389">
        <v>35.659999999999997</v>
      </c>
      <c r="G1389">
        <v>-43.375647101892199</v>
      </c>
      <c r="H1389">
        <v>-0.731594954131912</v>
      </c>
      <c r="I1389">
        <v>-26.633318147466301</v>
      </c>
      <c r="J1389">
        <v>1.9386194650961399</v>
      </c>
      <c r="K1389">
        <v>35.087456126583</v>
      </c>
      <c r="M1389">
        <v>65.262291407479097</v>
      </c>
      <c r="N1389">
        <v>0.98312579124694999</v>
      </c>
      <c r="O1389">
        <v>23.247335950644999</v>
      </c>
      <c r="P1389">
        <v>18.8666666666666</v>
      </c>
    </row>
    <row r="1390" spans="1:17" hidden="1" x14ac:dyDescent="0.3">
      <c r="A1390" t="s">
        <v>2933</v>
      </c>
      <c r="B1390" t="s">
        <v>2934</v>
      </c>
      <c r="C1390" t="str">
        <f>IFERROR(VLOOKUP(Table1[[#This Row],[Ticker]],[1]!Table1[[Symbol]:[Industry]],2,FALSE),"-")</f>
        <v>-</v>
      </c>
      <c r="D1390" t="s">
        <v>193</v>
      </c>
      <c r="E1390">
        <v>1057.79193214</v>
      </c>
      <c r="F1390">
        <v>865.35</v>
      </c>
      <c r="G1390">
        <v>85.625191952821297</v>
      </c>
      <c r="H1390">
        <v>-3.3022617640685699</v>
      </c>
      <c r="I1390">
        <v>-5.1371351735205604</v>
      </c>
      <c r="J1390">
        <v>7.2429035248868097</v>
      </c>
      <c r="K1390">
        <v>821.72598020976795</v>
      </c>
      <c r="L1390">
        <v>736.99667993806702</v>
      </c>
      <c r="M1390">
        <v>76.448004570807697</v>
      </c>
      <c r="N1390">
        <v>2.9384715141479898</v>
      </c>
      <c r="O1390">
        <v>14.046339631363001</v>
      </c>
      <c r="P1390">
        <v>118.522727272727</v>
      </c>
      <c r="Q1390">
        <v>0.151512923793552</v>
      </c>
    </row>
    <row r="1391" spans="1:17" hidden="1" x14ac:dyDescent="0.3">
      <c r="A1391" t="s">
        <v>2935</v>
      </c>
      <c r="B1391" t="s">
        <v>2936</v>
      </c>
      <c r="C1391" t="str">
        <f>IFERROR(VLOOKUP(Table1[[#This Row],[Ticker]],[1]!Table1[[Symbol]:[Industry]],2,FALSE),"-")</f>
        <v>-</v>
      </c>
      <c r="E1391">
        <v>1057.5</v>
      </c>
      <c r="F1391">
        <v>419.65</v>
      </c>
      <c r="G1391">
        <v>148.94470281626599</v>
      </c>
      <c r="H1391">
        <v>-2.8477951839223898</v>
      </c>
      <c r="I1391">
        <v>95.994408723211393</v>
      </c>
      <c r="J1391">
        <v>-6.7558679738846896</v>
      </c>
      <c r="K1391">
        <v>438.05871431842098</v>
      </c>
      <c r="L1391">
        <v>366.02828102060403</v>
      </c>
      <c r="M1391">
        <v>48.172138250617003</v>
      </c>
      <c r="N1391">
        <v>0.66169265033407498</v>
      </c>
      <c r="O1391">
        <v>124.973191945669</v>
      </c>
      <c r="P1391">
        <v>221.94092827004201</v>
      </c>
    </row>
    <row r="1392" spans="1:17" hidden="1" x14ac:dyDescent="0.3">
      <c r="A1392" t="s">
        <v>2937</v>
      </c>
      <c r="B1392" t="s">
        <v>2938</v>
      </c>
      <c r="C1392" t="str">
        <f>IFERROR(VLOOKUP(Table1[[#This Row],[Ticker]],[1]!Table1[[Symbol]:[Industry]],2,FALSE),"-")</f>
        <v>-</v>
      </c>
      <c r="D1392" t="s">
        <v>62</v>
      </c>
      <c r="E1392">
        <v>1051.4295773280001</v>
      </c>
      <c r="F1392">
        <v>209.35</v>
      </c>
      <c r="G1392">
        <v>19.1342667359567</v>
      </c>
      <c r="H1392">
        <v>23.1399980677439</v>
      </c>
      <c r="I1392">
        <v>21.716375863707601</v>
      </c>
      <c r="J1392">
        <v>16.9312965955225</v>
      </c>
      <c r="K1392">
        <v>156.14986695930699</v>
      </c>
      <c r="L1392">
        <v>152.672830637765</v>
      </c>
      <c r="M1392">
        <v>86.489164837488403</v>
      </c>
      <c r="N1392">
        <v>3.8632354776712901</v>
      </c>
      <c r="O1392">
        <v>0</v>
      </c>
      <c r="P1392">
        <v>49.322396576319498</v>
      </c>
      <c r="Q1392">
        <v>2.2240666427231E-2</v>
      </c>
    </row>
    <row r="1393" spans="1:17" hidden="1" x14ac:dyDescent="0.3">
      <c r="A1393" t="s">
        <v>2939</v>
      </c>
      <c r="B1393" t="s">
        <v>2940</v>
      </c>
      <c r="C1393" t="str">
        <f>IFERROR(VLOOKUP(Table1[[#This Row],[Ticker]],[1]!Table1[[Symbol]:[Industry]],2,FALSE),"-")</f>
        <v>-</v>
      </c>
      <c r="D1393" t="s">
        <v>379</v>
      </c>
      <c r="E1393">
        <v>1049.1617089680001</v>
      </c>
      <c r="F1393">
        <v>51.1</v>
      </c>
      <c r="G1393">
        <v>307.11560305547903</v>
      </c>
      <c r="H1393">
        <v>51.119988756275298</v>
      </c>
      <c r="I1393">
        <v>52.2231009311203</v>
      </c>
      <c r="J1393">
        <v>-13.838942697877901</v>
      </c>
      <c r="K1393">
        <v>37.076177055764902</v>
      </c>
      <c r="L1393">
        <v>27.122780925264699</v>
      </c>
      <c r="M1393">
        <v>61.981006002673702</v>
      </c>
      <c r="N1393">
        <v>2.0974999117604001</v>
      </c>
      <c r="O1393">
        <v>16.3405088062622</v>
      </c>
      <c r="P1393">
        <v>398.536585365853</v>
      </c>
      <c r="Q1393">
        <v>0.113007146774984</v>
      </c>
    </row>
    <row r="1394" spans="1:17" hidden="1" x14ac:dyDescent="0.3">
      <c r="A1394" t="s">
        <v>2941</v>
      </c>
      <c r="B1394" t="s">
        <v>2942</v>
      </c>
      <c r="C1394" t="str">
        <f>IFERROR(VLOOKUP(Table1[[#This Row],[Ticker]],[1]!Table1[[Symbol]:[Industry]],2,FALSE),"-")</f>
        <v>-</v>
      </c>
      <c r="D1394" t="s">
        <v>193</v>
      </c>
      <c r="E1394">
        <v>1048.2428</v>
      </c>
      <c r="F1394">
        <v>2200</v>
      </c>
      <c r="G1394">
        <v>116.66643047864601</v>
      </c>
      <c r="H1394">
        <v>-8.1119277925702402</v>
      </c>
      <c r="I1394">
        <v>23.768236557255801</v>
      </c>
      <c r="J1394">
        <v>-10.3594715774882</v>
      </c>
      <c r="K1394">
        <v>2181.54324987471</v>
      </c>
      <c r="L1394">
        <v>1847.28027624985</v>
      </c>
      <c r="M1394">
        <v>45.4238095081664</v>
      </c>
      <c r="N1394">
        <v>0.50457038391224796</v>
      </c>
      <c r="O1394">
        <v>14.0636363636363</v>
      </c>
      <c r="P1394">
        <v>151.70184772038201</v>
      </c>
      <c r="Q1394">
        <v>0.25967048883819899</v>
      </c>
    </row>
    <row r="1395" spans="1:17" hidden="1" x14ac:dyDescent="0.3">
      <c r="A1395" t="s">
        <v>2943</v>
      </c>
      <c r="B1395" t="s">
        <v>2944</v>
      </c>
      <c r="C1395" t="str">
        <f>IFERROR(VLOOKUP(Table1[[#This Row],[Ticker]],[1]!Table1[[Symbol]:[Industry]],2,FALSE),"-")</f>
        <v>-</v>
      </c>
      <c r="D1395" t="s">
        <v>609</v>
      </c>
      <c r="E1395">
        <v>1047.8773786649999</v>
      </c>
      <c r="F1395">
        <v>281.39999999999998</v>
      </c>
      <c r="G1395">
        <v>-24.379153043512101</v>
      </c>
      <c r="H1395">
        <v>2.0295514393160299</v>
      </c>
      <c r="I1395">
        <v>-11.986054599544801</v>
      </c>
      <c r="J1395">
        <v>4.53905522732863</v>
      </c>
      <c r="K1395">
        <v>273.902240195861</v>
      </c>
      <c r="L1395">
        <v>282.17656490019698</v>
      </c>
      <c r="M1395">
        <v>75.019577006084504</v>
      </c>
      <c r="N1395">
        <v>1.3730723273318099</v>
      </c>
      <c r="O1395">
        <v>27.789623312011301</v>
      </c>
      <c r="P1395">
        <v>25.066666666666599</v>
      </c>
      <c r="Q1395">
        <v>1.2629194069177001E-2</v>
      </c>
    </row>
    <row r="1396" spans="1:17" hidden="1" x14ac:dyDescent="0.3">
      <c r="A1396" t="s">
        <v>2945</v>
      </c>
      <c r="B1396" t="s">
        <v>2946</v>
      </c>
      <c r="C1396" t="str">
        <f>IFERROR(VLOOKUP(Table1[[#This Row],[Ticker]],[1]!Table1[[Symbol]:[Industry]],2,FALSE),"-")</f>
        <v>-</v>
      </c>
      <c r="D1396" t="s">
        <v>230</v>
      </c>
      <c r="E1396">
        <v>1045.8565026000001</v>
      </c>
      <c r="F1396">
        <v>153.01</v>
      </c>
      <c r="G1396">
        <v>160.61947931978801</v>
      </c>
      <c r="H1396">
        <v>85.991990214532606</v>
      </c>
      <c r="I1396">
        <v>65.446437249297304</v>
      </c>
      <c r="J1396">
        <v>18.897285179268401</v>
      </c>
      <c r="K1396">
        <v>97.467833951661504</v>
      </c>
      <c r="L1396">
        <v>81.278657261837594</v>
      </c>
      <c r="M1396">
        <v>82.402104162108799</v>
      </c>
      <c r="N1396">
        <v>4.0675110059286101</v>
      </c>
      <c r="O1396">
        <v>13.8814456571465</v>
      </c>
      <c r="P1396">
        <v>187.34272300469399</v>
      </c>
      <c r="Q1396">
        <v>0.110120647611004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306</v>
      </c>
      <c r="E1397">
        <v>1045.7049999999999</v>
      </c>
      <c r="F1397">
        <v>525</v>
      </c>
      <c r="G1397">
        <v>23.518816005383901</v>
      </c>
      <c r="H1397">
        <v>-14.014396277928199</v>
      </c>
      <c r="I1397">
        <v>-16.441090416777001</v>
      </c>
      <c r="J1397">
        <v>-4.8416722247374802</v>
      </c>
      <c r="K1397">
        <v>540.17250940213796</v>
      </c>
      <c r="L1397">
        <v>525.51312760787198</v>
      </c>
      <c r="M1397">
        <v>39.566219323783201</v>
      </c>
      <c r="N1397">
        <v>1.44338198288877</v>
      </c>
      <c r="O1397">
        <v>52.371428571428503</v>
      </c>
      <c r="P1397">
        <v>59.211523881728503</v>
      </c>
      <c r="Q1397">
        <v>0.11005380808859599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62</v>
      </c>
      <c r="E1398">
        <v>1044.3399750000001</v>
      </c>
      <c r="F1398">
        <v>91.51</v>
      </c>
      <c r="G1398">
        <v>-12.2350846728683</v>
      </c>
      <c r="H1398">
        <v>-6.02634206645999</v>
      </c>
      <c r="I1398">
        <v>-29.147541834637799</v>
      </c>
      <c r="J1398">
        <v>-1.70022841254171</v>
      </c>
      <c r="K1398">
        <v>94.411360437875103</v>
      </c>
      <c r="L1398">
        <v>97.986935892486997</v>
      </c>
      <c r="M1398">
        <v>46.306962685660601</v>
      </c>
      <c r="N1398">
        <v>0.75950320477655497</v>
      </c>
      <c r="O1398">
        <v>59.1082941754999</v>
      </c>
      <c r="P1398">
        <v>18.0774193548387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609</v>
      </c>
      <c r="E1399">
        <v>1043.451728</v>
      </c>
      <c r="F1399">
        <v>838.45</v>
      </c>
      <c r="G1399">
        <v>-29.6448210819024</v>
      </c>
      <c r="H1399">
        <v>-1.09008103241462</v>
      </c>
      <c r="I1399">
        <v>-3.7552806866323198</v>
      </c>
      <c r="J1399">
        <v>-0.66836499228802404</v>
      </c>
      <c r="K1399">
        <v>807.08824178549105</v>
      </c>
      <c r="L1399">
        <v>803.91483862754501</v>
      </c>
      <c r="M1399">
        <v>68.096856651115701</v>
      </c>
      <c r="N1399">
        <v>0.99120184878000295</v>
      </c>
      <c r="O1399">
        <v>13.083666288985601</v>
      </c>
      <c r="P1399">
        <v>19.0050386771698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21</v>
      </c>
      <c r="E1400">
        <v>1041.577745283</v>
      </c>
      <c r="F1400">
        <v>103.72</v>
      </c>
      <c r="G1400">
        <v>40.325713748951102</v>
      </c>
      <c r="H1400">
        <v>7.88279784021708</v>
      </c>
      <c r="I1400">
        <v>-8.6972538322892401</v>
      </c>
      <c r="J1400">
        <v>-5.3624691794067596</v>
      </c>
      <c r="K1400">
        <v>100.93306516546799</v>
      </c>
      <c r="L1400">
        <v>94.803583536400396</v>
      </c>
      <c r="M1400">
        <v>59.269725142531897</v>
      </c>
      <c r="N1400">
        <v>2.0927143647019002</v>
      </c>
      <c r="O1400">
        <v>23.794832240647899</v>
      </c>
      <c r="P1400">
        <v>69.338775510204002</v>
      </c>
      <c r="Q1400">
        <v>3.6483019107816997E-2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328</v>
      </c>
      <c r="E1401">
        <v>1040.2943935999999</v>
      </c>
      <c r="F1401">
        <v>5.5</v>
      </c>
      <c r="G1401">
        <v>52.8671473245249</v>
      </c>
      <c r="H1401">
        <v>3.88862206471445</v>
      </c>
      <c r="I1401">
        <v>7.54260997394684E-2</v>
      </c>
      <c r="J1401">
        <v>9.7503088616334495</v>
      </c>
      <c r="K1401">
        <v>5.2143204784320503</v>
      </c>
      <c r="L1401">
        <v>5.2063151530968801</v>
      </c>
      <c r="M1401">
        <v>62.858013791387499</v>
      </c>
      <c r="N1401">
        <v>1.6044126349294501</v>
      </c>
      <c r="O1401">
        <v>45.454545454545404</v>
      </c>
      <c r="P1401">
        <v>83.3333333333333</v>
      </c>
      <c r="Q1401">
        <v>6.8735441362300004E-2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659</v>
      </c>
      <c r="E1402">
        <v>1035.3788672399901</v>
      </c>
      <c r="F1402">
        <v>81.16</v>
      </c>
      <c r="G1402">
        <v>14.2342345031437</v>
      </c>
      <c r="H1402">
        <v>7.6425397095955097</v>
      </c>
      <c r="I1402">
        <v>-23.625884257467401</v>
      </c>
      <c r="J1402">
        <v>-7.0128108341149904</v>
      </c>
      <c r="K1402">
        <v>78.256185247863002</v>
      </c>
      <c r="L1402">
        <v>78.687408571625198</v>
      </c>
      <c r="M1402">
        <v>59.557906691411802</v>
      </c>
      <c r="N1402">
        <v>3.4353067441207101</v>
      </c>
      <c r="O1402">
        <v>56.1729916214884</v>
      </c>
      <c r="P1402">
        <v>49.879963065558599</v>
      </c>
      <c r="Q1402">
        <v>-7.2063631153930996E-2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140</v>
      </c>
      <c r="E1403">
        <v>1034.6951004</v>
      </c>
      <c r="F1403">
        <v>846.45</v>
      </c>
      <c r="G1403">
        <v>25.773006442365599</v>
      </c>
      <c r="H1403">
        <v>-11.258081791960899</v>
      </c>
      <c r="I1403">
        <v>-12.214833922701899</v>
      </c>
      <c r="J1403">
        <v>-2.3790794206255499</v>
      </c>
      <c r="K1403">
        <v>872.85933826657902</v>
      </c>
      <c r="L1403">
        <v>819.21458045340296</v>
      </c>
      <c r="M1403">
        <v>48.845988321473698</v>
      </c>
      <c r="N1403">
        <v>1.0576777973992599</v>
      </c>
      <c r="O1403">
        <v>32.908027644869698</v>
      </c>
      <c r="P1403">
        <v>61.228571428571399</v>
      </c>
      <c r="Q1403">
        <v>0.209513049988301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124</v>
      </c>
      <c r="E1404">
        <v>1034.3074830999999</v>
      </c>
      <c r="F1404">
        <v>443.25</v>
      </c>
      <c r="G1404">
        <v>7.8969171636789799</v>
      </c>
      <c r="H1404">
        <v>7.4254779091098202</v>
      </c>
      <c r="I1404">
        <v>-14.1610265041046</v>
      </c>
      <c r="J1404">
        <v>-4.3566467187312297</v>
      </c>
      <c r="K1404">
        <v>439.368836250463</v>
      </c>
      <c r="L1404">
        <v>410.805887173646</v>
      </c>
      <c r="M1404">
        <v>63.768167373018798</v>
      </c>
      <c r="N1404">
        <v>0.90195191410482001</v>
      </c>
      <c r="O1404">
        <v>16.796390298928301</v>
      </c>
      <c r="P1404">
        <v>53.746097814776199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80</v>
      </c>
      <c r="E1405">
        <v>1031.7592391600001</v>
      </c>
      <c r="F1405">
        <v>116.6</v>
      </c>
      <c r="G1405">
        <v>4.9735146612173997</v>
      </c>
      <c r="H1405">
        <v>6.3332533315510702</v>
      </c>
      <c r="I1405">
        <v>24.231136334336</v>
      </c>
      <c r="J1405">
        <v>-0.31404284381425401</v>
      </c>
      <c r="K1405">
        <v>110.453256525621</v>
      </c>
      <c r="L1405">
        <v>105.46660969802799</v>
      </c>
      <c r="M1405">
        <v>65.293586011510698</v>
      </c>
      <c r="N1405">
        <v>2.0293752394350801</v>
      </c>
      <c r="O1405">
        <v>52.615780445969101</v>
      </c>
      <c r="P1405">
        <v>45.75</v>
      </c>
      <c r="Q1405">
        <v>-2.7612921190743E-2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609</v>
      </c>
      <c r="E1406">
        <v>1029.82670532</v>
      </c>
      <c r="F1406">
        <v>63.36</v>
      </c>
      <c r="G1406">
        <v>7.1740627115186797</v>
      </c>
      <c r="H1406">
        <v>11.4504804662305</v>
      </c>
      <c r="I1406">
        <v>-3.3721336095024799</v>
      </c>
      <c r="J1406">
        <v>5.1703146889964602</v>
      </c>
      <c r="K1406">
        <v>57.281646322352003</v>
      </c>
      <c r="L1406">
        <v>57.5426860350628</v>
      </c>
      <c r="M1406">
        <v>70.946877128866603</v>
      </c>
      <c r="N1406">
        <v>2.8105639943059901</v>
      </c>
      <c r="O1406">
        <v>15.9248737373737</v>
      </c>
      <c r="P1406">
        <v>42.382022471910098</v>
      </c>
      <c r="Q1406">
        <v>-3.2784006450340001E-3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609</v>
      </c>
      <c r="E1407">
        <v>1027.5912900000001</v>
      </c>
      <c r="F1407">
        <v>1115.0999999999999</v>
      </c>
      <c r="G1407">
        <v>19.907569770378799</v>
      </c>
      <c r="H1407">
        <v>12.2188208142696</v>
      </c>
      <c r="I1407">
        <v>11.8132738957562</v>
      </c>
      <c r="J1407">
        <v>19.495600886279799</v>
      </c>
      <c r="K1407">
        <v>946.305918855154</v>
      </c>
      <c r="L1407">
        <v>893.94192099467205</v>
      </c>
      <c r="M1407">
        <v>87.203631718079194</v>
      </c>
      <c r="N1407">
        <v>2.2511474498764601</v>
      </c>
      <c r="O1407">
        <v>6.5375302663438202</v>
      </c>
      <c r="P1407">
        <v>61.725888324872997</v>
      </c>
      <c r="Q1407">
        <v>1.8962108949328E-2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132</v>
      </c>
      <c r="E1408">
        <v>1027.51639</v>
      </c>
      <c r="F1408">
        <v>25.65</v>
      </c>
      <c r="G1408">
        <v>168.75377794171601</v>
      </c>
      <c r="H1408">
        <v>-7.7272019400956804</v>
      </c>
      <c r="I1408">
        <v>-9.8522530587089197</v>
      </c>
      <c r="J1408">
        <v>-1.4223646592493</v>
      </c>
      <c r="K1408">
        <v>26.314320204864401</v>
      </c>
      <c r="L1408">
        <v>23.726316887596699</v>
      </c>
      <c r="M1408">
        <v>57.396396900748897</v>
      </c>
      <c r="N1408">
        <v>0.985017215315109</v>
      </c>
      <c r="O1408">
        <v>30.214424951266999</v>
      </c>
      <c r="P1408">
        <v>207.18562874251401</v>
      </c>
      <c r="Q1408">
        <v>7.5014670791895E-2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140</v>
      </c>
      <c r="E1409">
        <v>1024.2052799999999</v>
      </c>
      <c r="F1409">
        <v>1013.3</v>
      </c>
      <c r="G1409">
        <v>5.6474913340904598</v>
      </c>
      <c r="H1409">
        <v>-0.43342325700335899</v>
      </c>
      <c r="I1409">
        <v>29.009923446924201</v>
      </c>
      <c r="J1409">
        <v>-2.6842212198345101</v>
      </c>
      <c r="K1409">
        <v>1000.9740675271501</v>
      </c>
      <c r="L1409">
        <v>862.64441128375302</v>
      </c>
      <c r="M1409">
        <v>49.469395922048498</v>
      </c>
      <c r="N1409">
        <v>0.27045028597911602</v>
      </c>
      <c r="O1409">
        <v>15.9577617684792</v>
      </c>
      <c r="P1409">
        <v>51.555489081663097</v>
      </c>
      <c r="Q1409">
        <v>2.6819631801677998E-2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132</v>
      </c>
      <c r="E1410">
        <v>1018.34198081</v>
      </c>
      <c r="F1410">
        <v>798.8</v>
      </c>
      <c r="G1410">
        <v>835.21173889737202</v>
      </c>
      <c r="H1410">
        <v>-0.21559381280225001</v>
      </c>
      <c r="I1410">
        <v>221.589757420441</v>
      </c>
      <c r="J1410">
        <v>11.254679887409401</v>
      </c>
      <c r="K1410">
        <v>729.29079033213202</v>
      </c>
      <c r="L1410">
        <v>487.01340055377</v>
      </c>
      <c r="M1410">
        <v>64.982770476366298</v>
      </c>
      <c r="N1410">
        <v>0.76768224327191403</v>
      </c>
      <c r="O1410">
        <v>5.7836755132699</v>
      </c>
      <c r="P1410">
        <v>921.48337595907901</v>
      </c>
      <c r="Q1410">
        <v>0.12978514959706899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272</v>
      </c>
      <c r="E1411">
        <v>1015.88259552</v>
      </c>
      <c r="F1411">
        <v>225.3</v>
      </c>
      <c r="G1411">
        <v>44.618424284299103</v>
      </c>
      <c r="H1411">
        <v>8.2497163203778907</v>
      </c>
      <c r="I1411">
        <v>1.3614214989800799</v>
      </c>
      <c r="J1411">
        <v>-11.509256209974</v>
      </c>
      <c r="K1411">
        <v>199.99759480013199</v>
      </c>
      <c r="L1411">
        <v>181.871883889494</v>
      </c>
      <c r="M1411">
        <v>51.270960820741799</v>
      </c>
      <c r="N1411">
        <v>1.19866853836695</v>
      </c>
      <c r="O1411">
        <v>13.6040834442964</v>
      </c>
      <c r="P1411">
        <v>95.913043478260803</v>
      </c>
      <c r="Q1411">
        <v>0.10339659928798201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281</v>
      </c>
      <c r="E1412">
        <v>1014.5609040000001</v>
      </c>
      <c r="F1412">
        <v>115.85</v>
      </c>
      <c r="G1412">
        <v>58.896172305552597</v>
      </c>
      <c r="H1412">
        <v>4.9672717485124496</v>
      </c>
      <c r="I1412">
        <v>33.994360056229702</v>
      </c>
      <c r="J1412">
        <v>0.36907133668335801</v>
      </c>
      <c r="K1412">
        <v>104.085945829537</v>
      </c>
      <c r="L1412">
        <v>90.641830933884094</v>
      </c>
      <c r="M1412">
        <v>60.386250483515802</v>
      </c>
      <c r="N1412">
        <v>1.29032712500705</v>
      </c>
      <c r="O1412">
        <v>9.5381959430297805</v>
      </c>
      <c r="P1412">
        <v>99.741379310344797</v>
      </c>
      <c r="Q1412">
        <v>-9.1764534371180009E-3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129</v>
      </c>
      <c r="E1413">
        <v>1012.219512625</v>
      </c>
      <c r="F1413">
        <v>519.79999999999995</v>
      </c>
      <c r="G1413">
        <v>77.635935846492401</v>
      </c>
      <c r="H1413">
        <v>203.13212444667101</v>
      </c>
      <c r="I1413">
        <v>94.378264800918302</v>
      </c>
      <c r="J1413">
        <v>24.4017046931219</v>
      </c>
      <c r="O1413">
        <v>5.4251635244324703</v>
      </c>
      <c r="P1413">
        <v>116.49312786339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E1414">
        <v>1012.1482099999999</v>
      </c>
      <c r="F1414">
        <v>403.25</v>
      </c>
      <c r="G1414">
        <v>142.134971308633</v>
      </c>
      <c r="H1414">
        <v>-5.0931444519798204</v>
      </c>
      <c r="I1414">
        <v>38.593257474713702</v>
      </c>
      <c r="J1414">
        <v>-3.2338677127539901</v>
      </c>
      <c r="K1414">
        <v>388.13284093246699</v>
      </c>
      <c r="L1414">
        <v>307.83695024020898</v>
      </c>
      <c r="M1414">
        <v>46.052391323718503</v>
      </c>
      <c r="N1414">
        <v>1.02184163701067</v>
      </c>
      <c r="O1414">
        <v>5.2696838189708597</v>
      </c>
      <c r="P1414">
        <v>183.380182712579</v>
      </c>
    </row>
    <row r="1415" spans="1:17" hidden="1" x14ac:dyDescent="0.3">
      <c r="A1415" t="s">
        <v>2983</v>
      </c>
      <c r="B1415" t="s">
        <v>2984</v>
      </c>
      <c r="C1415" t="str">
        <f>IFERROR(VLOOKUP(Table1[[#This Row],[Ticker]],[1]!Table1[[Symbol]:[Industry]],2,FALSE),"-")</f>
        <v>-</v>
      </c>
      <c r="D1415" t="s">
        <v>2985</v>
      </c>
      <c r="E1415">
        <v>1010.0958000000001</v>
      </c>
      <c r="F1415">
        <v>537.25</v>
      </c>
      <c r="G1415">
        <v>237.69817651039199</v>
      </c>
      <c r="H1415">
        <v>28.8586231555838</v>
      </c>
      <c r="I1415">
        <v>254.44050546481799</v>
      </c>
      <c r="J1415">
        <v>20.010589635644699</v>
      </c>
      <c r="K1415">
        <v>374.02268004389902</v>
      </c>
      <c r="M1415">
        <v>81.825323717918096</v>
      </c>
      <c r="N1415">
        <v>1.0540113304093499</v>
      </c>
      <c r="O1415">
        <v>0</v>
      </c>
      <c r="P1415">
        <v>283.75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281</v>
      </c>
      <c r="E1416">
        <v>1008.07757391</v>
      </c>
      <c r="F1416">
        <v>77.680000000000007</v>
      </c>
      <c r="G1416">
        <v>-22.306187760773799</v>
      </c>
      <c r="H1416">
        <v>-0.83885914468807399</v>
      </c>
      <c r="I1416">
        <v>-17.89419820082</v>
      </c>
      <c r="J1416">
        <v>1.26036774888537</v>
      </c>
      <c r="K1416">
        <v>76.4267995118378</v>
      </c>
      <c r="L1416">
        <v>78.029753031105898</v>
      </c>
      <c r="M1416">
        <v>66.751010402272499</v>
      </c>
      <c r="N1416">
        <v>1.4107359810994899</v>
      </c>
      <c r="O1416">
        <v>29.956230690010301</v>
      </c>
      <c r="P1416">
        <v>18.054711246200601</v>
      </c>
      <c r="Q1416">
        <v>-5.8500095727750001E-2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129</v>
      </c>
      <c r="E1417">
        <v>1005.9964787599999</v>
      </c>
      <c r="F1417">
        <v>197.45</v>
      </c>
      <c r="G1417">
        <v>-14.7233331756458</v>
      </c>
      <c r="H1417">
        <v>22.7602068059422</v>
      </c>
      <c r="I1417">
        <v>22.286394664523002</v>
      </c>
      <c r="J1417">
        <v>10.424597254040901</v>
      </c>
      <c r="K1417">
        <v>170.11102056330901</v>
      </c>
      <c r="L1417">
        <v>160.663534981385</v>
      </c>
      <c r="M1417">
        <v>70.4441881585076</v>
      </c>
      <c r="N1417">
        <v>2.8709162255686098</v>
      </c>
      <c r="O1417">
        <v>12.332236009116199</v>
      </c>
      <c r="P1417">
        <v>52.706883217323998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46</v>
      </c>
      <c r="E1418">
        <v>1002.568284795</v>
      </c>
      <c r="F1418">
        <v>460.8</v>
      </c>
      <c r="G1418">
        <v>-34.218520294911499</v>
      </c>
      <c r="H1418">
        <v>-12.4026400712078</v>
      </c>
      <c r="I1418">
        <v>-47.044572665864003</v>
      </c>
      <c r="J1418">
        <v>4.5554601440250302</v>
      </c>
      <c r="K1418">
        <v>509.08038529639299</v>
      </c>
      <c r="L1418">
        <v>569.78038344152901</v>
      </c>
      <c r="M1418">
        <v>47.677500685094103</v>
      </c>
      <c r="N1418">
        <v>0.98334873139841605</v>
      </c>
      <c r="O1418">
        <v>87.3589409722222</v>
      </c>
      <c r="P1418">
        <v>11.3043478260869</v>
      </c>
      <c r="Q1418">
        <v>0.178961600829566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358</v>
      </c>
      <c r="E1419">
        <v>1002.062005875</v>
      </c>
      <c r="F1419">
        <v>151.16</v>
      </c>
      <c r="G1419">
        <v>6.4909503262613697</v>
      </c>
      <c r="H1419">
        <v>-13.147371162020001</v>
      </c>
      <c r="I1419">
        <v>-25.779057825810401</v>
      </c>
      <c r="J1419">
        <v>-2.4390363959441999</v>
      </c>
      <c r="K1419">
        <v>158.67175648293599</v>
      </c>
      <c r="L1419">
        <v>160.56103712570501</v>
      </c>
      <c r="M1419">
        <v>37.5039776973803</v>
      </c>
      <c r="N1419">
        <v>1.30344476161417</v>
      </c>
      <c r="O1419">
        <v>44.085736967451702</v>
      </c>
      <c r="P1419">
        <v>36.4259927797833</v>
      </c>
      <c r="Q1419">
        <v>0.230087130069071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46</v>
      </c>
      <c r="E1420">
        <v>1001.8385132670001</v>
      </c>
      <c r="F1420">
        <v>161.41</v>
      </c>
      <c r="G1420">
        <v>242.00434571346901</v>
      </c>
      <c r="H1420">
        <v>20.148906820809799</v>
      </c>
      <c r="I1420">
        <v>53.836633681171698</v>
      </c>
      <c r="J1420">
        <v>-8.7918512674621496</v>
      </c>
      <c r="K1420">
        <v>143.52474910879499</v>
      </c>
      <c r="L1420">
        <v>106.41653741239899</v>
      </c>
      <c r="M1420">
        <v>62.649268040752503</v>
      </c>
      <c r="N1420">
        <v>2.1767377229778799</v>
      </c>
      <c r="O1420">
        <v>16.963013444024501</v>
      </c>
      <c r="P1420">
        <v>380.38690476190402</v>
      </c>
      <c r="Q1420">
        <v>0.190576172112259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672</v>
      </c>
      <c r="E1421">
        <v>1000.2357697</v>
      </c>
      <c r="F1421">
        <v>253.6</v>
      </c>
      <c r="G1421">
        <v>101.82814266616199</v>
      </c>
      <c r="H1421">
        <v>-15.6214292945766</v>
      </c>
      <c r="I1421">
        <v>2.1786007029140699</v>
      </c>
      <c r="J1421">
        <v>-1.64090297547301</v>
      </c>
      <c r="K1421">
        <v>265.36072398054199</v>
      </c>
      <c r="L1421">
        <v>253.82398728868901</v>
      </c>
      <c r="M1421">
        <v>47.856372811425601</v>
      </c>
      <c r="N1421">
        <v>1.0936509256476099</v>
      </c>
      <c r="O1421">
        <v>57.334384858044103</v>
      </c>
      <c r="P1421">
        <v>137.23105706267501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281</v>
      </c>
      <c r="E1422">
        <v>999.48171686000001</v>
      </c>
      <c r="F1422">
        <v>1772.4</v>
      </c>
      <c r="G1422">
        <v>-47.009572979236097</v>
      </c>
      <c r="H1422">
        <v>2.05845582015841</v>
      </c>
      <c r="I1422">
        <v>-11.566032683734599</v>
      </c>
      <c r="J1422">
        <v>-0.86785895441521799</v>
      </c>
      <c r="K1422">
        <v>1764.8841957637901</v>
      </c>
      <c r="L1422">
        <v>1811.68943227771</v>
      </c>
      <c r="M1422">
        <v>54.331327044294198</v>
      </c>
      <c r="N1422">
        <v>0.85282132952579703</v>
      </c>
      <c r="O1422">
        <v>27.733581584292399</v>
      </c>
      <c r="P1422">
        <v>17.377483443708599</v>
      </c>
      <c r="Q1422">
        <v>-2.1516525966386001E-2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584</v>
      </c>
      <c r="E1423">
        <v>995.51333111999998</v>
      </c>
      <c r="F1423">
        <v>286.35000000000002</v>
      </c>
      <c r="G1423">
        <v>56.251549016207498</v>
      </c>
      <c r="H1423">
        <v>-0.79395923426839099</v>
      </c>
      <c r="I1423">
        <v>29.538689068157002</v>
      </c>
      <c r="J1423">
        <v>6.1402133626503304</v>
      </c>
      <c r="K1423">
        <v>263.56941161430899</v>
      </c>
      <c r="L1423">
        <v>236.65523394820599</v>
      </c>
      <c r="M1423">
        <v>61.633331087125299</v>
      </c>
      <c r="N1423">
        <v>2.3130988126480898</v>
      </c>
      <c r="O1423">
        <v>12.519643792561499</v>
      </c>
      <c r="P1423">
        <v>90.963654551517195</v>
      </c>
      <c r="Q1423">
        <v>2.4910619018807999E-2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609</v>
      </c>
      <c r="E1424">
        <v>991.39624483199998</v>
      </c>
      <c r="F1424">
        <v>212.85</v>
      </c>
      <c r="G1424">
        <v>-23.363002928269999</v>
      </c>
      <c r="H1424">
        <v>6.5158373521239197</v>
      </c>
      <c r="I1424">
        <v>-12.2882946147119</v>
      </c>
      <c r="J1424">
        <v>9.4569126033026496</v>
      </c>
      <c r="K1424">
        <v>189.10661347337199</v>
      </c>
      <c r="L1424">
        <v>194.06695934177301</v>
      </c>
      <c r="M1424">
        <v>85.345057435851999</v>
      </c>
      <c r="N1424">
        <v>2.5856484565667701</v>
      </c>
      <c r="O1424">
        <v>14.023960535588399</v>
      </c>
      <c r="P1424">
        <v>33.825840930524897</v>
      </c>
      <c r="Q1424">
        <v>7.1908726647960004E-3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214</v>
      </c>
      <c r="E1425">
        <v>990.15756299999998</v>
      </c>
      <c r="F1425">
        <v>63.42</v>
      </c>
      <c r="G1425">
        <v>4.3469860342024003</v>
      </c>
      <c r="H1425">
        <v>-11.805763752085801</v>
      </c>
      <c r="I1425">
        <v>6.5830093506461598</v>
      </c>
      <c r="J1425">
        <v>-10.0885755919997</v>
      </c>
      <c r="K1425">
        <v>68.649812325841197</v>
      </c>
      <c r="L1425">
        <v>68.322077160764906</v>
      </c>
      <c r="M1425">
        <v>34.529369139830997</v>
      </c>
      <c r="N1425">
        <v>0.75774618459642795</v>
      </c>
      <c r="O1425">
        <v>104.509618416903</v>
      </c>
      <c r="P1425">
        <v>46.975666280417101</v>
      </c>
      <c r="Q1425">
        <v>1.2019729745573001E-2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376</v>
      </c>
      <c r="E1426">
        <v>989.63982752000004</v>
      </c>
      <c r="F1426">
        <v>192.67</v>
      </c>
      <c r="G1426">
        <v>57.838556361755302</v>
      </c>
      <c r="H1426">
        <v>67.513608958966799</v>
      </c>
      <c r="I1426">
        <v>55.922720534555502</v>
      </c>
      <c r="J1426">
        <v>-0.141754626546956</v>
      </c>
      <c r="K1426">
        <v>147.38992072067001</v>
      </c>
      <c r="L1426">
        <v>128.47142136074001</v>
      </c>
      <c r="M1426">
        <v>75.338060487178197</v>
      </c>
      <c r="N1426">
        <v>2.9716329695822101</v>
      </c>
      <c r="O1426">
        <v>9.5136762339751808</v>
      </c>
      <c r="P1426">
        <v>117.95248868778199</v>
      </c>
      <c r="Q1426">
        <v>5.9097714587518002E-2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340</v>
      </c>
      <c r="E1427">
        <v>985.98789220000003</v>
      </c>
      <c r="F1427">
        <v>706.15</v>
      </c>
      <c r="G1427">
        <v>377.32900818966601</v>
      </c>
      <c r="H1427">
        <v>-2.48242313928725</v>
      </c>
      <c r="I1427">
        <v>281.26987054418299</v>
      </c>
      <c r="J1427">
        <v>11.4173972201277</v>
      </c>
      <c r="K1427">
        <v>585.487155715158</v>
      </c>
      <c r="L1427">
        <v>382.33552183101</v>
      </c>
      <c r="M1427">
        <v>69.552795515812306</v>
      </c>
      <c r="N1427">
        <v>1.2241388540015199</v>
      </c>
      <c r="O1427">
        <v>0</v>
      </c>
      <c r="P1427">
        <v>503.03159692570398</v>
      </c>
      <c r="Q1427">
        <v>0.24883621612781101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140</v>
      </c>
      <c r="E1428">
        <v>985.37674308299995</v>
      </c>
      <c r="F1428">
        <v>37.229999999999997</v>
      </c>
      <c r="G1428">
        <v>43.001802547963798</v>
      </c>
      <c r="H1428">
        <v>6.8538147556034996</v>
      </c>
      <c r="I1428">
        <v>31.335251891114002</v>
      </c>
      <c r="J1428">
        <v>-0.62550399468351903</v>
      </c>
      <c r="K1428">
        <v>34.603190788933297</v>
      </c>
      <c r="L1428">
        <v>31.497682469842001</v>
      </c>
      <c r="M1428">
        <v>63.392723887610501</v>
      </c>
      <c r="N1428">
        <v>2.6771061543500498</v>
      </c>
      <c r="O1428">
        <v>32.688691915122199</v>
      </c>
      <c r="P1428">
        <v>73.162790697674396</v>
      </c>
      <c r="Q1428">
        <v>2.4730849502806001E-2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59</v>
      </c>
      <c r="E1429">
        <v>985.19149700000003</v>
      </c>
      <c r="F1429">
        <v>1510</v>
      </c>
      <c r="G1429">
        <v>274.88865270086899</v>
      </c>
      <c r="H1429">
        <v>-3.30250361349343</v>
      </c>
      <c r="I1429">
        <v>88.409566606644404</v>
      </c>
      <c r="J1429">
        <v>9.7760237579181908</v>
      </c>
      <c r="K1429">
        <v>1413.67984989923</v>
      </c>
      <c r="L1429">
        <v>1065.82409013866</v>
      </c>
      <c r="M1429">
        <v>68.974176457553298</v>
      </c>
      <c r="N1429">
        <v>0.54255722628717196</v>
      </c>
      <c r="O1429">
        <v>20.841059602649</v>
      </c>
      <c r="P1429">
        <v>313.69863013698603</v>
      </c>
      <c r="Q1429">
        <v>0.124798788556113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373</v>
      </c>
      <c r="E1430">
        <v>983.95968077500004</v>
      </c>
      <c r="F1430">
        <v>632.75</v>
      </c>
      <c r="G1430">
        <v>-46.801561444681603</v>
      </c>
      <c r="H1430">
        <v>3.4298675760856598</v>
      </c>
      <c r="I1430">
        <v>-19.584608266177199</v>
      </c>
      <c r="J1430">
        <v>7.8045174223669598</v>
      </c>
      <c r="K1430">
        <v>599.987909576221</v>
      </c>
      <c r="L1430">
        <v>641.80199413463401</v>
      </c>
      <c r="M1430">
        <v>68.762222231979905</v>
      </c>
      <c r="N1430">
        <v>0.82765548496742603</v>
      </c>
      <c r="O1430">
        <v>41.129988146977396</v>
      </c>
      <c r="P1430">
        <v>28.372895110570099</v>
      </c>
      <c r="Q1430">
        <v>-6.4312301959197002E-2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985</v>
      </c>
      <c r="E1431">
        <v>982.60271958999999</v>
      </c>
      <c r="F1431">
        <v>143.77000000000001</v>
      </c>
      <c r="G1431">
        <v>-45.222745519056197</v>
      </c>
      <c r="H1431">
        <v>17.220861079828001</v>
      </c>
      <c r="I1431">
        <v>-15.0290072150444</v>
      </c>
      <c r="J1431">
        <v>-6.4988373534876098</v>
      </c>
      <c r="K1431">
        <v>135.51421970164199</v>
      </c>
      <c r="L1431">
        <v>142.76057221734601</v>
      </c>
      <c r="M1431">
        <v>57.261180815100701</v>
      </c>
      <c r="N1431">
        <v>1.2918707884620499</v>
      </c>
      <c r="O1431">
        <v>31.1121930861792</v>
      </c>
      <c r="P1431">
        <v>27.909252669039098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80</v>
      </c>
      <c r="E1432">
        <v>980.03473750000001</v>
      </c>
      <c r="F1432">
        <v>690.55</v>
      </c>
      <c r="G1432">
        <v>11.9104658561908</v>
      </c>
      <c r="H1432">
        <v>8.3444159711895107</v>
      </c>
      <c r="I1432">
        <v>9.6792874560700195</v>
      </c>
      <c r="J1432">
        <v>-0.125468276196915</v>
      </c>
      <c r="K1432">
        <v>635.60857368854101</v>
      </c>
      <c r="L1432">
        <v>590.03939455494105</v>
      </c>
      <c r="M1432">
        <v>71.003500365645607</v>
      </c>
      <c r="N1432">
        <v>2.53678607258778</v>
      </c>
      <c r="O1432">
        <v>6.4368981246832204</v>
      </c>
      <c r="P1432">
        <v>47.050681431005103</v>
      </c>
      <c r="Q1432">
        <v>-2.0484626154236001E-2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1814</v>
      </c>
      <c r="E1433">
        <v>978.63639999999998</v>
      </c>
      <c r="F1433">
        <v>412.15</v>
      </c>
      <c r="G1433">
        <v>17.0647201758295</v>
      </c>
      <c r="H1433">
        <v>19.369047072590199</v>
      </c>
      <c r="I1433">
        <v>28.9371456899358</v>
      </c>
      <c r="J1433">
        <v>22.5780931510218</v>
      </c>
      <c r="K1433">
        <v>365.89441479458401</v>
      </c>
      <c r="M1433">
        <v>70.246121730697595</v>
      </c>
      <c r="N1433">
        <v>1.1543311837689001</v>
      </c>
      <c r="O1433">
        <v>23.1954385539245</v>
      </c>
      <c r="P1433">
        <v>63.486711622371999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275</v>
      </c>
      <c r="E1434">
        <v>977.70891474999996</v>
      </c>
      <c r="F1434">
        <v>351.3</v>
      </c>
      <c r="G1434">
        <v>-19.3520880398716</v>
      </c>
      <c r="H1434">
        <v>-6.2732707700410097</v>
      </c>
      <c r="I1434">
        <v>-0.407437491296059</v>
      </c>
      <c r="J1434">
        <v>-4.3281387922503196</v>
      </c>
      <c r="K1434">
        <v>365.42294261328402</v>
      </c>
      <c r="L1434">
        <v>351.26856697266498</v>
      </c>
      <c r="M1434">
        <v>42.617620973980401</v>
      </c>
      <c r="N1434">
        <v>0.78185135483108503</v>
      </c>
      <c r="O1434">
        <v>27.810987759749501</v>
      </c>
      <c r="P1434">
        <v>25.330003567606099</v>
      </c>
      <c r="Q1434">
        <v>0.13970176988816499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E1435">
        <v>973.80247999999995</v>
      </c>
      <c r="F1435">
        <v>1216.0999999999999</v>
      </c>
      <c r="G1435">
        <v>80.066798886706195</v>
      </c>
      <c r="H1435">
        <v>-5.3829835827349104</v>
      </c>
      <c r="I1435">
        <v>-0.23940221253781799</v>
      </c>
      <c r="J1435">
        <v>-3.9036892645631198</v>
      </c>
      <c r="K1435">
        <v>1229.3936581220601</v>
      </c>
      <c r="L1435">
        <v>1113.49016919203</v>
      </c>
      <c r="M1435">
        <v>50.654554949569501</v>
      </c>
      <c r="N1435">
        <v>1.4106254284273101</v>
      </c>
      <c r="O1435">
        <v>33.196283200394703</v>
      </c>
      <c r="P1435">
        <v>119.03818443804001</v>
      </c>
      <c r="Q1435">
        <v>0.24033263279251799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1284</v>
      </c>
      <c r="E1436">
        <v>972.64355498400005</v>
      </c>
      <c r="F1436">
        <v>74.010000000000005</v>
      </c>
      <c r="G1436">
        <v>24.505936651486302</v>
      </c>
      <c r="H1436">
        <v>16.670948010797499</v>
      </c>
      <c r="I1436">
        <v>-16.393741277356199</v>
      </c>
      <c r="J1436">
        <v>-4.2681764607154697</v>
      </c>
      <c r="K1436">
        <v>66.245043551905894</v>
      </c>
      <c r="L1436">
        <v>64.381441803099406</v>
      </c>
      <c r="M1436">
        <v>71.848073119831895</v>
      </c>
      <c r="N1436">
        <v>2.5187045846134</v>
      </c>
      <c r="O1436">
        <v>16.335630320226901</v>
      </c>
      <c r="P1436">
        <v>67.443438914027098</v>
      </c>
      <c r="Q1436">
        <v>-4.5934194717947997E-2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284</v>
      </c>
      <c r="E1437">
        <v>972.18382559999998</v>
      </c>
      <c r="F1437">
        <v>593.70000000000005</v>
      </c>
      <c r="G1437">
        <v>67.518038665781305</v>
      </c>
      <c r="H1437">
        <v>2.0169551701431501</v>
      </c>
      <c r="I1437">
        <v>-13.1542242909034</v>
      </c>
      <c r="J1437">
        <v>-4.1229124377033397</v>
      </c>
      <c r="K1437">
        <v>567.69880113180102</v>
      </c>
      <c r="L1437">
        <v>522.36514113831504</v>
      </c>
      <c r="M1437">
        <v>53.8966100664245</v>
      </c>
      <c r="N1437">
        <v>0.90794412920122203</v>
      </c>
      <c r="O1437">
        <v>22.9577227556004</v>
      </c>
      <c r="P1437">
        <v>111.960014280614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92</v>
      </c>
      <c r="E1438">
        <v>972.10236559999998</v>
      </c>
      <c r="F1438">
        <v>101.99</v>
      </c>
      <c r="G1438">
        <v>-22.525175988501399</v>
      </c>
      <c r="H1438">
        <v>-4.67414473669084</v>
      </c>
      <c r="I1438">
        <v>-12.4946222094392</v>
      </c>
      <c r="J1438">
        <v>-4.8385202751100298</v>
      </c>
      <c r="K1438">
        <v>106.373750402658</v>
      </c>
      <c r="L1438">
        <v>108.019222420619</v>
      </c>
      <c r="M1438">
        <v>37.294331580231102</v>
      </c>
      <c r="N1438">
        <v>0.83119490870877899</v>
      </c>
      <c r="O1438">
        <v>43.494460241200102</v>
      </c>
      <c r="P1438">
        <v>9.6666666666666607</v>
      </c>
      <c r="Q1438">
        <v>-3.2622875654039998E-2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E1439">
        <v>971.68698404999998</v>
      </c>
      <c r="F1439">
        <v>1145.6500000000001</v>
      </c>
      <c r="G1439">
        <v>149.66641698282299</v>
      </c>
      <c r="H1439">
        <v>34.922362925316101</v>
      </c>
      <c r="I1439">
        <v>29.9934280556561</v>
      </c>
      <c r="J1439">
        <v>-2.5401979981092602</v>
      </c>
      <c r="K1439">
        <v>936.16387051547099</v>
      </c>
      <c r="L1439">
        <v>784.03096343272205</v>
      </c>
      <c r="M1439">
        <v>62.578378954300298</v>
      </c>
      <c r="N1439">
        <v>1.22477546716802</v>
      </c>
      <c r="O1439">
        <v>10.1558067472613</v>
      </c>
      <c r="P1439">
        <v>181.83271832718299</v>
      </c>
      <c r="Q1439">
        <v>5.0746824273743003E-2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230</v>
      </c>
      <c r="E1440">
        <v>971.38812399999995</v>
      </c>
      <c r="F1440">
        <v>587</v>
      </c>
      <c r="G1440">
        <v>70.566300952262793</v>
      </c>
      <c r="H1440">
        <v>0.66049653766747396</v>
      </c>
      <c r="I1440">
        <v>-12.636556690191499</v>
      </c>
      <c r="J1440">
        <v>-8.0436437146144808</v>
      </c>
      <c r="K1440">
        <v>595.24965300542203</v>
      </c>
      <c r="L1440">
        <v>566.73238302766299</v>
      </c>
      <c r="M1440">
        <v>50.762395474184899</v>
      </c>
      <c r="N1440">
        <v>0.92318399746123103</v>
      </c>
      <c r="O1440">
        <v>44.855195911413901</v>
      </c>
      <c r="P1440">
        <v>109.642857142857</v>
      </c>
      <c r="Q1440">
        <v>4.5753946379931999E-2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193</v>
      </c>
      <c r="E1441">
        <v>969.60807999999997</v>
      </c>
      <c r="F1441">
        <v>779.45</v>
      </c>
      <c r="G1441">
        <v>7.66073494819023</v>
      </c>
      <c r="H1441">
        <v>-7.2825998021459402</v>
      </c>
      <c r="I1441">
        <v>-6.09458773772639</v>
      </c>
      <c r="J1441">
        <v>-0.51860055571274799</v>
      </c>
      <c r="K1441">
        <v>790.88378579691698</v>
      </c>
      <c r="L1441">
        <v>742.19629648121304</v>
      </c>
      <c r="M1441">
        <v>55.288972554373402</v>
      </c>
      <c r="N1441">
        <v>0.42771624784368201</v>
      </c>
      <c r="O1441">
        <v>19.9563794983642</v>
      </c>
      <c r="P1441">
        <v>38.9146319729103</v>
      </c>
      <c r="Q1441">
        <v>4.8100798012814999E-2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384</v>
      </c>
      <c r="E1442">
        <v>964.56677371499995</v>
      </c>
      <c r="F1442">
        <v>310.14999999999998</v>
      </c>
      <c r="G1442">
        <v>66.429875827564899</v>
      </c>
      <c r="H1442">
        <v>-0.96399611131608598</v>
      </c>
      <c r="I1442">
        <v>4.2617127581450802</v>
      </c>
      <c r="J1442">
        <v>-0.14510930524820201</v>
      </c>
      <c r="K1442">
        <v>296.03637253418998</v>
      </c>
      <c r="L1442">
        <v>255.427554672567</v>
      </c>
      <c r="M1442">
        <v>63.421816971848699</v>
      </c>
      <c r="N1442">
        <v>1.11549318349792</v>
      </c>
      <c r="O1442">
        <v>7.36740286957924</v>
      </c>
      <c r="P1442">
        <v>119.109855174849</v>
      </c>
      <c r="Q1442">
        <v>0.12957362861751401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281</v>
      </c>
      <c r="E1443">
        <v>963.80820000000006</v>
      </c>
      <c r="F1443">
        <v>88.02</v>
      </c>
      <c r="G1443">
        <v>-38.815006082231797</v>
      </c>
      <c r="H1443">
        <v>-4.8492420129554299</v>
      </c>
      <c r="I1443">
        <v>-28.193332070195101</v>
      </c>
      <c r="J1443">
        <v>-4.3135411293772699E-2</v>
      </c>
      <c r="K1443">
        <v>90.126826155353498</v>
      </c>
      <c r="L1443">
        <v>97.549544112517495</v>
      </c>
      <c r="M1443">
        <v>53.367452402270402</v>
      </c>
      <c r="N1443">
        <v>1.0108716763238901</v>
      </c>
      <c r="O1443">
        <v>50.8179959100204</v>
      </c>
      <c r="P1443">
        <v>18.641326324302401</v>
      </c>
      <c r="Q1443">
        <v>8.4743767012258997E-2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62</v>
      </c>
      <c r="E1444">
        <v>963.3</v>
      </c>
      <c r="F1444">
        <v>157.91</v>
      </c>
      <c r="G1444">
        <v>73.637802360732906</v>
      </c>
      <c r="H1444">
        <v>6.1811867560625497</v>
      </c>
      <c r="I1444">
        <v>3.3918512205124101</v>
      </c>
      <c r="J1444">
        <v>5.8341237645786697</v>
      </c>
      <c r="K1444">
        <v>144.615493191441</v>
      </c>
      <c r="L1444">
        <v>135.10017984707099</v>
      </c>
      <c r="M1444">
        <v>70.247238344942204</v>
      </c>
      <c r="N1444">
        <v>1.9578706857492301</v>
      </c>
      <c r="O1444">
        <v>27.604331581280402</v>
      </c>
      <c r="P1444">
        <v>104.67919637070599</v>
      </c>
      <c r="Q1444">
        <v>2.9446442659737001E-2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531</v>
      </c>
      <c r="E1445">
        <v>961.92220826000005</v>
      </c>
      <c r="F1445">
        <v>258.07</v>
      </c>
      <c r="G1445">
        <v>-34.4603498905851</v>
      </c>
      <c r="H1445">
        <v>1.76870358184765</v>
      </c>
      <c r="I1445">
        <v>-24.911873898406501</v>
      </c>
      <c r="J1445">
        <v>2.4122963724533801</v>
      </c>
      <c r="K1445">
        <v>252.88767074081699</v>
      </c>
      <c r="L1445">
        <v>264.27419542231098</v>
      </c>
      <c r="M1445">
        <v>64.349334048891606</v>
      </c>
      <c r="N1445">
        <v>1.8027294931371101</v>
      </c>
      <c r="O1445">
        <v>23.784244584802501</v>
      </c>
      <c r="P1445">
        <v>14.4434589800443</v>
      </c>
      <c r="Q1445">
        <v>-0.11484711496137801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E1446">
        <v>960.88071820000005</v>
      </c>
      <c r="F1446">
        <v>792.1</v>
      </c>
      <c r="G1446">
        <v>48.940804897137603</v>
      </c>
      <c r="H1446">
        <v>-9.0729183960607305</v>
      </c>
      <c r="I1446">
        <v>23.446488163501002</v>
      </c>
      <c r="J1446">
        <v>-6.5168542671721097</v>
      </c>
      <c r="K1446">
        <v>799.93318150465404</v>
      </c>
      <c r="L1446">
        <v>666.02109364636601</v>
      </c>
      <c r="M1446">
        <v>44.6443204063537</v>
      </c>
      <c r="N1446">
        <v>0.41714726299162103</v>
      </c>
      <c r="O1446">
        <v>22.383537432142401</v>
      </c>
      <c r="P1446">
        <v>98.025000000000006</v>
      </c>
      <c r="Q1446">
        <v>0.16877417692249999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609</v>
      </c>
      <c r="E1447">
        <v>954.15596500000004</v>
      </c>
      <c r="F1447">
        <v>424.55</v>
      </c>
      <c r="G1447">
        <v>-23.183286200338099</v>
      </c>
      <c r="H1447">
        <v>1.8059431266681301</v>
      </c>
      <c r="I1447">
        <v>-14.3272567653579</v>
      </c>
      <c r="J1447">
        <v>-2.1413456174268499</v>
      </c>
      <c r="K1447">
        <v>416.96986506725898</v>
      </c>
      <c r="L1447">
        <v>407.32187268396802</v>
      </c>
      <c r="M1447">
        <v>27.530272774283301</v>
      </c>
      <c r="N1447">
        <v>1.2838596536971201</v>
      </c>
      <c r="O1447">
        <v>27.193498998940001</v>
      </c>
      <c r="P1447">
        <v>24.483213605043201</v>
      </c>
      <c r="Q1447">
        <v>0.125015689823267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18</v>
      </c>
      <c r="E1448">
        <v>953.95336037999903</v>
      </c>
      <c r="F1448">
        <v>912.65</v>
      </c>
      <c r="G1448">
        <v>60.087362732432098</v>
      </c>
      <c r="H1448">
        <v>-13.512438162645999</v>
      </c>
      <c r="I1448">
        <v>-13.305856880515501</v>
      </c>
      <c r="J1448">
        <v>-3.6240218420385601</v>
      </c>
      <c r="K1448">
        <v>1048.26466004076</v>
      </c>
      <c r="L1448">
        <v>989.36387464729603</v>
      </c>
      <c r="M1448">
        <v>39.524369819977998</v>
      </c>
      <c r="N1448">
        <v>0.65839237161566999</v>
      </c>
      <c r="O1448">
        <v>73.341368542157397</v>
      </c>
      <c r="P1448">
        <v>107.185017026106</v>
      </c>
      <c r="Q1448">
        <v>0.21545989521825601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584</v>
      </c>
      <c r="E1449">
        <v>953.15260283999999</v>
      </c>
      <c r="F1449">
        <v>155.35</v>
      </c>
      <c r="G1449">
        <v>161.514351024891</v>
      </c>
      <c r="H1449">
        <v>18.265574205309001</v>
      </c>
      <c r="I1449">
        <v>11.799770037256399</v>
      </c>
      <c r="J1449">
        <v>0.92062981668152499</v>
      </c>
      <c r="K1449">
        <v>137.02035725037501</v>
      </c>
      <c r="L1449">
        <v>117.342885322133</v>
      </c>
      <c r="M1449">
        <v>78.238638877896406</v>
      </c>
      <c r="N1449">
        <v>2.4456059994284902</v>
      </c>
      <c r="O1449">
        <v>8.7866108786610795</v>
      </c>
      <c r="P1449">
        <v>202.82651072124699</v>
      </c>
      <c r="Q1449">
        <v>0.12474722894698199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303</v>
      </c>
      <c r="E1450">
        <v>953.03099999999995</v>
      </c>
      <c r="F1450">
        <v>349.4</v>
      </c>
      <c r="G1450">
        <v>-2.6795535289913102</v>
      </c>
      <c r="H1450">
        <v>50.430757987044501</v>
      </c>
      <c r="I1450">
        <v>14.0627754254346</v>
      </c>
      <c r="J1450">
        <v>36.616718898702104</v>
      </c>
      <c r="M1450">
        <v>91.610345172021198</v>
      </c>
      <c r="O1450">
        <v>13.337149398969601</v>
      </c>
      <c r="P1450">
        <v>83.894736842105203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154</v>
      </c>
      <c r="E1451">
        <v>952.70859240000004</v>
      </c>
      <c r="F1451">
        <v>1090.95</v>
      </c>
      <c r="G1451">
        <v>-37.8101762616907</v>
      </c>
      <c r="H1451">
        <v>0.43406579715176402</v>
      </c>
      <c r="I1451">
        <v>-33.914944165902902</v>
      </c>
      <c r="J1451">
        <v>-4.6810055007921303</v>
      </c>
      <c r="K1451">
        <v>1110.4151667313699</v>
      </c>
      <c r="L1451">
        <v>1183.1583015752201</v>
      </c>
      <c r="M1451">
        <v>52.839854938059801</v>
      </c>
      <c r="N1451">
        <v>1.0473058667172901</v>
      </c>
      <c r="O1451">
        <v>57.752417617672599</v>
      </c>
      <c r="P1451">
        <v>20.988133525562802</v>
      </c>
      <c r="Q1451">
        <v>0.102850783140729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E1452">
        <v>948.77370629999996</v>
      </c>
      <c r="F1452">
        <v>39.020000000000003</v>
      </c>
      <c r="G1452">
        <v>-67.150294885623495</v>
      </c>
      <c r="H1452">
        <v>-7.1452240444004103</v>
      </c>
      <c r="I1452">
        <v>-32.3504662172599</v>
      </c>
      <c r="J1452">
        <v>-3.6593040733006799</v>
      </c>
      <c r="K1452">
        <v>40.312324141041202</v>
      </c>
      <c r="L1452">
        <v>47.223926890517902</v>
      </c>
      <c r="M1452">
        <v>44.996044704315203</v>
      </c>
      <c r="N1452">
        <v>0.66195590720924302</v>
      </c>
      <c r="O1452">
        <v>81.957970271655498</v>
      </c>
      <c r="P1452">
        <v>18.2424242424242</v>
      </c>
      <c r="Q1452">
        <v>7.1497475316571996E-2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281</v>
      </c>
      <c r="E1453">
        <v>948.18516641099995</v>
      </c>
      <c r="F1453">
        <v>236.11</v>
      </c>
      <c r="G1453">
        <v>-1.2862450646093E-2</v>
      </c>
      <c r="H1453">
        <v>-0.21356633727976199</v>
      </c>
      <c r="I1453">
        <v>16.7294665037798</v>
      </c>
      <c r="J1453">
        <v>-4.6578230858112297</v>
      </c>
      <c r="K1453">
        <v>230.82173776972999</v>
      </c>
      <c r="M1453">
        <v>51.515158932389099</v>
      </c>
      <c r="N1453">
        <v>0.53611403062365304</v>
      </c>
      <c r="O1453">
        <v>16.259370632332299</v>
      </c>
      <c r="P1453">
        <v>37.793988911584499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531</v>
      </c>
      <c r="E1454">
        <v>947.7</v>
      </c>
      <c r="F1454">
        <v>311.75</v>
      </c>
      <c r="G1454">
        <v>10.685232758608301</v>
      </c>
      <c r="H1454">
        <v>22.069199128065002</v>
      </c>
      <c r="I1454">
        <v>10.836871673538401</v>
      </c>
      <c r="J1454">
        <v>-7.8821954636453597</v>
      </c>
      <c r="K1454">
        <v>267.83022698854199</v>
      </c>
      <c r="L1454">
        <v>240.66183504824599</v>
      </c>
      <c r="M1454">
        <v>64.422879121204005</v>
      </c>
      <c r="N1454">
        <v>3.5838019569069099</v>
      </c>
      <c r="O1454">
        <v>12.1090617481956</v>
      </c>
      <c r="P1454">
        <v>68.604651162790603</v>
      </c>
      <c r="Q1454">
        <v>2.6650119258239999E-2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21</v>
      </c>
      <c r="E1455">
        <v>947.56176000000005</v>
      </c>
      <c r="F1455">
        <v>472.4</v>
      </c>
      <c r="G1455">
        <v>9.1164559690007501</v>
      </c>
      <c r="H1455">
        <v>-3.0084303823728602</v>
      </c>
      <c r="I1455">
        <v>-31.687402488485901</v>
      </c>
      <c r="J1455">
        <v>-7.1143534698104798</v>
      </c>
      <c r="K1455">
        <v>485.01583468267103</v>
      </c>
      <c r="L1455">
        <v>443.24418214888198</v>
      </c>
      <c r="M1455">
        <v>67.007720283312906</v>
      </c>
      <c r="N1455">
        <v>1.2077245309817199</v>
      </c>
      <c r="O1455">
        <v>37.415325994919499</v>
      </c>
      <c r="P1455">
        <v>57.175600739371497</v>
      </c>
      <c r="Q1455">
        <v>0.35351944629926502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926</v>
      </c>
      <c r="E1456">
        <v>946.42700000000002</v>
      </c>
      <c r="F1456">
        <v>2032.35</v>
      </c>
      <c r="G1456">
        <v>147.14251359592001</v>
      </c>
      <c r="H1456">
        <v>73.779860261745</v>
      </c>
      <c r="I1456">
        <v>113.174144543485</v>
      </c>
      <c r="J1456">
        <v>31.574511106494299</v>
      </c>
      <c r="K1456">
        <v>1374.61457044797</v>
      </c>
      <c r="L1456">
        <v>1059.0718064597299</v>
      </c>
      <c r="M1456">
        <v>86.986162259614204</v>
      </c>
      <c r="N1456">
        <v>1.5695171813832101</v>
      </c>
      <c r="O1456">
        <v>7.7570300391172697</v>
      </c>
      <c r="P1456">
        <v>200.11075014766601</v>
      </c>
      <c r="Q1456">
        <v>0.172747336218426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584</v>
      </c>
      <c r="E1457">
        <v>946.16250560000003</v>
      </c>
      <c r="F1457">
        <v>5690</v>
      </c>
      <c r="G1457">
        <v>131.18794270633001</v>
      </c>
      <c r="H1457">
        <v>2.6917103679969299</v>
      </c>
      <c r="I1457">
        <v>20.8115668191965</v>
      </c>
      <c r="J1457">
        <v>6.5488617558450297</v>
      </c>
      <c r="K1457">
        <v>5299.9409431266704</v>
      </c>
      <c r="L1457">
        <v>4578.4125002027604</v>
      </c>
      <c r="M1457">
        <v>63.247928897078701</v>
      </c>
      <c r="N1457">
        <v>1.9641705156356399</v>
      </c>
      <c r="O1457">
        <v>10.527240773286399</v>
      </c>
      <c r="P1457">
        <v>161.970534069981</v>
      </c>
      <c r="Q1457">
        <v>0.15936445792107701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21</v>
      </c>
      <c r="E1458">
        <v>942.76127244999998</v>
      </c>
      <c r="F1458">
        <v>153.69</v>
      </c>
      <c r="G1458">
        <v>-2.8267944536024801</v>
      </c>
      <c r="H1458">
        <v>-5.2093074794038898</v>
      </c>
      <c r="I1458">
        <v>7.5980471383774697</v>
      </c>
      <c r="J1458">
        <v>0.61750890987793905</v>
      </c>
      <c r="K1458">
        <v>146.264808269887</v>
      </c>
      <c r="L1458">
        <v>140.78716448300901</v>
      </c>
      <c r="M1458">
        <v>69.862978015925904</v>
      </c>
      <c r="N1458">
        <v>1.71924670727304</v>
      </c>
      <c r="O1458">
        <v>21.2831023488841</v>
      </c>
      <c r="P1458">
        <v>30.911413969335499</v>
      </c>
      <c r="Q1458">
        <v>6.8134867970113006E-2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281</v>
      </c>
      <c r="E1459">
        <v>941.23295953499996</v>
      </c>
      <c r="F1459">
        <v>547.25</v>
      </c>
      <c r="G1459">
        <v>-41.064339429274</v>
      </c>
      <c r="H1459">
        <v>-1.2794998276688201</v>
      </c>
      <c r="I1459">
        <v>-15.220224974603701</v>
      </c>
      <c r="J1459">
        <v>-2.4076442846672701</v>
      </c>
      <c r="K1459">
        <v>535.52026939778102</v>
      </c>
      <c r="L1459">
        <v>552.90211339132202</v>
      </c>
      <c r="M1459">
        <v>57.195441672052802</v>
      </c>
      <c r="N1459">
        <v>1.0064684039268801</v>
      </c>
      <c r="O1459">
        <v>48.743718592964797</v>
      </c>
      <c r="P1459">
        <v>24.092970521541901</v>
      </c>
      <c r="Q1459">
        <v>4.3707399231477997E-2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584</v>
      </c>
      <c r="E1460">
        <v>939.69150342900002</v>
      </c>
      <c r="F1460">
        <v>162.24</v>
      </c>
      <c r="G1460">
        <v>157.35379622752399</v>
      </c>
      <c r="H1460">
        <v>21.607031751303101</v>
      </c>
      <c r="I1460">
        <v>46.402451815411403</v>
      </c>
      <c r="J1460">
        <v>-3.5131050687995198</v>
      </c>
      <c r="K1460">
        <v>141.07720544851</v>
      </c>
      <c r="L1460">
        <v>113.732732189711</v>
      </c>
      <c r="M1460">
        <v>59.743884962115402</v>
      </c>
      <c r="N1460">
        <v>1.3596072556679399</v>
      </c>
      <c r="O1460">
        <v>13.042406311637</v>
      </c>
      <c r="P1460">
        <v>192.32432432432401</v>
      </c>
      <c r="Q1460">
        <v>0.103580296642408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985</v>
      </c>
      <c r="E1461">
        <v>937.01250000000005</v>
      </c>
      <c r="F1461">
        <v>82.17</v>
      </c>
      <c r="G1461">
        <v>-59.141837616395001</v>
      </c>
      <c r="H1461">
        <v>7.1749678054709403</v>
      </c>
      <c r="I1461">
        <v>-10.3371555996069</v>
      </c>
      <c r="J1461">
        <v>-4.9854764708822001</v>
      </c>
      <c r="K1461">
        <v>77.960340007130199</v>
      </c>
      <c r="L1461">
        <v>84.169998109355504</v>
      </c>
      <c r="M1461">
        <v>57.0088337426454</v>
      </c>
      <c r="N1461">
        <v>2.3172200517642998</v>
      </c>
      <c r="O1461">
        <v>65.388828039430393</v>
      </c>
      <c r="P1461">
        <v>28.2903981264637</v>
      </c>
      <c r="Q1461">
        <v>7.2443454938151006E-2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21</v>
      </c>
      <c r="E1462">
        <v>935.02199332500004</v>
      </c>
      <c r="F1462">
        <v>543.65</v>
      </c>
      <c r="G1462">
        <v>114.436287660399</v>
      </c>
      <c r="H1462">
        <v>2.5147354729732601</v>
      </c>
      <c r="I1462">
        <v>45.230483427834997</v>
      </c>
      <c r="J1462">
        <v>8.5108522909039408</v>
      </c>
      <c r="K1462">
        <v>520.30221553598301</v>
      </c>
      <c r="L1462">
        <v>447.04630316038998</v>
      </c>
      <c r="M1462">
        <v>73.293405327497794</v>
      </c>
      <c r="N1462">
        <v>1.52153325548783</v>
      </c>
      <c r="O1462">
        <v>28.575370183022098</v>
      </c>
      <c r="P1462">
        <v>198.29903978052101</v>
      </c>
      <c r="Q1462">
        <v>0.115344647363014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</v>
      </c>
      <c r="E1463">
        <v>934.01905499999998</v>
      </c>
      <c r="F1463">
        <v>732.35</v>
      </c>
      <c r="G1463">
        <v>57.205567746756003</v>
      </c>
      <c r="H1463">
        <v>-13.4912173215974</v>
      </c>
      <c r="I1463">
        <v>-4.2246298082796701</v>
      </c>
      <c r="J1463">
        <v>-7.2333373730859698</v>
      </c>
      <c r="K1463">
        <v>752.02930774644699</v>
      </c>
      <c r="L1463">
        <v>662.94520479494304</v>
      </c>
      <c r="M1463">
        <v>22.090331615523802</v>
      </c>
      <c r="N1463">
        <v>1.0526828658321401</v>
      </c>
      <c r="O1463">
        <v>12.9173209530961</v>
      </c>
      <c r="P1463">
        <v>103.204772475027</v>
      </c>
      <c r="Q1463">
        <v>0.193090092234773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E1464">
        <v>932.58038769999996</v>
      </c>
      <c r="F1464">
        <v>33.369999999999997</v>
      </c>
      <c r="G1464">
        <v>-48.945034991075097</v>
      </c>
      <c r="H1464">
        <v>6.6589547083560197</v>
      </c>
      <c r="I1464">
        <v>-35.537947454810499</v>
      </c>
      <c r="J1464">
        <v>10.3664592442786</v>
      </c>
      <c r="K1464">
        <v>32.055144779146801</v>
      </c>
      <c r="L1464">
        <v>38.2041024096971</v>
      </c>
      <c r="M1464">
        <v>81.135822456079097</v>
      </c>
      <c r="N1464">
        <v>0.96551571775309397</v>
      </c>
      <c r="O1464">
        <v>76.805513934671794</v>
      </c>
      <c r="P1464">
        <v>27.952453987729999</v>
      </c>
      <c r="Q1464">
        <v>9.7589616106217997E-2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E1465">
        <v>932.37701842000001</v>
      </c>
      <c r="F1465">
        <v>8.34</v>
      </c>
      <c r="G1465">
        <v>-25.496924929741699</v>
      </c>
      <c r="H1465">
        <v>-20.618472782186199</v>
      </c>
      <c r="I1465">
        <v>-19.1854647470544</v>
      </c>
      <c r="J1465">
        <v>-9.1311223374741495</v>
      </c>
      <c r="K1465">
        <v>9.4127072883712302</v>
      </c>
      <c r="L1465">
        <v>9.0241894739425703</v>
      </c>
      <c r="M1465">
        <v>45.092784332523699</v>
      </c>
      <c r="N1465">
        <v>2.5124846357441499</v>
      </c>
      <c r="O1465">
        <v>43.8848920863309</v>
      </c>
      <c r="P1465">
        <v>24.107142857142801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498</v>
      </c>
      <c r="E1466">
        <v>932.04020472000002</v>
      </c>
      <c r="F1466">
        <v>643.04999999999995</v>
      </c>
      <c r="G1466">
        <v>-20.046400630230501</v>
      </c>
      <c r="H1466">
        <v>-21.0520828124926</v>
      </c>
      <c r="I1466">
        <v>-39.9608024471273</v>
      </c>
      <c r="J1466">
        <v>-4.92328578269671</v>
      </c>
      <c r="K1466">
        <v>731.852754611161</v>
      </c>
      <c r="L1466">
        <v>753.37720673755405</v>
      </c>
      <c r="M1466">
        <v>24.439243489464701</v>
      </c>
      <c r="N1466">
        <v>1.0768508247995401</v>
      </c>
      <c r="O1466">
        <v>52.3987248269963</v>
      </c>
      <c r="P1466">
        <v>12.029616724738601</v>
      </c>
      <c r="Q1466">
        <v>5.1803002744966999E-2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1355</v>
      </c>
      <c r="E1467">
        <v>931.62296148999997</v>
      </c>
      <c r="F1467">
        <v>339.65</v>
      </c>
      <c r="G1467">
        <v>-16.307715311383401</v>
      </c>
      <c r="H1467">
        <v>0.48714942435342701</v>
      </c>
      <c r="I1467">
        <v>-20.426107847172599</v>
      </c>
      <c r="J1467">
        <v>3.6171679972190498</v>
      </c>
      <c r="K1467">
        <v>324.49319680647801</v>
      </c>
      <c r="L1467">
        <v>327.92391243052401</v>
      </c>
      <c r="M1467">
        <v>63.020265698114599</v>
      </c>
      <c r="N1467">
        <v>1.2266212264157099</v>
      </c>
      <c r="O1467">
        <v>19.799793905490901</v>
      </c>
      <c r="P1467">
        <v>30.134099616858201</v>
      </c>
      <c r="Q1467">
        <v>1.7623126899793999E-2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59</v>
      </c>
      <c r="E1468">
        <v>929.79009599999995</v>
      </c>
      <c r="F1468">
        <v>333.5</v>
      </c>
      <c r="G1468">
        <v>-15.752484909700801</v>
      </c>
      <c r="H1468">
        <v>8.6424204428302893</v>
      </c>
      <c r="I1468">
        <v>-22.468429666795799</v>
      </c>
      <c r="J1468">
        <v>3.78416326338272</v>
      </c>
      <c r="K1468">
        <v>313.31595760509498</v>
      </c>
      <c r="L1468">
        <v>335.51898200140198</v>
      </c>
      <c r="M1468">
        <v>75.256075143238903</v>
      </c>
      <c r="N1468">
        <v>2.9613738144302202</v>
      </c>
      <c r="O1468">
        <v>53.943028485757097</v>
      </c>
      <c r="P1468">
        <v>26.661602734523299</v>
      </c>
      <c r="Q1468">
        <v>-2.8703932320487999E-2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531</v>
      </c>
      <c r="E1469">
        <v>929.411183679999</v>
      </c>
      <c r="F1469">
        <v>645.25</v>
      </c>
      <c r="G1469">
        <v>27.199769149369899</v>
      </c>
      <c r="H1469">
        <v>32.396314535550097</v>
      </c>
      <c r="I1469">
        <v>8.2893265466496207</v>
      </c>
      <c r="J1469">
        <v>5.1543828476564597</v>
      </c>
      <c r="K1469">
        <v>565.29404033718799</v>
      </c>
      <c r="L1469">
        <v>499.931072620093</v>
      </c>
      <c r="M1469">
        <v>80.707773877370897</v>
      </c>
      <c r="N1469">
        <v>3.4361071800369301</v>
      </c>
      <c r="O1469">
        <v>15.1801627276249</v>
      </c>
      <c r="P1469">
        <v>95.589572597756899</v>
      </c>
      <c r="Q1469">
        <v>0.110626423725024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21</v>
      </c>
      <c r="E1470">
        <v>928.342137665</v>
      </c>
      <c r="F1470">
        <v>88.74</v>
      </c>
      <c r="G1470">
        <v>-16.0361593292061</v>
      </c>
      <c r="H1470">
        <v>-0.55684435213672201</v>
      </c>
      <c r="I1470">
        <v>-31.4125356170244</v>
      </c>
      <c r="J1470">
        <v>3.8764745824483602</v>
      </c>
      <c r="K1470">
        <v>89.675855423358797</v>
      </c>
      <c r="L1470">
        <v>90.795914738753197</v>
      </c>
      <c r="M1470">
        <v>50.770611257730998</v>
      </c>
      <c r="N1470">
        <v>1.46749857965889</v>
      </c>
      <c r="O1470">
        <v>39.959432048681499</v>
      </c>
      <c r="P1470">
        <v>33.846153846153797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109</v>
      </c>
      <c r="E1471">
        <v>927.68826826999998</v>
      </c>
      <c r="F1471">
        <v>2921.85</v>
      </c>
      <c r="G1471">
        <v>37.873827177156699</v>
      </c>
      <c r="H1471">
        <v>11.352256933098101</v>
      </c>
      <c r="I1471">
        <v>-16.762692287090701</v>
      </c>
      <c r="J1471">
        <v>-3.4565781375342199</v>
      </c>
      <c r="K1471">
        <v>2768.4134210401098</v>
      </c>
      <c r="L1471">
        <v>2628.2824648462101</v>
      </c>
      <c r="M1471">
        <v>57.324922014642802</v>
      </c>
      <c r="N1471">
        <v>2.3170030576489502</v>
      </c>
      <c r="O1471">
        <v>22.217088488457598</v>
      </c>
      <c r="P1471">
        <v>69.382608695652095</v>
      </c>
      <c r="Q1471">
        <v>0.13626860495128401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21</v>
      </c>
      <c r="E1472">
        <v>922.43126979500005</v>
      </c>
      <c r="F1472">
        <v>1855.2</v>
      </c>
      <c r="G1472">
        <v>132.60093340262301</v>
      </c>
      <c r="H1472">
        <v>3.1021644924845502</v>
      </c>
      <c r="I1472">
        <v>38.679845796036602</v>
      </c>
      <c r="J1472">
        <v>-3.7731880132673199</v>
      </c>
      <c r="K1472">
        <v>1798.34339338667</v>
      </c>
      <c r="L1472">
        <v>1521.6559806076</v>
      </c>
      <c r="M1472">
        <v>55.606489114200002</v>
      </c>
      <c r="N1472">
        <v>1.4484152537267401</v>
      </c>
      <c r="O1472">
        <v>24.5148771021992</v>
      </c>
      <c r="P1472">
        <v>198.31162566328899</v>
      </c>
      <c r="Q1472">
        <v>0.147709005496094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193</v>
      </c>
      <c r="E1473">
        <v>916.9</v>
      </c>
      <c r="F1473">
        <v>89.55</v>
      </c>
      <c r="G1473">
        <v>42.956018446023101</v>
      </c>
      <c r="H1473">
        <v>2.4532740783259999</v>
      </c>
      <c r="I1473">
        <v>-8.3407308829312701</v>
      </c>
      <c r="J1473">
        <v>2.5234626680457102</v>
      </c>
      <c r="K1473">
        <v>85.171371500187504</v>
      </c>
      <c r="L1473">
        <v>78.863695983806494</v>
      </c>
      <c r="M1473">
        <v>66.115680348981101</v>
      </c>
      <c r="N1473">
        <v>2.6212401773058298</v>
      </c>
      <c r="O1473">
        <v>28.4198771635957</v>
      </c>
      <c r="P1473">
        <v>77.326732673267301</v>
      </c>
      <c r="Q1473">
        <v>1.3624444660443E-2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609</v>
      </c>
      <c r="E1474">
        <v>916.2791598</v>
      </c>
      <c r="F1474">
        <v>830.8</v>
      </c>
      <c r="G1474">
        <v>-13.766761049645501</v>
      </c>
      <c r="H1474">
        <v>-9.1578134415268693</v>
      </c>
      <c r="I1474">
        <v>-15.4535405106813</v>
      </c>
      <c r="J1474">
        <v>-1.48579242282931</v>
      </c>
      <c r="K1474">
        <v>844.80411996854502</v>
      </c>
      <c r="L1474">
        <v>828.66795818873197</v>
      </c>
      <c r="M1474">
        <v>50.488371440658803</v>
      </c>
      <c r="N1474">
        <v>0.95031844123311704</v>
      </c>
      <c r="O1474">
        <v>20.209436687530101</v>
      </c>
      <c r="P1474">
        <v>24.623115577889401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609</v>
      </c>
      <c r="E1475">
        <v>914.96950000000004</v>
      </c>
      <c r="F1475">
        <v>1581.5</v>
      </c>
      <c r="G1475">
        <v>-29.499366190505501</v>
      </c>
      <c r="H1475">
        <v>-4.0800112437246598</v>
      </c>
      <c r="I1475">
        <v>-19.015785671773699</v>
      </c>
      <c r="J1475">
        <v>-1.88201893843405</v>
      </c>
      <c r="K1475">
        <v>1569.98378859474</v>
      </c>
      <c r="L1475">
        <v>1594.26626961803</v>
      </c>
      <c r="M1475">
        <v>54.466038482066701</v>
      </c>
      <c r="N1475">
        <v>1.32905070978405</v>
      </c>
      <c r="O1475">
        <v>19.190641795763501</v>
      </c>
      <c r="P1475">
        <v>14.1341608631328</v>
      </c>
      <c r="Q1475">
        <v>1.4303741725252001E-2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281</v>
      </c>
      <c r="E1476">
        <v>914.37679286000002</v>
      </c>
      <c r="F1476">
        <v>812.45</v>
      </c>
      <c r="G1476">
        <v>73.497843831799301</v>
      </c>
      <c r="H1476">
        <v>11.1507579870445</v>
      </c>
      <c r="I1476">
        <v>45.114612893683102</v>
      </c>
      <c r="J1476">
        <v>21.8082844137971</v>
      </c>
      <c r="K1476">
        <v>708.31764401587895</v>
      </c>
      <c r="L1476">
        <v>620.72914822555595</v>
      </c>
      <c r="M1476">
        <v>54.506199420056802</v>
      </c>
      <c r="N1476">
        <v>3.9542849592827798</v>
      </c>
      <c r="O1476">
        <v>11.5514800910825</v>
      </c>
      <c r="P1476">
        <v>117.116515232496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267</v>
      </c>
      <c r="E1477">
        <v>912.96103364999999</v>
      </c>
      <c r="F1477">
        <v>868.65</v>
      </c>
      <c r="G1477">
        <v>17.347706525389398</v>
      </c>
      <c r="H1477">
        <v>10.1914891612945</v>
      </c>
      <c r="I1477">
        <v>28.115296166041201</v>
      </c>
      <c r="J1477">
        <v>13.389144147871599</v>
      </c>
      <c r="K1477">
        <v>741.69998413777796</v>
      </c>
      <c r="L1477">
        <v>669.85344223632706</v>
      </c>
      <c r="M1477">
        <v>72.888165377237002</v>
      </c>
      <c r="N1477">
        <v>3.4796978562532699</v>
      </c>
      <c r="O1477">
        <v>11.627237667645099</v>
      </c>
      <c r="P1477">
        <v>93.033333333333303</v>
      </c>
      <c r="Q1477">
        <v>0.21686323670497001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373</v>
      </c>
      <c r="E1478">
        <v>910.93435195400002</v>
      </c>
      <c r="F1478">
        <v>211.19</v>
      </c>
      <c r="G1478">
        <v>19.461958841816202</v>
      </c>
      <c r="H1478">
        <v>15.478535764822301</v>
      </c>
      <c r="I1478">
        <v>2.0210601706412001</v>
      </c>
      <c r="J1478">
        <v>4.1975007945895104</v>
      </c>
      <c r="K1478">
        <v>190.22224201068701</v>
      </c>
      <c r="L1478">
        <v>183.88365336559301</v>
      </c>
      <c r="M1478">
        <v>64.323767705429901</v>
      </c>
      <c r="N1478">
        <v>3.1978786628530602</v>
      </c>
      <c r="O1478">
        <v>22.164875230834699</v>
      </c>
      <c r="P1478">
        <v>56.090169992608999</v>
      </c>
      <c r="Q1478">
        <v>4.3774888987984997E-2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614</v>
      </c>
      <c r="E1479">
        <v>909.9987294</v>
      </c>
      <c r="F1479">
        <v>14.66</v>
      </c>
      <c r="G1479">
        <v>56.399201224075803</v>
      </c>
      <c r="H1479">
        <v>-1.6577526512533001</v>
      </c>
      <c r="I1479">
        <v>-15.8408798165664</v>
      </c>
      <c r="J1479">
        <v>-2.0261382441549598</v>
      </c>
      <c r="K1479">
        <v>13.421637987291501</v>
      </c>
      <c r="L1479">
        <v>13.1929276801147</v>
      </c>
      <c r="M1479">
        <v>56.999989850004603</v>
      </c>
      <c r="N1479">
        <v>1.5783490551953501</v>
      </c>
      <c r="O1479">
        <v>24.829467939972702</v>
      </c>
      <c r="P1479">
        <v>86.751592356687894</v>
      </c>
      <c r="Q1479">
        <v>1.8805945632060998E-2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140</v>
      </c>
      <c r="E1480">
        <v>909.54425400000002</v>
      </c>
      <c r="F1480">
        <v>16.7</v>
      </c>
      <c r="G1480">
        <v>331.01319482541101</v>
      </c>
      <c r="H1480">
        <v>-17.784565396040001</v>
      </c>
      <c r="I1480">
        <v>47.158189317646297</v>
      </c>
      <c r="J1480">
        <v>-10.498941591435299</v>
      </c>
      <c r="K1480">
        <v>17.144739749423</v>
      </c>
      <c r="L1480">
        <v>13.0726103283443</v>
      </c>
      <c r="M1480">
        <v>45.967573424267002</v>
      </c>
      <c r="N1480">
        <v>0.710050429469398</v>
      </c>
      <c r="O1480">
        <v>31.077844311377198</v>
      </c>
      <c r="P1480">
        <v>441.62162162162099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214</v>
      </c>
      <c r="E1481">
        <v>908.97085664999997</v>
      </c>
      <c r="F1481">
        <v>1667</v>
      </c>
      <c r="G1481">
        <v>-34.401736133561201</v>
      </c>
      <c r="H1481">
        <v>3.5896433575322102</v>
      </c>
      <c r="I1481">
        <v>-2.4716993389522299</v>
      </c>
      <c r="J1481">
        <v>2.1887126383769901</v>
      </c>
      <c r="K1481">
        <v>1613.77975236061</v>
      </c>
      <c r="L1481">
        <v>1565.1951120748299</v>
      </c>
      <c r="M1481">
        <v>62.764165475682397</v>
      </c>
      <c r="N1481">
        <v>0.80997410844568896</v>
      </c>
      <c r="O1481">
        <v>40.188962207558397</v>
      </c>
      <c r="P1481">
        <v>28.905041756882099</v>
      </c>
      <c r="Q1481">
        <v>0.134232722220753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714</v>
      </c>
      <c r="E1482">
        <v>908.53903246599998</v>
      </c>
      <c r="F1482">
        <v>213.28</v>
      </c>
      <c r="G1482">
        <v>-22.298290919308901</v>
      </c>
      <c r="H1482">
        <v>-7.4083329220463403</v>
      </c>
      <c r="I1482">
        <v>6.0224928151925798</v>
      </c>
      <c r="J1482">
        <v>-7.1301665752749201</v>
      </c>
      <c r="K1482">
        <v>219.48657208570901</v>
      </c>
      <c r="L1482">
        <v>222.75222688296299</v>
      </c>
      <c r="M1482">
        <v>43.517212900711897</v>
      </c>
      <c r="N1482">
        <v>0.55620411125078695</v>
      </c>
      <c r="O1482">
        <v>56.132783195798901</v>
      </c>
      <c r="P1482">
        <v>27.331343283582001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619</v>
      </c>
      <c r="E1483">
        <v>906.37365029399996</v>
      </c>
      <c r="F1483">
        <v>39.380000000000003</v>
      </c>
      <c r="G1483">
        <v>54.959805059724403</v>
      </c>
      <c r="H1483">
        <v>24.470824322036201</v>
      </c>
      <c r="I1483">
        <v>29.356471851373399</v>
      </c>
      <c r="J1483">
        <v>2.5327247217876501</v>
      </c>
      <c r="K1483">
        <v>31.4544015769903</v>
      </c>
      <c r="L1483">
        <v>29.816356804714101</v>
      </c>
      <c r="M1483">
        <v>73.943204169531498</v>
      </c>
      <c r="N1483">
        <v>4.1167825294571401</v>
      </c>
      <c r="O1483">
        <v>20.619603859827301</v>
      </c>
      <c r="P1483">
        <v>99.898477157360404</v>
      </c>
      <c r="Q1483">
        <v>-7.7070725060669996E-3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80</v>
      </c>
      <c r="E1484">
        <v>905.68344763999903</v>
      </c>
      <c r="F1484">
        <v>97.99</v>
      </c>
      <c r="G1484">
        <v>-17.304507765121102</v>
      </c>
      <c r="H1484">
        <v>4.5716933990712896</v>
      </c>
      <c r="I1484">
        <v>-21.465301099123</v>
      </c>
      <c r="J1484">
        <v>1.13396674272168</v>
      </c>
      <c r="K1484">
        <v>93.736638470531304</v>
      </c>
      <c r="L1484">
        <v>93.106000699988996</v>
      </c>
      <c r="M1484">
        <v>59.339421011638997</v>
      </c>
      <c r="N1484">
        <v>1.16801147075829</v>
      </c>
      <c r="O1484">
        <v>42.055311766506698</v>
      </c>
      <c r="P1484">
        <v>28.934210526315699</v>
      </c>
      <c r="Q1484">
        <v>-1.6528998857893999E-2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903.88578736499903</v>
      </c>
      <c r="F1485">
        <v>329.9</v>
      </c>
      <c r="G1485">
        <v>-60.779638661167198</v>
      </c>
      <c r="H1485">
        <v>-2.0523670129554401</v>
      </c>
      <c r="I1485">
        <v>-33.612544903415703</v>
      </c>
      <c r="J1485">
        <v>-0.49836046637718801</v>
      </c>
      <c r="K1485">
        <v>333.82391761327</v>
      </c>
      <c r="L1485">
        <v>416.73843585335902</v>
      </c>
      <c r="M1485">
        <v>48.137052178983097</v>
      </c>
      <c r="N1485">
        <v>1.2580196033439801</v>
      </c>
      <c r="O1485">
        <v>117.596241285237</v>
      </c>
      <c r="P1485">
        <v>23.051100335695601</v>
      </c>
      <c r="Q1485">
        <v>6.9851367099972E-2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59</v>
      </c>
      <c r="E1486">
        <v>900.99691510499997</v>
      </c>
      <c r="F1486">
        <v>333.05</v>
      </c>
      <c r="G1486">
        <v>-38.786698000533697</v>
      </c>
      <c r="H1486">
        <v>-5.6791779477253703</v>
      </c>
      <c r="I1486">
        <v>-25.009596931815899</v>
      </c>
      <c r="J1486">
        <v>-2.1581030535391199</v>
      </c>
      <c r="K1486">
        <v>333.17178562161399</v>
      </c>
      <c r="L1486">
        <v>347.20933417154902</v>
      </c>
      <c r="M1486">
        <v>55.756842506478399</v>
      </c>
      <c r="N1486">
        <v>0.78702601618607904</v>
      </c>
      <c r="O1486">
        <v>54.586398438672802</v>
      </c>
      <c r="P1486">
        <v>21.7288011695906</v>
      </c>
      <c r="Q1486">
        <v>6.9884818012387995E-2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129</v>
      </c>
      <c r="E1487">
        <v>898.59837685499997</v>
      </c>
      <c r="F1487">
        <v>204.55</v>
      </c>
      <c r="G1487">
        <v>248.302147828649</v>
      </c>
      <c r="H1487">
        <v>40.020646462880897</v>
      </c>
      <c r="I1487">
        <v>173.69427044519799</v>
      </c>
      <c r="J1487">
        <v>19.451417865570701</v>
      </c>
      <c r="K1487">
        <v>143.461628022893</v>
      </c>
      <c r="L1487">
        <v>106.437060215291</v>
      </c>
      <c r="M1487">
        <v>94.178439812653394</v>
      </c>
      <c r="N1487">
        <v>2.2301183331058598</v>
      </c>
      <c r="O1487">
        <v>0</v>
      </c>
      <c r="P1487">
        <v>316.59877800407298</v>
      </c>
      <c r="Q1487">
        <v>0.177140546314909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531</v>
      </c>
      <c r="E1488">
        <v>897.91390000000001</v>
      </c>
      <c r="F1488">
        <v>78.510000000000005</v>
      </c>
      <c r="G1488">
        <v>10.9322333840257</v>
      </c>
      <c r="H1488">
        <v>5.0163493848940002</v>
      </c>
      <c r="I1488">
        <v>-31.289621019497499</v>
      </c>
      <c r="J1488">
        <v>9.3362595760084996</v>
      </c>
      <c r="K1488">
        <v>76.464460487208498</v>
      </c>
      <c r="L1488">
        <v>80.210503854305401</v>
      </c>
      <c r="M1488">
        <v>68.521916311029003</v>
      </c>
      <c r="N1488">
        <v>2.15989531027844</v>
      </c>
      <c r="O1488">
        <v>50.872500318430703</v>
      </c>
      <c r="P1488">
        <v>53.941176470588204</v>
      </c>
      <c r="Q1488">
        <v>-6.3478938114100002E-4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935</v>
      </c>
      <c r="E1489">
        <v>897.29621580000003</v>
      </c>
      <c r="F1489">
        <v>396.05</v>
      </c>
      <c r="G1489">
        <v>-49.1888682172114</v>
      </c>
      <c r="H1489">
        <v>-6.2143450161820404</v>
      </c>
      <c r="I1489">
        <v>-47.975419108975302</v>
      </c>
      <c r="J1489">
        <v>-3.6598016104915998</v>
      </c>
      <c r="K1489">
        <v>423.29511764228999</v>
      </c>
      <c r="L1489">
        <v>480.52207879908798</v>
      </c>
      <c r="M1489">
        <v>44.016204499751098</v>
      </c>
      <c r="N1489">
        <v>0.91155035345829705</v>
      </c>
      <c r="O1489">
        <v>86.845095316247907</v>
      </c>
      <c r="P1489">
        <v>18.471432844750201</v>
      </c>
      <c r="Q1489">
        <v>5.8408736727362E-2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21</v>
      </c>
      <c r="E1490">
        <v>892.20220710599995</v>
      </c>
      <c r="F1490">
        <v>168.6</v>
      </c>
      <c r="G1490">
        <v>37.273381041544503</v>
      </c>
      <c r="H1490">
        <v>0.530339138877021</v>
      </c>
      <c r="I1490">
        <v>6.6606500671623801</v>
      </c>
      <c r="J1490">
        <v>-3.20448610226223</v>
      </c>
      <c r="K1490">
        <v>148.61210625689</v>
      </c>
      <c r="L1490">
        <v>140.40740063118801</v>
      </c>
      <c r="M1490">
        <v>61.885485669927299</v>
      </c>
      <c r="N1490">
        <v>2.49533517547607</v>
      </c>
      <c r="O1490">
        <v>19.365361803084198</v>
      </c>
      <c r="P1490">
        <v>66.108374384236399</v>
      </c>
      <c r="Q1490">
        <v>7.5107201807250001E-2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281</v>
      </c>
      <c r="E1491">
        <v>888.55827722399999</v>
      </c>
      <c r="F1491">
        <v>95.88</v>
      </c>
      <c r="G1491">
        <v>-6.5643603627634697</v>
      </c>
      <c r="H1491">
        <v>7.3780307143172896</v>
      </c>
      <c r="I1491">
        <v>-16.0579732728872</v>
      </c>
      <c r="J1491">
        <v>6.6326801076989303</v>
      </c>
      <c r="K1491">
        <v>88.153409865858094</v>
      </c>
      <c r="L1491">
        <v>89.3577977190116</v>
      </c>
      <c r="M1491">
        <v>85.227364530538395</v>
      </c>
      <c r="N1491">
        <v>3.1043145521070001</v>
      </c>
      <c r="O1491">
        <v>18.8986232790988</v>
      </c>
      <c r="P1491">
        <v>26.825396825396801</v>
      </c>
      <c r="Q1491">
        <v>-5.5015280713267001E-2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193</v>
      </c>
      <c r="E1492">
        <v>888.5029025</v>
      </c>
      <c r="F1492">
        <v>1087.25</v>
      </c>
      <c r="G1492">
        <v>53.309594295361599</v>
      </c>
      <c r="H1492">
        <v>-11.7823345809083</v>
      </c>
      <c r="I1492">
        <v>22.124143525064301</v>
      </c>
      <c r="J1492">
        <v>-8.3717771117907596</v>
      </c>
      <c r="K1492">
        <v>1021.9598465795</v>
      </c>
      <c r="L1492">
        <v>900.76550192663206</v>
      </c>
      <c r="M1492">
        <v>32.870963737812801</v>
      </c>
      <c r="N1492">
        <v>1.0713859342040299</v>
      </c>
      <c r="O1492">
        <v>5.2195907105081698</v>
      </c>
      <c r="P1492">
        <v>82.731092436974706</v>
      </c>
      <c r="Q1492">
        <v>5.9761590522331001E-2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477</v>
      </c>
      <c r="E1493">
        <v>886.03085999999996</v>
      </c>
      <c r="F1493">
        <v>27.79</v>
      </c>
      <c r="G1493">
        <v>89.331361034202402</v>
      </c>
      <c r="H1493">
        <v>-10.558701472414899</v>
      </c>
      <c r="I1493">
        <v>24.085870904349498</v>
      </c>
      <c r="J1493">
        <v>-7.3517827489039398</v>
      </c>
      <c r="K1493">
        <v>27.8903062260536</v>
      </c>
      <c r="L1493">
        <v>22.967662614793198</v>
      </c>
      <c r="M1493">
        <v>33.112934004954703</v>
      </c>
      <c r="N1493">
        <v>1.22141132435893</v>
      </c>
      <c r="O1493">
        <v>21.806405181719999</v>
      </c>
      <c r="P1493">
        <v>120.555555555555</v>
      </c>
      <c r="Q1493">
        <v>0.167125283356963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162</v>
      </c>
      <c r="E1494">
        <v>885.48869592999995</v>
      </c>
      <c r="F1494">
        <v>96.22</v>
      </c>
      <c r="G1494">
        <v>-16.5281584911762</v>
      </c>
      <c r="H1494">
        <v>-8.7575171874320095</v>
      </c>
      <c r="I1494">
        <v>-17.9795921680447</v>
      </c>
      <c r="J1494">
        <v>-3.9793427202485501</v>
      </c>
      <c r="K1494">
        <v>99.611435591688306</v>
      </c>
      <c r="L1494">
        <v>99.438625556747496</v>
      </c>
      <c r="M1494">
        <v>38.755953537339998</v>
      </c>
      <c r="N1494">
        <v>1.0858046786304001</v>
      </c>
      <c r="O1494">
        <v>36.146331324049001</v>
      </c>
      <c r="P1494">
        <v>13.7890255439924</v>
      </c>
      <c r="Q1494">
        <v>2.3336508491359998E-3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281</v>
      </c>
      <c r="E1495">
        <v>883.50751476999994</v>
      </c>
      <c r="F1495">
        <v>598.95000000000005</v>
      </c>
      <c r="G1495">
        <v>59.9511820849781</v>
      </c>
      <c r="H1495">
        <v>-0.621873591902802</v>
      </c>
      <c r="I1495">
        <v>45.736988722432798</v>
      </c>
      <c r="J1495">
        <v>-2.8514587569754699</v>
      </c>
      <c r="K1495">
        <v>599.91161302662601</v>
      </c>
      <c r="L1495">
        <v>502.578668370792</v>
      </c>
      <c r="M1495">
        <v>49.370388376754697</v>
      </c>
      <c r="N1495">
        <v>0.96784133613018997</v>
      </c>
      <c r="O1495">
        <v>24.217380415727501</v>
      </c>
      <c r="P1495">
        <v>96.764126149802905</v>
      </c>
      <c r="Q1495">
        <v>0.124597721193237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609</v>
      </c>
      <c r="E1496">
        <v>880.93066875</v>
      </c>
      <c r="F1496">
        <v>1423.4</v>
      </c>
      <c r="G1496">
        <v>-8.9286005311547605</v>
      </c>
      <c r="H1496">
        <v>-6.5874970465124898</v>
      </c>
      <c r="I1496">
        <v>-12.2364901755279</v>
      </c>
      <c r="J1496">
        <v>-5.3092667948221601</v>
      </c>
      <c r="K1496">
        <v>1438.00979131497</v>
      </c>
      <c r="L1496">
        <v>1347.8784014422599</v>
      </c>
      <c r="M1496">
        <v>39.471494936418701</v>
      </c>
      <c r="N1496">
        <v>1.05172216870388</v>
      </c>
      <c r="O1496">
        <v>14.2827033862582</v>
      </c>
      <c r="P1496">
        <v>25.9646017699115</v>
      </c>
      <c r="Q1496">
        <v>-3.4026504469188E-2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275</v>
      </c>
      <c r="E1497">
        <v>877.28399999999999</v>
      </c>
      <c r="F1497">
        <v>1589.25</v>
      </c>
      <c r="G1497">
        <v>141.586392813863</v>
      </c>
      <c r="H1497">
        <v>-14.5936864573998</v>
      </c>
      <c r="I1497">
        <v>66.335966774342594</v>
      </c>
      <c r="J1497">
        <v>-0.67866475694348904</v>
      </c>
      <c r="K1497">
        <v>1664.9973367965299</v>
      </c>
      <c r="L1497">
        <v>1333.2811249103099</v>
      </c>
      <c r="M1497">
        <v>42.8962771573864</v>
      </c>
      <c r="N1497">
        <v>0.40953827861813802</v>
      </c>
      <c r="O1497">
        <v>25.782601856221401</v>
      </c>
      <c r="P1497">
        <v>171.20307167235401</v>
      </c>
      <c r="Q1497">
        <v>0.157146021905745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705</v>
      </c>
      <c r="E1498">
        <v>875.43042120999996</v>
      </c>
      <c r="F1498">
        <v>264.74</v>
      </c>
      <c r="G1498">
        <v>1.69819281270291</v>
      </c>
      <c r="H1498">
        <v>-0.77326259071562298</v>
      </c>
      <c r="I1498">
        <v>0.93826076539103898</v>
      </c>
      <c r="J1498">
        <v>-0.64613670225380404</v>
      </c>
      <c r="K1498">
        <v>252.02495296791301</v>
      </c>
      <c r="L1498">
        <v>236.44164465007199</v>
      </c>
      <c r="M1498">
        <v>62.3816521735951</v>
      </c>
      <c r="N1498">
        <v>0.85618731854680896</v>
      </c>
      <c r="O1498">
        <v>0.51371156606483304</v>
      </c>
      <c r="P1498">
        <v>30.0933660933661</v>
      </c>
      <c r="Q1498">
        <v>1.7242551089885001E-2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531</v>
      </c>
      <c r="E1499">
        <v>875.02370011999994</v>
      </c>
      <c r="F1499">
        <v>142.58000000000001</v>
      </c>
      <c r="G1499">
        <v>-9.6993390175574206</v>
      </c>
      <c r="H1499">
        <v>-7.6985355765347201</v>
      </c>
      <c r="I1499">
        <v>1.3205009618356101</v>
      </c>
      <c r="J1499">
        <v>-2.8435114311090501</v>
      </c>
      <c r="K1499">
        <v>127.24346705624301</v>
      </c>
      <c r="L1499">
        <v>127.658859837286</v>
      </c>
      <c r="M1499">
        <v>47.797590557824897</v>
      </c>
      <c r="N1499">
        <v>1.9927079142830499</v>
      </c>
      <c r="O1499">
        <v>29.4711740777107</v>
      </c>
      <c r="P1499">
        <v>40.889328063241102</v>
      </c>
      <c r="Q1499">
        <v>1.0123820506940001E-2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609</v>
      </c>
      <c r="E1500">
        <v>872.40614298999901</v>
      </c>
      <c r="F1500">
        <v>1950.35</v>
      </c>
      <c r="G1500">
        <v>-3.9763505793459402</v>
      </c>
      <c r="H1500">
        <v>-15.2734297385872</v>
      </c>
      <c r="I1500">
        <v>-5.3256579111006399</v>
      </c>
      <c r="J1500">
        <v>-0.231266449283167</v>
      </c>
      <c r="K1500">
        <v>1992.6581528000299</v>
      </c>
      <c r="L1500">
        <v>1874.9215653674601</v>
      </c>
      <c r="M1500">
        <v>56.168732474950403</v>
      </c>
      <c r="N1500">
        <v>0.978635743519781</v>
      </c>
      <c r="O1500">
        <v>32.181403337862399</v>
      </c>
      <c r="P1500">
        <v>28.735973597359699</v>
      </c>
      <c r="Q1500">
        <v>3.1895958435960999E-2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609</v>
      </c>
      <c r="E1501">
        <v>869.68374500000004</v>
      </c>
      <c r="F1501">
        <v>98.34</v>
      </c>
      <c r="G1501">
        <v>112.07564457078701</v>
      </c>
      <c r="H1501">
        <v>18.991423861004101</v>
      </c>
      <c r="I1501">
        <v>75.567730548400604</v>
      </c>
      <c r="J1501">
        <v>10.0836572348547</v>
      </c>
      <c r="K1501">
        <v>83.450661213039893</v>
      </c>
      <c r="L1501">
        <v>65.575176059698094</v>
      </c>
      <c r="M1501">
        <v>71.903607822289004</v>
      </c>
      <c r="N1501">
        <v>1.53503956752743</v>
      </c>
      <c r="O1501">
        <v>7.87065283709578</v>
      </c>
      <c r="P1501">
        <v>142.51541307028299</v>
      </c>
      <c r="Q1501">
        <v>8.1306897647913004E-2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659</v>
      </c>
      <c r="E1502">
        <v>869.24260227599996</v>
      </c>
      <c r="F1502">
        <v>79.28</v>
      </c>
      <c r="G1502">
        <v>-42.895786985069499</v>
      </c>
      <c r="H1502">
        <v>-5.20398207411752</v>
      </c>
      <c r="I1502">
        <v>-22.355595525912999</v>
      </c>
      <c r="J1502">
        <v>-3.7513161908312802</v>
      </c>
      <c r="K1502">
        <v>81.930955985939406</v>
      </c>
      <c r="L1502">
        <v>86.958797913940998</v>
      </c>
      <c r="M1502">
        <v>56.464742353670999</v>
      </c>
      <c r="N1502">
        <v>1.14333019950982</v>
      </c>
      <c r="O1502">
        <v>44.172552976791103</v>
      </c>
      <c r="P1502">
        <v>11.5049226441631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498</v>
      </c>
      <c r="E1503">
        <v>867.50073402999897</v>
      </c>
      <c r="F1503">
        <v>574.79999999999995</v>
      </c>
      <c r="G1503">
        <v>-49.333796975009399</v>
      </c>
      <c r="H1503">
        <v>-5.02047488966776</v>
      </c>
      <c r="I1503">
        <v>-23.858920015542399</v>
      </c>
      <c r="J1503">
        <v>-1.7336902826892699</v>
      </c>
      <c r="K1503">
        <v>581.92874999176104</v>
      </c>
      <c r="L1503">
        <v>603.83498630158601</v>
      </c>
      <c r="M1503">
        <v>47.073086605488101</v>
      </c>
      <c r="N1503">
        <v>0.59852013307330498</v>
      </c>
      <c r="O1503">
        <v>56.576200417536498</v>
      </c>
      <c r="P1503">
        <v>24.0932642487046</v>
      </c>
      <c r="Q1503">
        <v>0.10319660917787001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46</v>
      </c>
      <c r="E1504">
        <v>866.76</v>
      </c>
      <c r="F1504">
        <v>53.12</v>
      </c>
      <c r="G1504">
        <v>204.22198603420199</v>
      </c>
      <c r="H1504">
        <v>31.5410018894835</v>
      </c>
      <c r="I1504">
        <v>92.879862013580293</v>
      </c>
      <c r="J1504">
        <v>10.7612760357966</v>
      </c>
      <c r="K1504">
        <v>41.694471792022902</v>
      </c>
      <c r="L1504">
        <v>32.114600882279802</v>
      </c>
      <c r="M1504">
        <v>75.820390440267104</v>
      </c>
      <c r="N1504">
        <v>2.3688404804507202</v>
      </c>
      <c r="O1504">
        <v>14.834337349397501</v>
      </c>
      <c r="Q1504">
        <v>0.12575871039029099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609</v>
      </c>
      <c r="E1505">
        <v>865.14694908599995</v>
      </c>
      <c r="F1505">
        <v>89.86</v>
      </c>
      <c r="G1505">
        <v>10.468139880356199</v>
      </c>
      <c r="H1505">
        <v>4.66073983822423</v>
      </c>
      <c r="I1505">
        <v>17.888274816461902</v>
      </c>
      <c r="J1505">
        <v>2.1280619859946301</v>
      </c>
      <c r="K1505">
        <v>83.402537046769197</v>
      </c>
      <c r="L1505">
        <v>79.528900606567603</v>
      </c>
      <c r="M1505">
        <v>77.630869601118704</v>
      </c>
      <c r="N1505">
        <v>1.5287850052548</v>
      </c>
      <c r="O1505">
        <v>9.3367460494101895</v>
      </c>
      <c r="P1505">
        <v>40.296643247462903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129</v>
      </c>
      <c r="E1506">
        <v>863.08425800999999</v>
      </c>
      <c r="F1506">
        <v>855.75</v>
      </c>
      <c r="G1506">
        <v>116.025404837621</v>
      </c>
      <c r="H1506">
        <v>20.706645168062298</v>
      </c>
      <c r="I1506">
        <v>31.601201395828902</v>
      </c>
      <c r="J1506">
        <v>22.4339209274426</v>
      </c>
      <c r="K1506">
        <v>680.35404068837795</v>
      </c>
      <c r="L1506">
        <v>600.27366563994804</v>
      </c>
      <c r="M1506">
        <v>84.000227336597206</v>
      </c>
      <c r="N1506">
        <v>3.7999099075851799</v>
      </c>
      <c r="O1506">
        <v>13.2340052585451</v>
      </c>
      <c r="P1506">
        <v>168.59698681732499</v>
      </c>
      <c r="Q1506">
        <v>0.17371994149945999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373</v>
      </c>
      <c r="E1507">
        <v>861.32408855999995</v>
      </c>
      <c r="F1507">
        <v>244.75</v>
      </c>
      <c r="G1507">
        <v>13.4918273040436</v>
      </c>
      <c r="H1507">
        <v>8.4174246537112207</v>
      </c>
      <c r="I1507">
        <v>-19.864144687288899</v>
      </c>
      <c r="J1507">
        <v>-6.2178675674632302</v>
      </c>
      <c r="K1507">
        <v>241.91865606448701</v>
      </c>
      <c r="L1507">
        <v>232.68676492300699</v>
      </c>
      <c r="M1507">
        <v>49.412507665996202</v>
      </c>
      <c r="N1507">
        <v>1.7699087973124501</v>
      </c>
      <c r="O1507">
        <v>18.488253319713898</v>
      </c>
      <c r="P1507">
        <v>47.751282825233901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420</v>
      </c>
      <c r="E1508">
        <v>860.7</v>
      </c>
      <c r="F1508">
        <v>183.53</v>
      </c>
      <c r="G1508">
        <v>-23.113058163117199</v>
      </c>
      <c r="H1508">
        <v>23.1925698337344</v>
      </c>
      <c r="I1508">
        <v>-12.838788275149</v>
      </c>
      <c r="J1508">
        <v>-1.7313784188274399</v>
      </c>
      <c r="K1508">
        <v>156.56475656919599</v>
      </c>
      <c r="L1508">
        <v>175.53270715797899</v>
      </c>
      <c r="M1508">
        <v>52.946503234223698</v>
      </c>
      <c r="N1508">
        <v>2.9664475829261199</v>
      </c>
      <c r="O1508">
        <v>25.538059172887198</v>
      </c>
      <c r="P1508">
        <v>62.415929203539797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672</v>
      </c>
      <c r="E1509">
        <v>859.20926350000002</v>
      </c>
      <c r="F1509">
        <v>511.3</v>
      </c>
      <c r="G1509">
        <v>39.9988523180416</v>
      </c>
      <c r="H1509">
        <v>9.6292160369311794</v>
      </c>
      <c r="I1509">
        <v>15.869254179494501</v>
      </c>
      <c r="J1509">
        <v>8.3356499294159203</v>
      </c>
      <c r="K1509">
        <v>457.13926914343398</v>
      </c>
      <c r="L1509">
        <v>421.93497511066602</v>
      </c>
      <c r="M1509">
        <v>74.687930381499896</v>
      </c>
      <c r="N1509">
        <v>2.5654837826205998</v>
      </c>
      <c r="O1509">
        <v>7.1777821239976403</v>
      </c>
      <c r="P1509">
        <v>90.074349442379102</v>
      </c>
      <c r="Q1509">
        <v>6.6370962985835003E-2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E1510">
        <v>856.93561199999999</v>
      </c>
      <c r="F1510">
        <v>2297.1999999999998</v>
      </c>
      <c r="G1510">
        <v>77.174290571957499</v>
      </c>
      <c r="H1510">
        <v>-4.60188424367277</v>
      </c>
      <c r="I1510">
        <v>106.925318831315</v>
      </c>
      <c r="J1510">
        <v>-11.929129351673099</v>
      </c>
      <c r="K1510">
        <v>2246.4862736745199</v>
      </c>
      <c r="L1510">
        <v>1730.3673593144599</v>
      </c>
      <c r="M1510">
        <v>38.635898862381097</v>
      </c>
      <c r="N1510">
        <v>0.93385164638631801</v>
      </c>
      <c r="O1510">
        <v>21.8875152359394</v>
      </c>
      <c r="P1510">
        <v>134.16921508664601</v>
      </c>
      <c r="Q1510">
        <v>0.268273860226454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1501</v>
      </c>
      <c r="E1511">
        <v>856.21042953000006</v>
      </c>
      <c r="F1511">
        <v>339.25</v>
      </c>
      <c r="G1511">
        <v>204.494268110598</v>
      </c>
      <c r="H1511">
        <v>17.071173211958001</v>
      </c>
      <c r="I1511">
        <v>123.658192539648</v>
      </c>
      <c r="J1511">
        <v>-7.2956637180089601</v>
      </c>
      <c r="K1511">
        <v>290.70946460498999</v>
      </c>
      <c r="L1511">
        <v>199.78418029838301</v>
      </c>
      <c r="M1511">
        <v>58.357385012388903</v>
      </c>
      <c r="N1511">
        <v>0.82419103920348402</v>
      </c>
      <c r="O1511">
        <v>14.340456890198899</v>
      </c>
      <c r="P1511">
        <v>257.105263157894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86</v>
      </c>
      <c r="E1512">
        <v>854.21396541000001</v>
      </c>
      <c r="F1512">
        <v>91.41</v>
      </c>
      <c r="G1512">
        <v>18.011459718412901</v>
      </c>
      <c r="H1512">
        <v>0.186729210066157</v>
      </c>
      <c r="I1512">
        <v>-23.895551550933099</v>
      </c>
      <c r="J1512">
        <v>4.6870069262037397</v>
      </c>
      <c r="K1512">
        <v>92.145930526152995</v>
      </c>
      <c r="L1512">
        <v>91.237836705606199</v>
      </c>
      <c r="M1512">
        <v>65.180137482764295</v>
      </c>
      <c r="N1512">
        <v>1.46304770614667</v>
      </c>
      <c r="O1512">
        <v>52.390329285636099</v>
      </c>
      <c r="P1512">
        <v>57.875647668393697</v>
      </c>
      <c r="Q1512">
        <v>1.1634291066792E-2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384</v>
      </c>
      <c r="E1513">
        <v>852.02707499999997</v>
      </c>
      <c r="F1513">
        <v>812.35</v>
      </c>
      <c r="G1513">
        <v>116.684820822044</v>
      </c>
      <c r="H1513">
        <v>-5.4971501951101898</v>
      </c>
      <c r="I1513">
        <v>87.122626977895294</v>
      </c>
      <c r="J1513">
        <v>2.5393897464931698</v>
      </c>
      <c r="K1513">
        <v>772.80335570732802</v>
      </c>
      <c r="L1513">
        <v>581.44924087392701</v>
      </c>
      <c r="M1513">
        <v>49.771323189343299</v>
      </c>
      <c r="N1513">
        <v>0.79047000030348702</v>
      </c>
      <c r="O1513">
        <v>20.803840709053901</v>
      </c>
      <c r="P1513">
        <v>175.32621589561001</v>
      </c>
      <c r="Q1513">
        <v>0.15676394985363801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420</v>
      </c>
      <c r="E1514">
        <v>851.56992000000002</v>
      </c>
      <c r="F1514">
        <v>8.58</v>
      </c>
      <c r="G1514">
        <v>243.65055746277301</v>
      </c>
      <c r="H1514">
        <v>-10.7951879589013</v>
      </c>
      <c r="I1514">
        <v>49.338146764329302</v>
      </c>
      <c r="J1514">
        <v>-5.03617168897103</v>
      </c>
      <c r="K1514">
        <v>9.0492721402800491</v>
      </c>
      <c r="L1514">
        <v>7.7661802007923999</v>
      </c>
      <c r="M1514">
        <v>34.981666277479903</v>
      </c>
      <c r="N1514">
        <v>0.81086444675285396</v>
      </c>
      <c r="O1514">
        <v>81.235431235431193</v>
      </c>
      <c r="P1514">
        <v>291.780821917808</v>
      </c>
      <c r="Q1514">
        <v>0.16469779945107299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528</v>
      </c>
      <c r="E1515">
        <v>851.52091952799901</v>
      </c>
      <c r="F1515">
        <v>175.38</v>
      </c>
      <c r="G1515">
        <v>-52.1668908789254</v>
      </c>
      <c r="H1515">
        <v>-6.49368645739988</v>
      </c>
      <c r="I1515">
        <v>-16.8213417398164</v>
      </c>
      <c r="J1515">
        <v>-1.7258719702894501</v>
      </c>
      <c r="K1515">
        <v>180.24584149325801</v>
      </c>
      <c r="L1515">
        <v>196.10935987695899</v>
      </c>
      <c r="M1515">
        <v>60.610900619126497</v>
      </c>
      <c r="N1515">
        <v>0.86390693216544201</v>
      </c>
      <c r="O1515">
        <v>63.701676359904198</v>
      </c>
      <c r="P1515">
        <v>14.7774869109947</v>
      </c>
      <c r="Q1515">
        <v>9.9342766335355007E-2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230</v>
      </c>
      <c r="E1516">
        <v>851.129932575</v>
      </c>
      <c r="F1516">
        <v>425.55</v>
      </c>
      <c r="G1516">
        <v>76.911740723956996</v>
      </c>
      <c r="H1516">
        <v>48.286351207383497</v>
      </c>
      <c r="I1516">
        <v>93.654069678382996</v>
      </c>
      <c r="J1516">
        <v>5.8673415743308297</v>
      </c>
      <c r="K1516">
        <v>348.88988817147401</v>
      </c>
      <c r="M1516">
        <v>70.762056185859095</v>
      </c>
      <c r="N1516">
        <v>1.9628598902652801</v>
      </c>
      <c r="O1516">
        <v>15.1451063329808</v>
      </c>
      <c r="P1516">
        <v>118.230769230769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132</v>
      </c>
      <c r="E1517">
        <v>850.74966255000004</v>
      </c>
      <c r="F1517">
        <v>326.75</v>
      </c>
      <c r="G1517">
        <v>214.18954228747199</v>
      </c>
      <c r="H1517">
        <v>35.854378359308797</v>
      </c>
      <c r="I1517">
        <v>230.93187124189799</v>
      </c>
      <c r="J1517">
        <v>15.664195374322301</v>
      </c>
      <c r="K1517">
        <v>241.32622352312001</v>
      </c>
      <c r="M1517">
        <v>87.235984396896598</v>
      </c>
      <c r="N1517">
        <v>0.72175018398340796</v>
      </c>
      <c r="O1517">
        <v>10.512624330527901</v>
      </c>
      <c r="P1517">
        <v>262.853970016657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495</v>
      </c>
      <c r="E1518">
        <v>849.42534552799998</v>
      </c>
      <c r="F1518">
        <v>133.86000000000001</v>
      </c>
      <c r="G1518">
        <v>-22.126869530122701</v>
      </c>
      <c r="H1518">
        <v>-2.8411508029517401</v>
      </c>
      <c r="I1518">
        <v>-31.852011541983799</v>
      </c>
      <c r="J1518">
        <v>2.3622697347686401</v>
      </c>
      <c r="K1518">
        <v>135.766453099117</v>
      </c>
      <c r="L1518">
        <v>144.21234775595499</v>
      </c>
      <c r="M1518">
        <v>70.246535520628598</v>
      </c>
      <c r="N1518">
        <v>1.48399891751655</v>
      </c>
      <c r="O1518">
        <v>51.277454056476898</v>
      </c>
      <c r="P1518">
        <v>19.1455273698264</v>
      </c>
      <c r="Q1518">
        <v>-0.12915007796554201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1501</v>
      </c>
      <c r="E1519">
        <v>846.27361737000001</v>
      </c>
      <c r="F1519">
        <v>232.08</v>
      </c>
      <c r="G1519">
        <v>-5.7590865210026303</v>
      </c>
      <c r="H1519">
        <v>-9.1693694268515102</v>
      </c>
      <c r="I1519">
        <v>-21.688235540726701</v>
      </c>
      <c r="J1519">
        <v>2.6569373385067601</v>
      </c>
      <c r="K1519">
        <v>235.09058724513599</v>
      </c>
      <c r="L1519">
        <v>241.58915012247201</v>
      </c>
      <c r="M1519">
        <v>65.254119124714705</v>
      </c>
      <c r="N1519">
        <v>1.53038359729083</v>
      </c>
      <c r="O1519">
        <v>44.346776973457402</v>
      </c>
      <c r="P1519">
        <v>24.073777064955902</v>
      </c>
      <c r="Q1519">
        <v>6.5603007695768004E-2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E1520">
        <v>843.963253012</v>
      </c>
      <c r="F1520">
        <v>66.22</v>
      </c>
      <c r="G1520">
        <v>208.760447572663</v>
      </c>
      <c r="H1520">
        <v>-0.14962224109231401</v>
      </c>
      <c r="I1520">
        <v>30.490282075612701</v>
      </c>
      <c r="J1520">
        <v>5.0178673537302796</v>
      </c>
      <c r="K1520">
        <v>61.896296728310297</v>
      </c>
      <c r="L1520">
        <v>51.813182018260598</v>
      </c>
      <c r="M1520">
        <v>81.896920447462506</v>
      </c>
      <c r="N1520">
        <v>1.3752820412278699</v>
      </c>
      <c r="O1520">
        <v>5.7082452431289603</v>
      </c>
      <c r="P1520">
        <v>281.67146974063297</v>
      </c>
      <c r="Q1520">
        <v>2.9422180007313999E-2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132</v>
      </c>
      <c r="E1521">
        <v>839.89499999999998</v>
      </c>
      <c r="F1521">
        <v>706.3</v>
      </c>
      <c r="G1521">
        <v>315.912205102391</v>
      </c>
      <c r="H1521">
        <v>-5.1352228967417902E-2</v>
      </c>
      <c r="I1521">
        <v>52.573302711584098</v>
      </c>
      <c r="J1521">
        <v>-7.4680525629507803</v>
      </c>
      <c r="K1521">
        <v>712.26758335904594</v>
      </c>
      <c r="L1521">
        <v>501.42111266808701</v>
      </c>
      <c r="M1521">
        <v>34.776495439643</v>
      </c>
      <c r="N1521">
        <v>0.42647342216879502</v>
      </c>
      <c r="O1521">
        <v>34.645334843550899</v>
      </c>
      <c r="P1521">
        <v>355.67741935483798</v>
      </c>
      <c r="Q1521">
        <v>0.20266054958601701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140</v>
      </c>
      <c r="E1522">
        <v>839.08312612500004</v>
      </c>
      <c r="F1522">
        <v>388.5</v>
      </c>
      <c r="G1522">
        <v>92.647517949095999</v>
      </c>
      <c r="H1522">
        <v>17.2968767085057</v>
      </c>
      <c r="I1522">
        <v>54.812767496632603</v>
      </c>
      <c r="J1522">
        <v>6.7136991542190199</v>
      </c>
      <c r="K1522">
        <v>333.11725400981402</v>
      </c>
      <c r="L1522">
        <v>269.13577833812502</v>
      </c>
      <c r="M1522">
        <v>83.915754514579803</v>
      </c>
      <c r="N1522">
        <v>1.5174743499969501</v>
      </c>
      <c r="O1522">
        <v>5.4954954954954998</v>
      </c>
      <c r="P1522">
        <v>139.37153419593301</v>
      </c>
      <c r="Q1522">
        <v>8.9675146898042998E-2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46</v>
      </c>
      <c r="E1523">
        <v>837.21749999999997</v>
      </c>
      <c r="F1523">
        <v>367.5</v>
      </c>
      <c r="G1523">
        <v>688.34457097757297</v>
      </c>
      <c r="H1523">
        <v>-39.689667544870296</v>
      </c>
      <c r="I1523">
        <v>-18.454755423262299</v>
      </c>
      <c r="J1523">
        <v>-11.285397503414201</v>
      </c>
      <c r="K1523">
        <v>451.83040261080902</v>
      </c>
      <c r="L1523">
        <v>388.82379424915899</v>
      </c>
      <c r="M1523">
        <v>20.434903444685201</v>
      </c>
      <c r="N1523">
        <v>1.4215743440233199</v>
      </c>
      <c r="O1523">
        <v>172.57142857142799</v>
      </c>
      <c r="P1523">
        <v>716.12258494337095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376</v>
      </c>
      <c r="E1524">
        <v>834.68843515499998</v>
      </c>
      <c r="F1524">
        <v>66.56</v>
      </c>
      <c r="G1524">
        <v>360.19852562364503</v>
      </c>
      <c r="H1524">
        <v>-2.5317955765758899</v>
      </c>
      <c r="I1524">
        <v>397.05591804206301</v>
      </c>
      <c r="J1524">
        <v>-5.86175468251112</v>
      </c>
      <c r="K1524">
        <v>70.236781296037194</v>
      </c>
      <c r="L1524">
        <v>45.8148737183378</v>
      </c>
      <c r="M1524">
        <v>45.359807492701002</v>
      </c>
      <c r="N1524">
        <v>1.3048002899498901</v>
      </c>
      <c r="O1524">
        <v>40.4296875</v>
      </c>
      <c r="P1524">
        <v>636.28318584070803</v>
      </c>
      <c r="Q1524">
        <v>9.7352128856712003E-2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230</v>
      </c>
      <c r="E1525">
        <v>834.55878485999995</v>
      </c>
      <c r="F1525">
        <v>252.4</v>
      </c>
      <c r="G1525">
        <v>-33.603437379160702</v>
      </c>
      <c r="H1525">
        <v>-17.205563852035802</v>
      </c>
      <c r="I1525">
        <v>-17.484906657035001</v>
      </c>
      <c r="J1525">
        <v>-5.9631461181707097</v>
      </c>
      <c r="K1525">
        <v>254.78312957445101</v>
      </c>
      <c r="L1525">
        <v>248.82504562738899</v>
      </c>
      <c r="M1525">
        <v>44.812083624471498</v>
      </c>
      <c r="N1525">
        <v>1.40839230943855</v>
      </c>
      <c r="O1525">
        <v>30.170364500792399</v>
      </c>
      <c r="P1525">
        <v>30.103092783505101</v>
      </c>
      <c r="Q1525">
        <v>0.14458369934545301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1510</v>
      </c>
      <c r="E1526">
        <v>833.38225542999999</v>
      </c>
      <c r="F1526">
        <v>546.54999999999995</v>
      </c>
      <c r="G1526">
        <v>31.6124788892621</v>
      </c>
      <c r="H1526">
        <v>-6.8453385353117104</v>
      </c>
      <c r="I1526">
        <v>22.3668046151843</v>
      </c>
      <c r="J1526">
        <v>-4.2131401920919203</v>
      </c>
      <c r="K1526">
        <v>524.22585058545803</v>
      </c>
      <c r="L1526">
        <v>439.46130429762502</v>
      </c>
      <c r="M1526">
        <v>47.090456409519099</v>
      </c>
      <c r="N1526">
        <v>0.464394704691728</v>
      </c>
      <c r="O1526">
        <v>15.634434178025799</v>
      </c>
      <c r="P1526">
        <v>83.283031522468093</v>
      </c>
      <c r="Q1526">
        <v>0.101446526575138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230</v>
      </c>
      <c r="E1527">
        <v>832.72</v>
      </c>
      <c r="F1527">
        <v>1496.05</v>
      </c>
      <c r="G1527">
        <v>19.405812095494099</v>
      </c>
      <c r="H1527">
        <v>-10.135866216777</v>
      </c>
      <c r="I1527">
        <v>-16.393901048063</v>
      </c>
      <c r="J1527">
        <v>-2.8928049108216198</v>
      </c>
      <c r="K1527">
        <v>1510.29331520399</v>
      </c>
      <c r="L1527">
        <v>1448.2655490566799</v>
      </c>
      <c r="M1527">
        <v>39.9667289632063</v>
      </c>
      <c r="N1527">
        <v>0.78342881830305899</v>
      </c>
      <c r="O1527">
        <v>19.284114835734002</v>
      </c>
      <c r="P1527">
        <v>55.2885613452356</v>
      </c>
      <c r="Q1527">
        <v>4.9232368812428998E-2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230</v>
      </c>
      <c r="E1528">
        <v>831.39750000000004</v>
      </c>
      <c r="F1528">
        <v>1842.45</v>
      </c>
      <c r="G1528">
        <v>164.303469864259</v>
      </c>
      <c r="H1528">
        <v>-9.7091031597798096</v>
      </c>
      <c r="I1528">
        <v>73.402975582251599</v>
      </c>
      <c r="J1528">
        <v>-7.6383831421141402</v>
      </c>
      <c r="K1528">
        <v>1832.0127633715999</v>
      </c>
      <c r="L1528">
        <v>1418.8081669880701</v>
      </c>
      <c r="M1528">
        <v>43.538582446708801</v>
      </c>
      <c r="N1528">
        <v>0.16392043057922301</v>
      </c>
      <c r="O1528">
        <v>13.978669706097801</v>
      </c>
      <c r="P1528">
        <v>197.16935483870901</v>
      </c>
      <c r="Q1528">
        <v>0.118695599158282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109</v>
      </c>
      <c r="E1529">
        <v>829.89695343999995</v>
      </c>
      <c r="F1529">
        <v>643.65</v>
      </c>
      <c r="G1529">
        <v>133.722982507605</v>
      </c>
      <c r="H1529">
        <v>-7.9151553839535502</v>
      </c>
      <c r="I1529">
        <v>101.033907976329</v>
      </c>
      <c r="J1529">
        <v>-3.71457891953124</v>
      </c>
      <c r="K1529">
        <v>613.50087938424599</v>
      </c>
      <c r="L1529">
        <v>468.23620267528997</v>
      </c>
      <c r="M1529">
        <v>50.988445437350201</v>
      </c>
      <c r="N1529">
        <v>0.57113771008903003</v>
      </c>
      <c r="O1529">
        <v>23.708537248504602</v>
      </c>
      <c r="P1529">
        <v>166.75454700854601</v>
      </c>
      <c r="Q1529">
        <v>0.15107257718588801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92</v>
      </c>
      <c r="E1530">
        <v>828.19372481999903</v>
      </c>
      <c r="F1530">
        <v>119.88</v>
      </c>
      <c r="G1530">
        <v>14.4283917281525</v>
      </c>
      <c r="H1530">
        <v>5.5198108994500696</v>
      </c>
      <c r="I1530">
        <v>-19.559149337964499</v>
      </c>
      <c r="J1530">
        <v>2.14542462306007</v>
      </c>
      <c r="K1530">
        <v>114.263944596995</v>
      </c>
      <c r="L1530">
        <v>113.154269543769</v>
      </c>
      <c r="M1530">
        <v>74.125045243535894</v>
      </c>
      <c r="N1530">
        <v>1.725394860427</v>
      </c>
      <c r="O1530">
        <v>20.9125792459125</v>
      </c>
      <c r="P1530">
        <v>46.195121951219498</v>
      </c>
      <c r="Q1530">
        <v>3.0726452385722001E-2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193</v>
      </c>
      <c r="E1531">
        <v>822.61116000000004</v>
      </c>
      <c r="F1531">
        <v>139.47</v>
      </c>
      <c r="G1531">
        <v>-25.676989075607199</v>
      </c>
      <c r="H1531">
        <v>15.767027502245799</v>
      </c>
      <c r="I1531">
        <v>-6.9924175738483303</v>
      </c>
      <c r="J1531">
        <v>13.1123039866082</v>
      </c>
      <c r="K1531">
        <v>127.69953964803901</v>
      </c>
      <c r="L1531">
        <v>129.331732732532</v>
      </c>
      <c r="M1531">
        <v>77.160684086555506</v>
      </c>
      <c r="N1531">
        <v>3.2107031889538602</v>
      </c>
      <c r="O1531">
        <v>19.308811930881198</v>
      </c>
      <c r="P1531">
        <v>29.019426456984199</v>
      </c>
      <c r="Q1531">
        <v>6.0776973264656003E-2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384</v>
      </c>
      <c r="E1532">
        <v>822.03979949999996</v>
      </c>
      <c r="F1532">
        <v>103.4</v>
      </c>
      <c r="G1532">
        <v>-17.484680632464201</v>
      </c>
      <c r="H1532">
        <v>-9.3537465174599408</v>
      </c>
      <c r="I1532">
        <v>-38.116079933797501</v>
      </c>
      <c r="J1532">
        <v>-9.77200421456401</v>
      </c>
      <c r="K1532">
        <v>116.554850842297</v>
      </c>
      <c r="L1532">
        <v>122.068876097464</v>
      </c>
      <c r="M1532">
        <v>35.606764170924599</v>
      </c>
      <c r="N1532">
        <v>0.17963394330544999</v>
      </c>
      <c r="O1532">
        <v>59.284332688587902</v>
      </c>
      <c r="P1532">
        <v>13.6014062843331</v>
      </c>
      <c r="Q1532">
        <v>-3.8272692486239997E-2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281</v>
      </c>
      <c r="E1533">
        <v>817.90611360000003</v>
      </c>
      <c r="F1533">
        <v>135.86000000000001</v>
      </c>
      <c r="G1533">
        <v>50.633016894346802</v>
      </c>
      <c r="H1533">
        <v>-1.20270957447667</v>
      </c>
      <c r="I1533">
        <v>-19.300371034329</v>
      </c>
      <c r="J1533">
        <v>-1.5129069843028999E-2</v>
      </c>
      <c r="K1533">
        <v>133.79872946835201</v>
      </c>
      <c r="L1533">
        <v>128.760413115109</v>
      </c>
      <c r="M1533">
        <v>58.5025015941399</v>
      </c>
      <c r="N1533">
        <v>1.5624901274501299</v>
      </c>
      <c r="O1533">
        <v>25.128809068158301</v>
      </c>
      <c r="P1533">
        <v>81.146666666666604</v>
      </c>
      <c r="Q1533">
        <v>0.11105309112253101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267</v>
      </c>
      <c r="E1534">
        <v>810.74594164999996</v>
      </c>
      <c r="F1534">
        <v>441.8</v>
      </c>
      <c r="G1534">
        <v>186.78232779283499</v>
      </c>
      <c r="H1534">
        <v>13.5923864583306</v>
      </c>
      <c r="I1534">
        <v>21.976508274794199</v>
      </c>
      <c r="J1534">
        <v>4.0337362126291998</v>
      </c>
      <c r="K1534">
        <v>382.20241797925303</v>
      </c>
      <c r="L1534">
        <v>307.85519524672901</v>
      </c>
      <c r="M1534">
        <v>63.073412219146199</v>
      </c>
      <c r="N1534">
        <v>0.633531676682489</v>
      </c>
      <c r="O1534">
        <v>7.4581258488003597</v>
      </c>
      <c r="P1534">
        <v>227.01702442634999</v>
      </c>
      <c r="Q1534">
        <v>0.12756521080178199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119</v>
      </c>
      <c r="E1535">
        <v>809.62813945000005</v>
      </c>
      <c r="F1535">
        <v>599.20000000000005</v>
      </c>
      <c r="G1535">
        <v>128.564232023507</v>
      </c>
      <c r="H1535">
        <v>61.071810618623502</v>
      </c>
      <c r="I1535">
        <v>85.005538610418</v>
      </c>
      <c r="J1535">
        <v>23.571471317598</v>
      </c>
      <c r="K1535">
        <v>432.46276713373101</v>
      </c>
      <c r="L1535">
        <v>347.14513528678299</v>
      </c>
      <c r="M1535">
        <v>84.185668852659902</v>
      </c>
      <c r="N1535">
        <v>2.19376609859978</v>
      </c>
      <c r="O1535">
        <v>8.4779706275033195</v>
      </c>
      <c r="P1535">
        <v>181.31455399060999</v>
      </c>
      <c r="Q1535">
        <v>0.206712955705528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609</v>
      </c>
      <c r="E1536">
        <v>809.56125599999996</v>
      </c>
      <c r="F1536">
        <v>414.6</v>
      </c>
      <c r="G1536">
        <v>24.901050663184101</v>
      </c>
      <c r="H1536">
        <v>10.6810090502905</v>
      </c>
      <c r="I1536">
        <v>-2.6576952061174199</v>
      </c>
      <c r="J1536">
        <v>2.1683680661642599</v>
      </c>
      <c r="K1536">
        <v>373.18460059312702</v>
      </c>
      <c r="L1536">
        <v>333.81057454099499</v>
      </c>
      <c r="M1536">
        <v>61.172831321872799</v>
      </c>
      <c r="N1536">
        <v>1.68441366022191</v>
      </c>
      <c r="O1536">
        <v>7.5615050651229998</v>
      </c>
      <c r="P1536">
        <v>83.370190181335701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230</v>
      </c>
      <c r="E1537">
        <v>800.51400000000001</v>
      </c>
      <c r="F1537">
        <v>1558.7</v>
      </c>
      <c r="G1537">
        <v>-1.72569097036676</v>
      </c>
      <c r="H1537">
        <v>-3.6098421434185801</v>
      </c>
      <c r="I1537">
        <v>36.004548939857003</v>
      </c>
      <c r="J1537">
        <v>2.4856462676295399</v>
      </c>
      <c r="K1537">
        <v>1393.73641952304</v>
      </c>
      <c r="L1537">
        <v>1246.0908398423501</v>
      </c>
      <c r="M1537">
        <v>69.117158802014799</v>
      </c>
      <c r="N1537">
        <v>1.1731167055853</v>
      </c>
      <c r="O1537">
        <v>4.3754410726887896</v>
      </c>
      <c r="P1537">
        <v>66.518882538325897</v>
      </c>
      <c r="Q1537">
        <v>4.5561478195562E-2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214</v>
      </c>
      <c r="E1538">
        <v>799.30148959999997</v>
      </c>
      <c r="F1538">
        <v>31.99</v>
      </c>
      <c r="G1538">
        <v>70.983595941323102</v>
      </c>
      <c r="H1538">
        <v>-9.7760858469357306</v>
      </c>
      <c r="I1538">
        <v>-59.8844218198142</v>
      </c>
      <c r="J1538">
        <v>-5.1007196749007804</v>
      </c>
      <c r="K1538">
        <v>33.195561809954</v>
      </c>
      <c r="L1538">
        <v>31.929270381395199</v>
      </c>
      <c r="M1538">
        <v>44.320262256613901</v>
      </c>
      <c r="N1538">
        <v>0.66285707428846896</v>
      </c>
      <c r="O1538">
        <v>126.25820568927701</v>
      </c>
      <c r="P1538">
        <v>137.49072011878201</v>
      </c>
      <c r="Q1538">
        <v>0.143844574993612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3234</v>
      </c>
      <c r="E1539">
        <v>797.09225082499995</v>
      </c>
      <c r="F1539">
        <v>321.55</v>
      </c>
      <c r="G1539">
        <v>184.70983831797301</v>
      </c>
      <c r="H1539">
        <v>72.3452024314889</v>
      </c>
      <c r="I1539">
        <v>201.45216727239901</v>
      </c>
      <c r="J1539">
        <v>22.880852161170999</v>
      </c>
      <c r="K1539">
        <v>213.62863604877401</v>
      </c>
      <c r="M1539">
        <v>82.775411616476404</v>
      </c>
      <c r="N1539">
        <v>1.0947900559057899</v>
      </c>
      <c r="O1539">
        <v>4.4938578759135401</v>
      </c>
      <c r="P1539">
        <v>238.47368421052599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E1540">
        <v>790.55776133999996</v>
      </c>
      <c r="F1540">
        <v>296.35000000000002</v>
      </c>
      <c r="G1540">
        <v>28.6072103086087</v>
      </c>
      <c r="H1540">
        <v>17.595157089268501</v>
      </c>
      <c r="I1540">
        <v>17.3099191462723</v>
      </c>
      <c r="J1540">
        <v>-4.6073070753237904</v>
      </c>
      <c r="K1540">
        <v>267.54059725747499</v>
      </c>
      <c r="L1540">
        <v>246.93343307218501</v>
      </c>
      <c r="M1540">
        <v>62.8040504267044</v>
      </c>
      <c r="N1540">
        <v>0.71669474763753505</v>
      </c>
      <c r="O1540">
        <v>14.3917664923232</v>
      </c>
      <c r="P1540">
        <v>67.051860202931195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170</v>
      </c>
      <c r="E1541">
        <v>785.52856473600002</v>
      </c>
      <c r="F1541">
        <v>142.33000000000001</v>
      </c>
      <c r="G1541">
        <v>-40.7659399936135</v>
      </c>
      <c r="H1541">
        <v>-1.0693206124552399</v>
      </c>
      <c r="I1541">
        <v>-0.78781514305249001</v>
      </c>
      <c r="J1541">
        <v>3.90340737614989</v>
      </c>
      <c r="K1541">
        <v>142.81488203529199</v>
      </c>
      <c r="L1541">
        <v>135.58822819765999</v>
      </c>
      <c r="M1541">
        <v>57.361095394071199</v>
      </c>
      <c r="N1541">
        <v>1.16299794899806</v>
      </c>
      <c r="O1541">
        <v>30.594393311318701</v>
      </c>
      <c r="P1541">
        <v>120.837858805275</v>
      </c>
      <c r="Q1541">
        <v>0.10236796795780299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531</v>
      </c>
      <c r="E1542">
        <v>784.66594497400001</v>
      </c>
      <c r="F1542">
        <v>223.15</v>
      </c>
      <c r="G1542">
        <v>110.630105692322</v>
      </c>
      <c r="H1542">
        <v>22.693057958366602</v>
      </c>
      <c r="I1542">
        <v>8.9051910972013193</v>
      </c>
      <c r="J1542">
        <v>16.5711950891783</v>
      </c>
      <c r="K1542">
        <v>180.47074496213699</v>
      </c>
      <c r="L1542">
        <v>157.24282052347701</v>
      </c>
      <c r="M1542">
        <v>75.288570478727905</v>
      </c>
      <c r="N1542">
        <v>3.1126772219777301</v>
      </c>
      <c r="O1542">
        <v>5.2834416311897803</v>
      </c>
      <c r="P1542">
        <v>145.895316804407</v>
      </c>
      <c r="Q1542">
        <v>0.12543260992382699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230</v>
      </c>
      <c r="E1543">
        <v>784.37497392</v>
      </c>
      <c r="F1543">
        <v>160.78</v>
      </c>
      <c r="G1543">
        <v>-3.47959881311108</v>
      </c>
      <c r="H1543">
        <v>30.944208868656599</v>
      </c>
      <c r="I1543">
        <v>23.339576167065399</v>
      </c>
      <c r="J1543">
        <v>20.468749281407401</v>
      </c>
      <c r="K1543">
        <v>130.90137634106</v>
      </c>
      <c r="M1543">
        <v>88.379181659695803</v>
      </c>
      <c r="N1543">
        <v>2.6376783341027399</v>
      </c>
      <c r="O1543">
        <v>3.85620102002735</v>
      </c>
      <c r="P1543">
        <v>50.121381886087697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609</v>
      </c>
      <c r="E1544">
        <v>784.08137909799996</v>
      </c>
      <c r="F1544">
        <v>42.95</v>
      </c>
      <c r="G1544">
        <v>169.45381994423701</v>
      </c>
      <c r="H1544">
        <v>37.943079103972998</v>
      </c>
      <c r="I1544">
        <v>140.13390563190299</v>
      </c>
      <c r="J1544">
        <v>1.9647107644876201</v>
      </c>
      <c r="K1544">
        <v>30.2902415516219</v>
      </c>
      <c r="L1544">
        <v>22.203627383027801</v>
      </c>
      <c r="M1544">
        <v>74.959097328370504</v>
      </c>
      <c r="N1544">
        <v>0.84582941761978803</v>
      </c>
      <c r="O1544">
        <v>0</v>
      </c>
      <c r="P1544">
        <v>243.6</v>
      </c>
      <c r="Q1544">
        <v>6.9330930859370005E-2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162</v>
      </c>
      <c r="E1545">
        <v>781.24340122499996</v>
      </c>
      <c r="F1545">
        <v>318.2</v>
      </c>
      <c r="G1545">
        <v>-27.193218644160101</v>
      </c>
      <c r="H1545">
        <v>0.14489239294366499</v>
      </c>
      <c r="I1545">
        <v>-13.801154835664899</v>
      </c>
      <c r="J1545">
        <v>-3.5198489359788598</v>
      </c>
      <c r="K1545">
        <v>316.651473638146</v>
      </c>
      <c r="L1545">
        <v>312.61868074942902</v>
      </c>
      <c r="M1545">
        <v>44.841944490180097</v>
      </c>
      <c r="N1545">
        <v>0.51977515208035596</v>
      </c>
      <c r="O1545">
        <v>19.421747328723999</v>
      </c>
      <c r="P1545">
        <v>29.7451580020387</v>
      </c>
      <c r="Q1545">
        <v>-7.6045159242049999E-3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230</v>
      </c>
      <c r="E1546">
        <v>778.71401700000001</v>
      </c>
      <c r="F1546">
        <v>416.45</v>
      </c>
      <c r="G1546">
        <v>87.163921518073295</v>
      </c>
      <c r="H1546">
        <v>-4.1194896502326204</v>
      </c>
      <c r="I1546">
        <v>-1.38586931890192</v>
      </c>
      <c r="J1546">
        <v>-8.8845453238009799</v>
      </c>
      <c r="K1546">
        <v>417.64988396530799</v>
      </c>
      <c r="L1546">
        <v>344.146242443115</v>
      </c>
      <c r="M1546">
        <v>42.729053831655001</v>
      </c>
      <c r="N1546">
        <v>0.68646046998379795</v>
      </c>
      <c r="O1546">
        <v>14.2394044903349</v>
      </c>
      <c r="P1546">
        <v>137.83552255853701</v>
      </c>
      <c r="Q1546">
        <v>0.17480257517925299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306</v>
      </c>
      <c r="E1547">
        <v>777.95265068399999</v>
      </c>
      <c r="F1547">
        <v>71.900000000000006</v>
      </c>
      <c r="G1547">
        <v>-31.267946851703599</v>
      </c>
      <c r="H1547">
        <v>-5.8762690399824704</v>
      </c>
      <c r="I1547">
        <v>-45.552989200806898</v>
      </c>
      <c r="J1547">
        <v>-1.00544858898255</v>
      </c>
      <c r="K1547">
        <v>74.610209361682095</v>
      </c>
      <c r="L1547">
        <v>86.087908587721799</v>
      </c>
      <c r="M1547">
        <v>48.936347636229698</v>
      </c>
      <c r="N1547">
        <v>1.0344784826206701</v>
      </c>
      <c r="O1547">
        <v>78.581363004172402</v>
      </c>
      <c r="P1547">
        <v>20.738874895046202</v>
      </c>
      <c r="Q1547">
        <v>-4.6889916470438997E-2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124</v>
      </c>
      <c r="E1548">
        <v>776.20523720000006</v>
      </c>
      <c r="F1548">
        <v>7431.6</v>
      </c>
      <c r="G1548">
        <v>180.75996373955601</v>
      </c>
      <c r="H1548">
        <v>16.1257491585107</v>
      </c>
      <c r="I1548">
        <v>132.220562840545</v>
      </c>
      <c r="J1548">
        <v>11.4258179797833</v>
      </c>
      <c r="K1548">
        <v>6289.4093626578397</v>
      </c>
      <c r="L1548">
        <v>4736.0778143121097</v>
      </c>
      <c r="M1548">
        <v>74.318692685113007</v>
      </c>
      <c r="N1548">
        <v>0.73375078271759497</v>
      </c>
      <c r="O1548">
        <v>13.3914634802734</v>
      </c>
      <c r="P1548">
        <v>230.08794527849301</v>
      </c>
      <c r="Q1548">
        <v>8.0320007495027004E-2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170</v>
      </c>
      <c r="E1549">
        <v>774.94235982600003</v>
      </c>
      <c r="F1549">
        <v>45.08</v>
      </c>
      <c r="G1549">
        <v>19.542247472110802</v>
      </c>
      <c r="H1549">
        <v>-13.329242012955399</v>
      </c>
      <c r="I1549">
        <v>-26.235083055013401</v>
      </c>
      <c r="J1549">
        <v>-3.6175360936173302</v>
      </c>
      <c r="K1549">
        <v>48.580101797637603</v>
      </c>
      <c r="L1549">
        <v>46.487559024050903</v>
      </c>
      <c r="M1549">
        <v>42.359512215017901</v>
      </c>
      <c r="N1549">
        <v>0.40119919716074098</v>
      </c>
      <c r="O1549">
        <v>39.086069210292798</v>
      </c>
      <c r="P1549">
        <v>50.266666666666602</v>
      </c>
      <c r="Q1549">
        <v>0.15474147533847399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70</v>
      </c>
      <c r="E1550">
        <v>772.14517760000001</v>
      </c>
      <c r="F1550">
        <v>828.35</v>
      </c>
      <c r="G1550">
        <v>34.389174757773198</v>
      </c>
      <c r="H1550">
        <v>-0.784004924462538</v>
      </c>
      <c r="I1550">
        <v>35.574934457654898</v>
      </c>
      <c r="J1550">
        <v>2.2532637290912101</v>
      </c>
      <c r="K1550">
        <v>793.18611475976104</v>
      </c>
      <c r="L1550">
        <v>663.40469599495395</v>
      </c>
      <c r="M1550">
        <v>66.619822920504802</v>
      </c>
      <c r="N1550">
        <v>0.64616350650357601</v>
      </c>
      <c r="O1550">
        <v>27.820365787408601</v>
      </c>
      <c r="P1550">
        <v>78.139784946236503</v>
      </c>
      <c r="Q1550">
        <v>8.9815087375064995E-2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998</v>
      </c>
      <c r="E1551">
        <v>770.19200000000001</v>
      </c>
      <c r="F1551">
        <v>2455</v>
      </c>
      <c r="G1551">
        <v>36.843457233826797</v>
      </c>
      <c r="H1551">
        <v>3.45919670135914</v>
      </c>
      <c r="I1551">
        <v>35.086569616329101</v>
      </c>
      <c r="J1551">
        <v>-4.1234724166926799</v>
      </c>
      <c r="K1551">
        <v>2187.6318075621398</v>
      </c>
      <c r="L1551">
        <v>1902.90843261583</v>
      </c>
      <c r="M1551">
        <v>55.560661408763501</v>
      </c>
      <c r="N1551">
        <v>1.0798443303701799</v>
      </c>
      <c r="O1551">
        <v>7.0468431771893902</v>
      </c>
      <c r="P1551">
        <v>68.2659355723098</v>
      </c>
      <c r="Q1551">
        <v>-8.1066143629345E-2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1510</v>
      </c>
      <c r="E1552">
        <v>767.30551749999995</v>
      </c>
      <c r="F1552">
        <v>137.6</v>
      </c>
      <c r="G1552">
        <v>56.425466623225098</v>
      </c>
      <c r="H1552">
        <v>-7.99325824013596</v>
      </c>
      <c r="I1552">
        <v>-13.7230966096743</v>
      </c>
      <c r="J1552">
        <v>0.14932537924019501</v>
      </c>
      <c r="K1552">
        <v>144.36904922105001</v>
      </c>
      <c r="L1552">
        <v>135.94485509413599</v>
      </c>
      <c r="M1552">
        <v>51.569760914791097</v>
      </c>
      <c r="N1552">
        <v>1.3012499401903901</v>
      </c>
      <c r="O1552">
        <v>37.281976744185997</v>
      </c>
      <c r="P1552">
        <v>90.978487161693195</v>
      </c>
      <c r="Q1552">
        <v>0.126582085119544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584</v>
      </c>
      <c r="E1553">
        <v>766.75901890900002</v>
      </c>
      <c r="F1553">
        <v>148.63999999999999</v>
      </c>
      <c r="G1553">
        <v>52.719860958306803</v>
      </c>
      <c r="H1553">
        <v>-5.1659373657953704</v>
      </c>
      <c r="I1553">
        <v>19.522066415944899</v>
      </c>
      <c r="J1553">
        <v>1.50621785166198</v>
      </c>
      <c r="K1553">
        <v>142.318997274216</v>
      </c>
      <c r="L1553">
        <v>127.27698205806</v>
      </c>
      <c r="M1553">
        <v>67.684712224723597</v>
      </c>
      <c r="N1553">
        <v>0.88674597920628695</v>
      </c>
      <c r="O1553">
        <v>15.614908503767399</v>
      </c>
      <c r="P1553">
        <v>100.593792172739</v>
      </c>
      <c r="Q1553">
        <v>1.6165560461121001E-2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609</v>
      </c>
      <c r="E1554">
        <v>763.33488</v>
      </c>
      <c r="F1554">
        <v>222.9</v>
      </c>
      <c r="G1554">
        <v>-20.666048564548198</v>
      </c>
      <c r="H1554">
        <v>4.1177594217647897</v>
      </c>
      <c r="I1554">
        <v>-16.224966168326102</v>
      </c>
      <c r="J1554">
        <v>3.4599728669561398</v>
      </c>
      <c r="K1554">
        <v>210.587446681367</v>
      </c>
      <c r="L1554">
        <v>213.88487107495499</v>
      </c>
      <c r="M1554">
        <v>71.685799833786803</v>
      </c>
      <c r="N1554">
        <v>2.5517661591290302</v>
      </c>
      <c r="O1554">
        <v>21.848362494392099</v>
      </c>
      <c r="P1554">
        <v>25.932203389830502</v>
      </c>
      <c r="Q1554">
        <v>5.8635338939855002E-2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373</v>
      </c>
      <c r="E1555">
        <v>760.73868381599902</v>
      </c>
      <c r="F1555">
        <v>12.26</v>
      </c>
      <c r="G1555">
        <v>-6.9680632464269296E-2</v>
      </c>
      <c r="H1555">
        <v>17.458450294736799</v>
      </c>
      <c r="I1555">
        <v>-12.9556850113716</v>
      </c>
      <c r="J1555">
        <v>-8.4967264794490696</v>
      </c>
      <c r="K1555">
        <v>11.485123104253899</v>
      </c>
      <c r="L1555">
        <v>10.9687439415193</v>
      </c>
      <c r="M1555">
        <v>53.4064910338396</v>
      </c>
      <c r="N1555">
        <v>2.9767481251840602</v>
      </c>
      <c r="O1555">
        <v>29.282218597063601</v>
      </c>
      <c r="P1555">
        <v>55.1898734177215</v>
      </c>
      <c r="Q1555">
        <v>5.9360238376229999E-3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132</v>
      </c>
      <c r="E1556">
        <v>760.29842645999997</v>
      </c>
      <c r="F1556">
        <v>229.5</v>
      </c>
      <c r="G1556">
        <v>281.67782903152602</v>
      </c>
      <c r="H1556">
        <v>-14.9064939213523</v>
      </c>
      <c r="I1556">
        <v>25.327951352264702</v>
      </c>
      <c r="J1556">
        <v>-7.3115080190745703</v>
      </c>
      <c r="K1556">
        <v>233.609783209271</v>
      </c>
      <c r="L1556">
        <v>195.887367525039</v>
      </c>
      <c r="M1556">
        <v>36.018835383569503</v>
      </c>
      <c r="N1556">
        <v>0.63638936521475398</v>
      </c>
      <c r="O1556">
        <v>36.9934640522875</v>
      </c>
      <c r="P1556">
        <v>324.21441774491598</v>
      </c>
      <c r="Q1556">
        <v>0.14296122169942799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3271</v>
      </c>
      <c r="E1557">
        <v>759.40005022000003</v>
      </c>
      <c r="F1557">
        <v>807.7</v>
      </c>
      <c r="G1557">
        <v>23.165734866196399</v>
      </c>
      <c r="H1557">
        <v>-9.4203091702691406</v>
      </c>
      <c r="I1557">
        <v>30.047284420942699</v>
      </c>
      <c r="J1557">
        <v>3.11132533116495</v>
      </c>
      <c r="K1557">
        <v>821.75099196946496</v>
      </c>
      <c r="L1557">
        <v>729.33825232642801</v>
      </c>
      <c r="M1557">
        <v>59.727036303459897</v>
      </c>
      <c r="N1557">
        <v>0.586653376885101</v>
      </c>
      <c r="O1557">
        <v>24.922619784573399</v>
      </c>
      <c r="P1557">
        <v>64.083291010665306</v>
      </c>
      <c r="Q1557">
        <v>6.2318287814644997E-2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609</v>
      </c>
      <c r="E1558">
        <v>757.16935999999998</v>
      </c>
      <c r="F1558">
        <v>519</v>
      </c>
      <c r="G1558">
        <v>357.268715006165</v>
      </c>
      <c r="H1558">
        <v>106.40875372265199</v>
      </c>
      <c r="I1558">
        <v>332.55405857837098</v>
      </c>
      <c r="J1558">
        <v>19.4996804728817</v>
      </c>
      <c r="K1558">
        <v>273.585882509969</v>
      </c>
      <c r="L1558">
        <v>163.39924074927399</v>
      </c>
      <c r="M1558">
        <v>98.245276487728304</v>
      </c>
      <c r="N1558">
        <v>0.46735537190082599</v>
      </c>
      <c r="O1558">
        <v>0.19267822736031001</v>
      </c>
      <c r="P1558">
        <v>510.588235294117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230</v>
      </c>
      <c r="E1559">
        <v>756.45193333500004</v>
      </c>
      <c r="F1559">
        <v>142.63</v>
      </c>
      <c r="G1559">
        <v>16.643995120522401</v>
      </c>
      <c r="H1559">
        <v>-10.613405385814399</v>
      </c>
      <c r="I1559">
        <v>12.453492477805799</v>
      </c>
      <c r="J1559">
        <v>-7.8771320575023198</v>
      </c>
      <c r="K1559">
        <v>144.86143910424201</v>
      </c>
      <c r="L1559">
        <v>127.674593241735</v>
      </c>
      <c r="M1559">
        <v>48.8592990539059</v>
      </c>
      <c r="N1559">
        <v>0.77707809624945301</v>
      </c>
      <c r="O1559">
        <v>36.016265862721703</v>
      </c>
      <c r="P1559">
        <v>52.708779443254798</v>
      </c>
      <c r="Q1559">
        <v>0.243608742592447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379</v>
      </c>
      <c r="E1560">
        <v>755.77828585999998</v>
      </c>
      <c r="F1560">
        <v>329.7</v>
      </c>
      <c r="G1560">
        <v>-28.5902883340286</v>
      </c>
      <c r="H1560">
        <v>10.5379520869439</v>
      </c>
      <c r="I1560">
        <v>6.04528089771925</v>
      </c>
      <c r="J1560">
        <v>-3.5425903185469498</v>
      </c>
      <c r="K1560">
        <v>311.620762591154</v>
      </c>
      <c r="L1560">
        <v>301.66605509696399</v>
      </c>
      <c r="M1560">
        <v>60.964164773746901</v>
      </c>
      <c r="N1560">
        <v>1.07458601410399</v>
      </c>
      <c r="O1560">
        <v>53.366696997270203</v>
      </c>
      <c r="P1560">
        <v>43.223284100781903</v>
      </c>
      <c r="Q1560">
        <v>5.3830990542671001E-2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193</v>
      </c>
      <c r="E1561">
        <v>752.77348733500003</v>
      </c>
      <c r="F1561">
        <v>973.45</v>
      </c>
      <c r="G1561">
        <v>-15.0906261091095</v>
      </c>
      <c r="H1561">
        <v>-0.53797380387231897</v>
      </c>
      <c r="I1561">
        <v>1.0806409316171299</v>
      </c>
      <c r="J1561">
        <v>-1.8409625844666599</v>
      </c>
      <c r="K1561">
        <v>905.35208025394604</v>
      </c>
      <c r="L1561">
        <v>839.58335359313503</v>
      </c>
      <c r="M1561">
        <v>62.137956896503397</v>
      </c>
      <c r="N1561">
        <v>0.44493772281847999</v>
      </c>
      <c r="O1561">
        <v>12.327289537213</v>
      </c>
      <c r="P1561">
        <v>51.403686134224998</v>
      </c>
      <c r="Q1561">
        <v>-2.9389594788056E-2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86</v>
      </c>
      <c r="E1562">
        <v>752.74427200000002</v>
      </c>
      <c r="F1562">
        <v>654.45000000000005</v>
      </c>
      <c r="G1562">
        <v>67.609357283642595</v>
      </c>
      <c r="H1562">
        <v>-7.5614722287827796</v>
      </c>
      <c r="I1562">
        <v>-27.3250173214253</v>
      </c>
      <c r="J1562">
        <v>-1.10069604697607</v>
      </c>
      <c r="K1562">
        <v>691.21730044254105</v>
      </c>
      <c r="L1562">
        <v>647.28876368877195</v>
      </c>
      <c r="M1562">
        <v>52.253562750397798</v>
      </c>
      <c r="N1562">
        <v>1.2119434326168701</v>
      </c>
      <c r="O1562">
        <v>47.620139048055599</v>
      </c>
      <c r="P1562">
        <v>103.024662633783</v>
      </c>
      <c r="Q1562">
        <v>0.23931623976741101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531</v>
      </c>
      <c r="E1563">
        <v>751.45480878000001</v>
      </c>
      <c r="F1563">
        <v>409.4</v>
      </c>
      <c r="G1563">
        <v>-46.321587384022799</v>
      </c>
      <c r="H1563">
        <v>8.3551778765473195</v>
      </c>
      <c r="I1563">
        <v>-22.0066538055436</v>
      </c>
      <c r="J1563">
        <v>-3.5165228595395699</v>
      </c>
      <c r="K1563">
        <v>380.33511185230299</v>
      </c>
      <c r="L1563">
        <v>403.07186841553801</v>
      </c>
      <c r="M1563">
        <v>60.638020331724697</v>
      </c>
      <c r="N1563">
        <v>1.9498620244045199</v>
      </c>
      <c r="O1563">
        <v>29.934049829018001</v>
      </c>
      <c r="P1563">
        <v>31.470777135517</v>
      </c>
      <c r="Q1563">
        <v>8.4485950046301994E-2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46</v>
      </c>
      <c r="E1564">
        <v>750.35979973999997</v>
      </c>
      <c r="F1564">
        <v>256.55</v>
      </c>
      <c r="G1564">
        <v>-45.956932798519603</v>
      </c>
      <c r="H1564">
        <v>-2.2960505235937201</v>
      </c>
      <c r="I1564">
        <v>-16.350318707625501</v>
      </c>
      <c r="J1564">
        <v>0.55508637315213405</v>
      </c>
      <c r="K1564">
        <v>242.99700485951999</v>
      </c>
      <c r="L1564">
        <v>247.323948060297</v>
      </c>
      <c r="M1564">
        <v>55.751085716479601</v>
      </c>
      <c r="N1564">
        <v>0.58128922091856505</v>
      </c>
      <c r="O1564">
        <v>55.349834340284502</v>
      </c>
      <c r="P1564">
        <v>42.5277777777777</v>
      </c>
      <c r="Q1564">
        <v>0.104726774751862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21</v>
      </c>
      <c r="E1565">
        <v>749.85007971499999</v>
      </c>
      <c r="F1565">
        <v>302.3</v>
      </c>
      <c r="G1565">
        <v>81.571016505116503</v>
      </c>
      <c r="H1565">
        <v>-3.3503491497294098</v>
      </c>
      <c r="I1565">
        <v>15.4761375456486</v>
      </c>
      <c r="J1565">
        <v>-1.97576886873522</v>
      </c>
      <c r="K1565">
        <v>284.24358911098301</v>
      </c>
      <c r="L1565">
        <v>236.800767155035</v>
      </c>
      <c r="M1565">
        <v>53.385457391195402</v>
      </c>
      <c r="N1565">
        <v>0.49286070867633403</v>
      </c>
      <c r="O1565">
        <v>16.4240820377108</v>
      </c>
      <c r="P1565">
        <v>154.03361344537799</v>
      </c>
      <c r="Q1565">
        <v>0.11402928165837301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46</v>
      </c>
      <c r="E1566">
        <v>749.48522711999999</v>
      </c>
      <c r="F1566">
        <v>130.11000000000001</v>
      </c>
      <c r="G1566">
        <v>254.33652347913599</v>
      </c>
      <c r="H1566">
        <v>3.4579421323789901</v>
      </c>
      <c r="I1566">
        <v>64.669919310032796</v>
      </c>
      <c r="J1566">
        <v>-17.4067834054452</v>
      </c>
      <c r="K1566">
        <v>129.43462117637401</v>
      </c>
      <c r="L1566">
        <v>100.439392969682</v>
      </c>
      <c r="M1566">
        <v>37.479918768321802</v>
      </c>
      <c r="N1566">
        <v>0.80238264663746595</v>
      </c>
      <c r="O1566">
        <v>22.5501498731842</v>
      </c>
      <c r="P1566">
        <v>336.61073825503303</v>
      </c>
      <c r="Q1566">
        <v>8.5894358158372E-2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281</v>
      </c>
      <c r="E1567">
        <v>746.459674239999</v>
      </c>
      <c r="F1567">
        <v>737.35</v>
      </c>
      <c r="G1567">
        <v>-34.324275055784902</v>
      </c>
      <c r="H1567">
        <v>4.00856684485343</v>
      </c>
      <c r="I1567">
        <v>-18.0064142568927</v>
      </c>
      <c r="J1567">
        <v>-6.84748720282</v>
      </c>
      <c r="K1567">
        <v>727.73011483792504</v>
      </c>
      <c r="L1567">
        <v>757.03771294904004</v>
      </c>
      <c r="M1567">
        <v>52.351238913912603</v>
      </c>
      <c r="N1567">
        <v>1.93184344876724</v>
      </c>
      <c r="O1567">
        <v>27.327592052620801</v>
      </c>
      <c r="P1567">
        <v>24.763113367174199</v>
      </c>
      <c r="Q1567">
        <v>-9.6565184850797001E-2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531</v>
      </c>
      <c r="E1568">
        <v>746.26155619999997</v>
      </c>
      <c r="F1568">
        <v>818.6</v>
      </c>
      <c r="G1568">
        <v>-27.058235436114401</v>
      </c>
      <c r="H1568">
        <v>-4.8553022517288396</v>
      </c>
      <c r="I1568">
        <v>-19.5106402886524</v>
      </c>
      <c r="J1568">
        <v>-0.16799885283451599</v>
      </c>
      <c r="K1568">
        <v>851.91405883331902</v>
      </c>
      <c r="L1568">
        <v>866.11786261631096</v>
      </c>
      <c r="M1568">
        <v>49.274515813671201</v>
      </c>
      <c r="N1568">
        <v>0.660190140401687</v>
      </c>
      <c r="O1568">
        <v>44.637185438553601</v>
      </c>
      <c r="P1568">
        <v>17.395669009034801</v>
      </c>
      <c r="Q1568">
        <v>0.115623560087399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267</v>
      </c>
      <c r="E1569">
        <v>743.06308286000001</v>
      </c>
      <c r="F1569">
        <v>1244.1500000000001</v>
      </c>
      <c r="G1569">
        <v>50.671498369256902</v>
      </c>
      <c r="H1569">
        <v>-3.6586201984804099</v>
      </c>
      <c r="I1569">
        <v>-4.4247167165986996</v>
      </c>
      <c r="J1569">
        <v>6.6916082840791402</v>
      </c>
      <c r="K1569">
        <v>1184.51954176002</v>
      </c>
      <c r="L1569">
        <v>1105.9002122992399</v>
      </c>
      <c r="M1569">
        <v>57.306988122862599</v>
      </c>
      <c r="N1569">
        <v>2.9088246590073599</v>
      </c>
      <c r="O1569">
        <v>31.093517662661199</v>
      </c>
      <c r="P1569">
        <v>83.232695139911598</v>
      </c>
      <c r="Q1569">
        <v>7.3268589589176994E-2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1566</v>
      </c>
      <c r="E1570">
        <v>740.14721782799995</v>
      </c>
      <c r="F1570">
        <v>97.82</v>
      </c>
      <c r="G1570">
        <v>28.110432249341802</v>
      </c>
      <c r="H1570">
        <v>-5.06727967400598</v>
      </c>
      <c r="I1570">
        <v>-7.4128036554394399</v>
      </c>
      <c r="J1570">
        <v>-5.9482682183891402</v>
      </c>
      <c r="K1570">
        <v>101.90657366002</v>
      </c>
      <c r="L1570">
        <v>93.837203697897095</v>
      </c>
      <c r="M1570">
        <v>43.722811777467001</v>
      </c>
      <c r="N1570">
        <v>0.58825283928209504</v>
      </c>
      <c r="O1570">
        <v>30.8014720915968</v>
      </c>
      <c r="P1570">
        <v>63.8525963149078</v>
      </c>
      <c r="Q1570">
        <v>4.4210815399359999E-3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328</v>
      </c>
      <c r="E1571">
        <v>739.78045199999997</v>
      </c>
      <c r="F1571">
        <v>90.35</v>
      </c>
      <c r="G1571">
        <v>78.972558116582206</v>
      </c>
      <c r="H1571">
        <v>-1.70622950615826</v>
      </c>
      <c r="I1571">
        <v>62.214554681820999</v>
      </c>
      <c r="J1571">
        <v>5.9920849904691904</v>
      </c>
      <c r="K1571">
        <v>86.376034658950601</v>
      </c>
      <c r="L1571">
        <v>68.278723915080207</v>
      </c>
      <c r="M1571">
        <v>63.911217927274201</v>
      </c>
      <c r="N1571">
        <v>0.70068814803644097</v>
      </c>
      <c r="O1571">
        <v>17.874930824571098</v>
      </c>
      <c r="P1571">
        <v>134.06735751295301</v>
      </c>
      <c r="Q1571">
        <v>0.11417217270346799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384</v>
      </c>
      <c r="E1572">
        <v>735.7775484</v>
      </c>
      <c r="F1572">
        <v>56.26</v>
      </c>
      <c r="G1572">
        <v>-63.853459937846203</v>
      </c>
      <c r="H1572">
        <v>-10.540298923524499</v>
      </c>
      <c r="I1572">
        <v>-23.060704557892301</v>
      </c>
      <c r="J1572">
        <v>-4.9874900929085202</v>
      </c>
      <c r="K1572">
        <v>60.113643089631097</v>
      </c>
      <c r="L1572">
        <v>64.1117927716287</v>
      </c>
      <c r="M1572">
        <v>47.370813567571801</v>
      </c>
      <c r="N1572">
        <v>0.19502736125044501</v>
      </c>
      <c r="O1572">
        <v>74.191254888019898</v>
      </c>
      <c r="P1572">
        <v>20.729613733905499</v>
      </c>
      <c r="Q1572">
        <v>8.0477230738000005E-3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531</v>
      </c>
      <c r="E1573">
        <v>735.49172136000004</v>
      </c>
      <c r="F1573">
        <v>170.75</v>
      </c>
      <c r="G1573">
        <v>-10.1815952330152</v>
      </c>
      <c r="H1573">
        <v>-3.4533334690324402</v>
      </c>
      <c r="I1573">
        <v>-7.3938033725248999</v>
      </c>
      <c r="J1573">
        <v>-1.1220007673571499</v>
      </c>
      <c r="K1573">
        <v>165.88738297597001</v>
      </c>
      <c r="L1573">
        <v>163.38596483750999</v>
      </c>
      <c r="M1573">
        <v>54.2129262349914</v>
      </c>
      <c r="N1573">
        <v>0.93512276843221398</v>
      </c>
      <c r="O1573">
        <v>19.970717423133198</v>
      </c>
      <c r="P1573">
        <v>21.964285714285701</v>
      </c>
      <c r="Q1573">
        <v>-8.1694111921155999E-2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E1574">
        <v>735.06816000000003</v>
      </c>
      <c r="F1574">
        <v>1167.4000000000001</v>
      </c>
      <c r="G1574">
        <v>261.355319367535</v>
      </c>
      <c r="H1574">
        <v>68.710080020942797</v>
      </c>
      <c r="I1574">
        <v>23.341293405894501</v>
      </c>
      <c r="J1574">
        <v>8.9665453435968203</v>
      </c>
      <c r="K1574">
        <v>832.08206271811105</v>
      </c>
      <c r="L1574">
        <v>686.38270666529695</v>
      </c>
      <c r="M1574">
        <v>88.310113296497505</v>
      </c>
      <c r="N1574">
        <v>2.4064690026954101</v>
      </c>
      <c r="O1574">
        <v>10.519102278567701</v>
      </c>
      <c r="P1574">
        <v>368.83534136546098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672</v>
      </c>
      <c r="E1575">
        <v>730.64702684999997</v>
      </c>
      <c r="F1575">
        <v>117.86</v>
      </c>
      <c r="G1575">
        <v>-31.839878027661602</v>
      </c>
      <c r="H1575">
        <v>5.4933801889632399</v>
      </c>
      <c r="I1575">
        <v>-13.590459711661</v>
      </c>
      <c r="J1575">
        <v>-1.70216416208152</v>
      </c>
      <c r="K1575">
        <v>115.638395815365</v>
      </c>
      <c r="L1575">
        <v>122.235899873889</v>
      </c>
      <c r="M1575">
        <v>60.703812202962098</v>
      </c>
      <c r="N1575">
        <v>1.9800913555044699</v>
      </c>
      <c r="O1575">
        <v>27.2696419480739</v>
      </c>
      <c r="P1575">
        <v>17.215315763301799</v>
      </c>
      <c r="Q1575">
        <v>-4.5568802445791999E-2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420</v>
      </c>
      <c r="E1576">
        <v>730.26255000000003</v>
      </c>
      <c r="F1576">
        <v>269.47000000000003</v>
      </c>
      <c r="G1576">
        <v>-3.0811143822714402</v>
      </c>
      <c r="H1576">
        <v>6.0907579870445696</v>
      </c>
      <c r="I1576">
        <v>-39.109887600454698</v>
      </c>
      <c r="J1576">
        <v>3.0306799376632201</v>
      </c>
      <c r="K1576">
        <v>263.28268378284503</v>
      </c>
      <c r="L1576">
        <v>289.81255712730399</v>
      </c>
      <c r="M1576">
        <v>76.472899675068902</v>
      </c>
      <c r="N1576">
        <v>0.74853877075584896</v>
      </c>
      <c r="O1576">
        <v>107.963780754814</v>
      </c>
      <c r="P1576">
        <v>26.988689915174302</v>
      </c>
      <c r="Q1576">
        <v>9.5209120114644996E-2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384</v>
      </c>
      <c r="E1577">
        <v>729.62250240000003</v>
      </c>
      <c r="F1577">
        <v>68.47</v>
      </c>
      <c r="G1577">
        <v>44.473558361246397</v>
      </c>
      <c r="H1577">
        <v>-9.1768870641499802</v>
      </c>
      <c r="I1577">
        <v>-14.121318415476299</v>
      </c>
      <c r="J1577">
        <v>-7.4001593081571198</v>
      </c>
      <c r="K1577">
        <v>66.471884786587395</v>
      </c>
      <c r="L1577">
        <v>64.094692599248404</v>
      </c>
      <c r="M1577">
        <v>49.514871444847799</v>
      </c>
      <c r="N1577">
        <v>1.7063964504701701</v>
      </c>
      <c r="O1577">
        <v>23.192639112019801</v>
      </c>
      <c r="P1577">
        <v>82.101063829787194</v>
      </c>
      <c r="Q1577">
        <v>8.8197963499177995E-2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619</v>
      </c>
      <c r="E1578">
        <v>729.45</v>
      </c>
      <c r="F1578">
        <v>241.34</v>
      </c>
      <c r="G1578">
        <v>14.4376607542966</v>
      </c>
      <c r="H1578">
        <v>-4.2701313614559497</v>
      </c>
      <c r="I1578">
        <v>-26.7542112904008</v>
      </c>
      <c r="J1578">
        <v>-2.0672482133224799</v>
      </c>
      <c r="K1578">
        <v>248.17756814519799</v>
      </c>
      <c r="L1578">
        <v>253.92112171227799</v>
      </c>
      <c r="M1578">
        <v>44.8572575247656</v>
      </c>
      <c r="N1578">
        <v>0.66189286163304495</v>
      </c>
      <c r="O1578">
        <v>78.047567746747305</v>
      </c>
      <c r="P1578">
        <v>45.166917293232999</v>
      </c>
      <c r="Q1578">
        <v>7.0132232536108993E-2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92</v>
      </c>
      <c r="E1579">
        <v>729.36854549999998</v>
      </c>
      <c r="F1579">
        <v>338.5</v>
      </c>
      <c r="G1579">
        <v>967.69124169763199</v>
      </c>
      <c r="H1579">
        <v>-10.115257213824</v>
      </c>
      <c r="I1579">
        <v>111.66168340967999</v>
      </c>
      <c r="J1579">
        <v>-1.7819906066423801</v>
      </c>
      <c r="K1579">
        <v>318.26337310169902</v>
      </c>
      <c r="L1579">
        <v>212.18892776347499</v>
      </c>
      <c r="M1579">
        <v>56.8668470290446</v>
      </c>
      <c r="N1579">
        <v>0.84998306774333499</v>
      </c>
      <c r="O1579">
        <v>17.178729689807898</v>
      </c>
      <c r="P1579">
        <v>995.46925566342998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609</v>
      </c>
      <c r="E1580">
        <v>728.41600000000005</v>
      </c>
      <c r="F1580">
        <v>133.91</v>
      </c>
      <c r="G1580">
        <v>11.857022530552699</v>
      </c>
      <c r="H1580">
        <v>28.751139484421699</v>
      </c>
      <c r="I1580">
        <v>21.286449375980101</v>
      </c>
      <c r="J1580">
        <v>5.1506023832360199</v>
      </c>
      <c r="K1580">
        <v>114.870278849627</v>
      </c>
      <c r="L1580">
        <v>104.754983676306</v>
      </c>
      <c r="M1580">
        <v>78.095602614740002</v>
      </c>
      <c r="N1580">
        <v>2.3217964762727998</v>
      </c>
      <c r="O1580">
        <v>9.1778059890971395</v>
      </c>
      <c r="P1580">
        <v>53.390607101947303</v>
      </c>
      <c r="Q1580">
        <v>9.8651981163797003E-2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1501</v>
      </c>
      <c r="E1581">
        <v>728.26334816999997</v>
      </c>
      <c r="F1581">
        <v>396.25</v>
      </c>
      <c r="G1581">
        <v>66.843793499821203</v>
      </c>
      <c r="H1581">
        <v>-8.3797878618528898</v>
      </c>
      <c r="I1581">
        <v>93.691775593123296</v>
      </c>
      <c r="J1581">
        <v>-0.427153472581355</v>
      </c>
      <c r="K1581">
        <v>371.60801405342102</v>
      </c>
      <c r="L1581">
        <v>291.18356088448502</v>
      </c>
      <c r="M1581">
        <v>59.514944868615302</v>
      </c>
      <c r="N1581">
        <v>1.3173603577869599</v>
      </c>
      <c r="O1581">
        <v>11.9369085173501</v>
      </c>
      <c r="P1581">
        <v>126.687643020594</v>
      </c>
      <c r="Q1581">
        <v>9.3308262461277006E-2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59</v>
      </c>
      <c r="E1582">
        <v>726.75000908000004</v>
      </c>
      <c r="F1582">
        <v>1258.1500000000001</v>
      </c>
      <c r="G1582">
        <v>84.693488187373006</v>
      </c>
      <c r="H1582">
        <v>2.6288133550391701</v>
      </c>
      <c r="I1582">
        <v>15.3036231173626</v>
      </c>
      <c r="J1582">
        <v>-5.1380609406473798</v>
      </c>
      <c r="K1582">
        <v>1205.11183284662</v>
      </c>
      <c r="L1582">
        <v>1076.16437418601</v>
      </c>
      <c r="M1582">
        <v>51.106190928177803</v>
      </c>
      <c r="N1582">
        <v>1.4985814971822899</v>
      </c>
      <c r="O1582">
        <v>27.7987521360728</v>
      </c>
      <c r="P1582">
        <v>113.971088435374</v>
      </c>
      <c r="Q1582">
        <v>9.6081737961728003E-2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214</v>
      </c>
      <c r="E1583">
        <v>726.16819350000003</v>
      </c>
      <c r="F1583">
        <v>670.55</v>
      </c>
      <c r="G1583">
        <v>110.09002434566</v>
      </c>
      <c r="H1583">
        <v>52.083837238249501</v>
      </c>
      <c r="I1583">
        <v>3.1685217501032699</v>
      </c>
      <c r="J1583">
        <v>11.794999967227101</v>
      </c>
      <c r="K1583">
        <v>527.70842567495902</v>
      </c>
      <c r="L1583">
        <v>484.12344505436101</v>
      </c>
      <c r="M1583">
        <v>80.610271200548198</v>
      </c>
      <c r="N1583">
        <v>2.2855050350930699</v>
      </c>
      <c r="O1583">
        <v>13.1608381179628</v>
      </c>
      <c r="P1583">
        <v>153.35642317380299</v>
      </c>
      <c r="Q1583">
        <v>0.247352978883773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1444</v>
      </c>
      <c r="E1584">
        <v>725.54309520000004</v>
      </c>
      <c r="F1584">
        <v>614.6</v>
      </c>
      <c r="G1584">
        <v>4.1448169870909002</v>
      </c>
      <c r="H1584">
        <v>-5.9212551062451197</v>
      </c>
      <c r="I1584">
        <v>-11.9705657334863</v>
      </c>
      <c r="J1584">
        <v>-2.9359743097287199</v>
      </c>
      <c r="K1584">
        <v>571.65158362934096</v>
      </c>
      <c r="L1584">
        <v>566.91698520423995</v>
      </c>
      <c r="M1584">
        <v>58.7106848312891</v>
      </c>
      <c r="N1584">
        <v>0.79252548489567198</v>
      </c>
      <c r="O1584">
        <v>26.586397657012601</v>
      </c>
      <c r="P1584">
        <v>34.603591765221204</v>
      </c>
      <c r="Q1584">
        <v>-3.2774407773902003E-2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214</v>
      </c>
      <c r="E1585">
        <v>724.90937499999995</v>
      </c>
      <c r="F1585">
        <v>615</v>
      </c>
      <c r="G1585">
        <v>231.87110884121901</v>
      </c>
      <c r="H1585">
        <v>43.722186558473098</v>
      </c>
      <c r="I1585">
        <v>50.339282188838197</v>
      </c>
      <c r="J1585">
        <v>-2.9785191965359101</v>
      </c>
      <c r="K1585">
        <v>484.29695834060101</v>
      </c>
      <c r="L1585">
        <v>393.47407524409402</v>
      </c>
      <c r="M1585">
        <v>63.740336526416101</v>
      </c>
      <c r="N1585">
        <v>1.95565410199556</v>
      </c>
      <c r="O1585">
        <v>12.1869918699187</v>
      </c>
      <c r="P1585">
        <v>269.369369369369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59</v>
      </c>
      <c r="E1586">
        <v>724.64125103999902</v>
      </c>
      <c r="F1586">
        <v>127.28</v>
      </c>
      <c r="G1586">
        <v>21.699378870373799</v>
      </c>
      <c r="H1586">
        <v>10.036003888683901</v>
      </c>
      <c r="I1586">
        <v>15.171553461607999</v>
      </c>
      <c r="J1586">
        <v>7.2786745900696301</v>
      </c>
      <c r="K1586">
        <v>113.379120412261</v>
      </c>
      <c r="L1586">
        <v>103.773290181913</v>
      </c>
      <c r="M1586">
        <v>71.9278818854836</v>
      </c>
      <c r="N1586">
        <v>0.57907539763501903</v>
      </c>
      <c r="O1586">
        <v>8.7759270898805699</v>
      </c>
      <c r="P1586">
        <v>55.503970678069599</v>
      </c>
      <c r="Q1586">
        <v>1.2384712551666999E-2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E1587">
        <v>724.14376479999999</v>
      </c>
      <c r="F1587">
        <v>311.7</v>
      </c>
      <c r="G1587">
        <v>217.710791177186</v>
      </c>
      <c r="H1587">
        <v>4.3033003599259096</v>
      </c>
      <c r="I1587">
        <v>15.4916135475891</v>
      </c>
      <c r="J1587">
        <v>-2.0261382441549598</v>
      </c>
      <c r="K1587">
        <v>301.81424230921601</v>
      </c>
      <c r="L1587">
        <v>264.59707044064498</v>
      </c>
      <c r="M1587">
        <v>64.070062973312005</v>
      </c>
      <c r="N1587">
        <v>0.89706959706959699</v>
      </c>
      <c r="O1587">
        <v>31.456528713506501</v>
      </c>
      <c r="P1587">
        <v>266.14589451427202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59</v>
      </c>
      <c r="E1588">
        <v>716.73806012</v>
      </c>
      <c r="F1588">
        <v>30.93</v>
      </c>
      <c r="G1588">
        <v>31.654975724924</v>
      </c>
      <c r="H1588">
        <v>-9.1606192584644095</v>
      </c>
      <c r="I1588">
        <v>-17.732517590557102</v>
      </c>
      <c r="J1588">
        <v>-7.1611931565918701</v>
      </c>
      <c r="K1588">
        <v>33.018348964121202</v>
      </c>
      <c r="L1588">
        <v>31.2616877817225</v>
      </c>
      <c r="M1588">
        <v>39.144147099983002</v>
      </c>
      <c r="N1588">
        <v>0.74750626241181195</v>
      </c>
      <c r="O1588">
        <v>47.752990623989596</v>
      </c>
      <c r="P1588">
        <v>64.959999999999994</v>
      </c>
      <c r="Q1588">
        <v>-2.9497694252107E-2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193</v>
      </c>
      <c r="E1589">
        <v>709.99254745999997</v>
      </c>
      <c r="F1589">
        <v>1008.35</v>
      </c>
      <c r="G1589">
        <v>296.165648006033</v>
      </c>
      <c r="H1589">
        <v>3.7392568668055701</v>
      </c>
      <c r="I1589">
        <v>43.429694890589097</v>
      </c>
      <c r="J1589">
        <v>-1.5820446884458901</v>
      </c>
      <c r="K1589">
        <v>940.75892830082103</v>
      </c>
      <c r="L1589">
        <v>773.39224870486396</v>
      </c>
      <c r="M1589">
        <v>73.512529169088396</v>
      </c>
      <c r="N1589">
        <v>2.08776660398724</v>
      </c>
      <c r="O1589">
        <v>9.0891059651906492</v>
      </c>
      <c r="Q1589">
        <v>0.124766711940046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373</v>
      </c>
      <c r="E1590">
        <v>709.28201960000001</v>
      </c>
      <c r="F1590">
        <v>70.38</v>
      </c>
      <c r="G1590">
        <v>-23.123738872860802</v>
      </c>
      <c r="H1590">
        <v>-1.99410839832815</v>
      </c>
      <c r="I1590">
        <v>-9.9149953561992206</v>
      </c>
      <c r="J1590">
        <v>-7.5307254001182704</v>
      </c>
      <c r="K1590">
        <v>70.393290274299403</v>
      </c>
      <c r="L1590">
        <v>71.327091745413696</v>
      </c>
      <c r="M1590">
        <v>58.093441687815599</v>
      </c>
      <c r="N1590">
        <v>3.8637483328970901</v>
      </c>
      <c r="O1590">
        <v>36.757601591361102</v>
      </c>
      <c r="P1590">
        <v>18.684654300168599</v>
      </c>
      <c r="Q1590">
        <v>2.5669762407867999E-2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379</v>
      </c>
      <c r="E1591">
        <v>709.234483168</v>
      </c>
      <c r="F1591">
        <v>313.36</v>
      </c>
      <c r="G1591">
        <v>57.9168008490172</v>
      </c>
      <c r="H1591">
        <v>7.8101670072622902</v>
      </c>
      <c r="I1591">
        <v>3.7692243126803899</v>
      </c>
      <c r="J1591">
        <v>5.6633105981537302</v>
      </c>
      <c r="K1591">
        <v>260.86329233503801</v>
      </c>
      <c r="L1591">
        <v>245.29836791008199</v>
      </c>
      <c r="M1591">
        <v>76.300888146500398</v>
      </c>
      <c r="N1591">
        <v>2.4227518514325301</v>
      </c>
      <c r="O1591">
        <v>6.84197089609395</v>
      </c>
      <c r="P1591">
        <v>90.145631067961105</v>
      </c>
      <c r="Q1591">
        <v>9.4570909010044002E-2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420</v>
      </c>
      <c r="E1592">
        <v>708.0625</v>
      </c>
      <c r="F1592">
        <v>220.74</v>
      </c>
      <c r="G1592">
        <v>-24.022432297172401</v>
      </c>
      <c r="H1592">
        <v>2.2048567349774699</v>
      </c>
      <c r="I1592">
        <v>-10.1490305323954</v>
      </c>
      <c r="J1592">
        <v>-5.9606756816178601</v>
      </c>
      <c r="K1592">
        <v>222.05061131936699</v>
      </c>
      <c r="L1592">
        <v>223.03280998440101</v>
      </c>
      <c r="M1592">
        <v>44.864940394664501</v>
      </c>
      <c r="N1592">
        <v>1.2194760525919099</v>
      </c>
      <c r="O1592">
        <v>29.473588837546401</v>
      </c>
      <c r="P1592">
        <v>17.227827934147601</v>
      </c>
      <c r="Q1592">
        <v>-7.0323796535800995E-2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751</v>
      </c>
      <c r="E1593">
        <v>707.44967726999903</v>
      </c>
      <c r="F1593">
        <v>283.05</v>
      </c>
      <c r="G1593">
        <v>10.4637442759606</v>
      </c>
      <c r="H1593">
        <v>12.6577051883149</v>
      </c>
      <c r="I1593">
        <v>27.2060732303866</v>
      </c>
      <c r="J1593">
        <v>2.19921386852109</v>
      </c>
      <c r="K1593">
        <v>246.49957167360699</v>
      </c>
      <c r="M1593">
        <v>65.757254263457796</v>
      </c>
      <c r="N1593">
        <v>0.97701149425287304</v>
      </c>
      <c r="O1593">
        <v>12.912912912912899</v>
      </c>
      <c r="P1593">
        <v>82.201480527840303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E1594">
        <v>706.85247630000003</v>
      </c>
      <c r="F1594">
        <v>468.95</v>
      </c>
      <c r="G1594">
        <v>80.690534600550393</v>
      </c>
      <c r="H1594">
        <v>-8.5275207014800198</v>
      </c>
      <c r="I1594">
        <v>-16.7743784787083</v>
      </c>
      <c r="J1594">
        <v>1.2815540635373399</v>
      </c>
      <c r="K1594">
        <v>470.35609554743297</v>
      </c>
      <c r="L1594">
        <v>437.35054077675801</v>
      </c>
      <c r="M1594">
        <v>61.028755988725699</v>
      </c>
      <c r="N1594">
        <v>0.79791304347825998</v>
      </c>
      <c r="O1594">
        <v>21.9746241603582</v>
      </c>
      <c r="P1594">
        <v>114.13242009132399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584</v>
      </c>
      <c r="E1595">
        <v>704.94044672500002</v>
      </c>
      <c r="F1595">
        <v>210.85</v>
      </c>
      <c r="G1595">
        <v>39.6296875030392</v>
      </c>
      <c r="H1595">
        <v>-2.1965795801269001</v>
      </c>
      <c r="I1595">
        <v>9.6914836115885592</v>
      </c>
      <c r="J1595">
        <v>1.5882601779357499</v>
      </c>
      <c r="K1595">
        <v>194.849667630608</v>
      </c>
      <c r="L1595">
        <v>174.255039983008</v>
      </c>
      <c r="M1595">
        <v>65.099716008481195</v>
      </c>
      <c r="N1595">
        <v>0.82625032087608496</v>
      </c>
      <c r="O1595">
        <v>2.6796300687692698</v>
      </c>
      <c r="P1595">
        <v>72.757066775911497</v>
      </c>
      <c r="Q1595">
        <v>0.110248973919223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306</v>
      </c>
      <c r="E1596">
        <v>703.14155000999995</v>
      </c>
      <c r="F1596">
        <v>405.3</v>
      </c>
      <c r="G1596">
        <v>-9.2692420359730399</v>
      </c>
      <c r="H1596">
        <v>-19.1918308247153</v>
      </c>
      <c r="I1596">
        <v>-39.767881248403398</v>
      </c>
      <c r="J1596">
        <v>-7.1589816585133503</v>
      </c>
      <c r="K1596">
        <v>454.78619028646801</v>
      </c>
      <c r="L1596">
        <v>501.97681818275902</v>
      </c>
      <c r="M1596">
        <v>52.278045439648899</v>
      </c>
      <c r="N1596">
        <v>3.6956863017875001</v>
      </c>
      <c r="O1596">
        <v>77.892918825561296</v>
      </c>
      <c r="P1596">
        <v>34.807916181606501</v>
      </c>
      <c r="Q1596">
        <v>0.13241472437534299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46</v>
      </c>
      <c r="E1597">
        <v>700.80843456000002</v>
      </c>
      <c r="F1597">
        <v>63.24</v>
      </c>
      <c r="G1597">
        <v>187.633457355898</v>
      </c>
      <c r="H1597">
        <v>39.955952792239302</v>
      </c>
      <c r="I1597">
        <v>23.51750647799</v>
      </c>
      <c r="J1597">
        <v>27.625024546542701</v>
      </c>
      <c r="K1597">
        <v>50.583493197638397</v>
      </c>
      <c r="L1597">
        <v>44.356667527154201</v>
      </c>
      <c r="M1597">
        <v>83.593868839272403</v>
      </c>
      <c r="N1597">
        <v>3.3365867681752199</v>
      </c>
      <c r="O1597">
        <v>12.270714737507801</v>
      </c>
      <c r="P1597">
        <v>228.51948051948</v>
      </c>
      <c r="Q1597">
        <v>9.2195282141983997E-2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56</v>
      </c>
      <c r="E1598">
        <v>699.217290843</v>
      </c>
      <c r="F1598">
        <v>32.979999999999997</v>
      </c>
      <c r="G1598">
        <v>92.823992723165503</v>
      </c>
      <c r="H1598">
        <v>-17.241398875700501</v>
      </c>
      <c r="I1598">
        <v>90.061875964238098</v>
      </c>
      <c r="J1598">
        <v>-7.1238442764404404</v>
      </c>
      <c r="K1598">
        <v>33.282326447778203</v>
      </c>
      <c r="L1598">
        <v>24.438938281724202</v>
      </c>
      <c r="M1598">
        <v>31.877432419981101</v>
      </c>
      <c r="N1598">
        <v>0.25380801761441701</v>
      </c>
      <c r="O1598">
        <v>47.362037598544497</v>
      </c>
      <c r="P1598">
        <v>160.71146245059199</v>
      </c>
      <c r="Q1598">
        <v>0.10126161767101299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531</v>
      </c>
      <c r="E1599">
        <v>698.63887948000001</v>
      </c>
      <c r="F1599">
        <v>3.88</v>
      </c>
      <c r="G1599">
        <v>-6.2395524273360596</v>
      </c>
      <c r="H1599">
        <v>-4.8492420129554299</v>
      </c>
      <c r="I1599">
        <v>-7.5690183447049701</v>
      </c>
      <c r="J1599">
        <v>3.5888350178771198</v>
      </c>
      <c r="K1599">
        <v>3.8689847678524099</v>
      </c>
      <c r="L1599">
        <v>3.8232064458619899</v>
      </c>
      <c r="M1599">
        <v>59.231451279609999</v>
      </c>
      <c r="N1599">
        <v>1.6414917330549199</v>
      </c>
      <c r="O1599">
        <v>45.618556701030897</v>
      </c>
      <c r="P1599">
        <v>38.571428571428498</v>
      </c>
      <c r="Q1599">
        <v>6.8009343022778002E-2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531</v>
      </c>
      <c r="E1600">
        <v>698.589696</v>
      </c>
      <c r="F1600">
        <v>267.3</v>
      </c>
      <c r="G1600">
        <v>16.864843177059502</v>
      </c>
      <c r="H1600">
        <v>-0.23744983548899601</v>
      </c>
      <c r="I1600">
        <v>-19.884789870706602</v>
      </c>
      <c r="J1600">
        <v>-3.42012210328922</v>
      </c>
      <c r="K1600">
        <v>263.720837388642</v>
      </c>
      <c r="L1600">
        <v>260.30619529419801</v>
      </c>
      <c r="M1600">
        <v>53.447544875649299</v>
      </c>
      <c r="N1600">
        <v>1.0424644062525099</v>
      </c>
      <c r="O1600">
        <v>33.931911709689402</v>
      </c>
      <c r="P1600">
        <v>48.5</v>
      </c>
      <c r="Q1600">
        <v>-3.0339657481338E-2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306</v>
      </c>
      <c r="E1601">
        <v>697.49766480000005</v>
      </c>
      <c r="F1601">
        <v>4.0199999999999996</v>
      </c>
      <c r="G1601">
        <v>59.198730220248898</v>
      </c>
      <c r="H1601">
        <v>-1.5581027724491101</v>
      </c>
      <c r="I1601">
        <v>-12.9869045235667</v>
      </c>
      <c r="J1601">
        <v>3.1285009311027698</v>
      </c>
      <c r="K1601">
        <v>3.9886147987265499</v>
      </c>
      <c r="L1601">
        <v>3.8443745283531499</v>
      </c>
      <c r="M1601">
        <v>57.9123402609411</v>
      </c>
      <c r="N1601">
        <v>1.53164518819852</v>
      </c>
      <c r="O1601">
        <v>65.422885572139293</v>
      </c>
      <c r="P1601">
        <v>91.428571428571303</v>
      </c>
      <c r="Q1601">
        <v>7.7823712484556995E-2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275</v>
      </c>
      <c r="E1602">
        <v>697.32</v>
      </c>
      <c r="F1602">
        <v>150.35</v>
      </c>
      <c r="G1602">
        <v>-9.9458461336297503</v>
      </c>
      <c r="H1602">
        <v>-10.7707112973126</v>
      </c>
      <c r="I1602">
        <v>-14.3164826955144</v>
      </c>
      <c r="J1602">
        <v>-4.2958750862602102</v>
      </c>
      <c r="K1602">
        <v>145.81431980108999</v>
      </c>
      <c r="L1602">
        <v>143.17139339633101</v>
      </c>
      <c r="M1602">
        <v>53.249560326481998</v>
      </c>
      <c r="N1602">
        <v>0.81013490213866901</v>
      </c>
      <c r="O1602">
        <v>17.0601928832723</v>
      </c>
      <c r="P1602">
        <v>29.3333333333333</v>
      </c>
      <c r="Q1602">
        <v>0.107119896767759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170</v>
      </c>
      <c r="E1603">
        <v>697.30172685000002</v>
      </c>
      <c r="F1603">
        <v>273.85000000000002</v>
      </c>
      <c r="G1603">
        <v>12.1555578277639</v>
      </c>
      <c r="H1603">
        <v>-13.60775954661</v>
      </c>
      <c r="I1603">
        <v>21.131303405616698</v>
      </c>
      <c r="J1603">
        <v>-2.5155346552479498</v>
      </c>
      <c r="K1603">
        <v>274.95305571635498</v>
      </c>
      <c r="L1603">
        <v>246.276554050382</v>
      </c>
      <c r="M1603">
        <v>45.962448888460898</v>
      </c>
      <c r="N1603">
        <v>0.72501055731811603</v>
      </c>
      <c r="O1603">
        <v>13.1641409530764</v>
      </c>
      <c r="P1603">
        <v>49.972617743702003</v>
      </c>
      <c r="Q1603">
        <v>7.0311591648118996E-2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584</v>
      </c>
      <c r="E1604">
        <v>692.96699999999998</v>
      </c>
      <c r="F1604">
        <v>1059</v>
      </c>
      <c r="G1604">
        <v>89.9887966449365</v>
      </c>
      <c r="H1604">
        <v>-9.2569555115780204</v>
      </c>
      <c r="I1604">
        <v>29.331469869667501</v>
      </c>
      <c r="J1604">
        <v>-1.92998439800111</v>
      </c>
      <c r="K1604">
        <v>1002.9752428114</v>
      </c>
      <c r="L1604">
        <v>864.74397700561099</v>
      </c>
      <c r="M1604">
        <v>47.659300690833902</v>
      </c>
      <c r="N1604">
        <v>1.2421522588110501</v>
      </c>
      <c r="O1604">
        <v>11.425873465533501</v>
      </c>
      <c r="P1604">
        <v>117.766810610734</v>
      </c>
      <c r="Q1604">
        <v>8.1196559077524003E-2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609</v>
      </c>
      <c r="E1605">
        <v>691.76225923200002</v>
      </c>
      <c r="F1605">
        <v>47.97</v>
      </c>
      <c r="G1605">
        <v>109.697233558954</v>
      </c>
      <c r="H1605">
        <v>17.574227374799602</v>
      </c>
      <c r="I1605">
        <v>67.623532865723305</v>
      </c>
      <c r="J1605">
        <v>-16.786351388027001</v>
      </c>
      <c r="K1605">
        <v>42.772549262861602</v>
      </c>
      <c r="L1605">
        <v>34.524195079061499</v>
      </c>
      <c r="M1605">
        <v>52.743681298044002</v>
      </c>
      <c r="N1605">
        <v>2.70797773425056</v>
      </c>
      <c r="O1605">
        <v>19.949968730456501</v>
      </c>
      <c r="P1605">
        <v>159.29729729729701</v>
      </c>
      <c r="Q1605">
        <v>8.7851235199882999E-2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275</v>
      </c>
      <c r="E1606">
        <v>691.57895025000005</v>
      </c>
      <c r="F1606">
        <v>109.5</v>
      </c>
      <c r="G1606">
        <v>4252.2219860342002</v>
      </c>
      <c r="H1606">
        <v>42.625505461792002</v>
      </c>
      <c r="I1606">
        <v>152.50222112581201</v>
      </c>
      <c r="J1606">
        <v>-2.0261382441549598</v>
      </c>
      <c r="K1606">
        <v>43.923344589623099</v>
      </c>
      <c r="L1606">
        <v>15.6378870141648</v>
      </c>
      <c r="M1606">
        <v>99.353586747824295</v>
      </c>
      <c r="N1606">
        <v>0.16396654886455</v>
      </c>
      <c r="O1606">
        <v>0</v>
      </c>
      <c r="P1606">
        <v>5375</v>
      </c>
      <c r="Q1606">
        <v>0.11794006835474501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92</v>
      </c>
      <c r="E1607">
        <v>691.24400000000003</v>
      </c>
      <c r="F1607">
        <v>57.22</v>
      </c>
      <c r="G1607">
        <v>24.60547471596</v>
      </c>
      <c r="H1607">
        <v>-8.8164551277095295</v>
      </c>
      <c r="I1607">
        <v>15.5572353426106</v>
      </c>
      <c r="J1607">
        <v>-4.8785428876043797</v>
      </c>
      <c r="K1607">
        <v>60.937150705470799</v>
      </c>
      <c r="L1607">
        <v>54.957830979802097</v>
      </c>
      <c r="M1607">
        <v>39.300778010263301</v>
      </c>
      <c r="N1607">
        <v>0.83671312466720804</v>
      </c>
      <c r="O1607">
        <v>33.694512408248798</v>
      </c>
      <c r="P1607">
        <v>84.580645161290306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E1608">
        <v>690.93015679999996</v>
      </c>
      <c r="F1608">
        <v>754.25</v>
      </c>
      <c r="G1608">
        <v>133.887207196388</v>
      </c>
      <c r="H1608">
        <v>16.0809905451841</v>
      </c>
      <c r="I1608">
        <v>62.674586752792301</v>
      </c>
      <c r="J1608">
        <v>-8.1915517779895399</v>
      </c>
      <c r="K1608">
        <v>664.32924254708905</v>
      </c>
      <c r="L1608">
        <v>490.56149635674097</v>
      </c>
      <c r="M1608">
        <v>48.963857469218198</v>
      </c>
      <c r="N1608">
        <v>0.42438803263825903</v>
      </c>
      <c r="O1608">
        <v>19.323831620815302</v>
      </c>
      <c r="P1608">
        <v>172.19415373511299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796</v>
      </c>
      <c r="E1609">
        <v>689.98333500000001</v>
      </c>
      <c r="F1609">
        <v>121.26</v>
      </c>
      <c r="G1609">
        <v>-11.439147996307</v>
      </c>
      <c r="H1609">
        <v>-10.2032745763783</v>
      </c>
      <c r="I1609">
        <v>29.506735016444701</v>
      </c>
      <c r="J1609">
        <v>3.8891159931331698</v>
      </c>
      <c r="K1609">
        <v>119.992369734603</v>
      </c>
      <c r="L1609">
        <v>108.303142539154</v>
      </c>
      <c r="M1609">
        <v>56.7265436405863</v>
      </c>
      <c r="N1609">
        <v>0.66673614366629397</v>
      </c>
      <c r="O1609">
        <v>24.896915718291201</v>
      </c>
      <c r="P1609">
        <v>51.593949243655402</v>
      </c>
      <c r="Q1609">
        <v>-9.1841122704679999E-3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62</v>
      </c>
      <c r="E1610">
        <v>688.28255279999996</v>
      </c>
      <c r="F1610">
        <v>106.25</v>
      </c>
      <c r="G1610">
        <v>-41.884723747527602</v>
      </c>
      <c r="H1610">
        <v>-8.8206833337943493</v>
      </c>
      <c r="I1610">
        <v>-11.8756290151047</v>
      </c>
      <c r="J1610">
        <v>-3.3105419138797298</v>
      </c>
      <c r="K1610">
        <v>111.44447610109199</v>
      </c>
      <c r="L1610">
        <v>112.447586938762</v>
      </c>
      <c r="M1610">
        <v>32.223234592874199</v>
      </c>
      <c r="N1610">
        <v>1.28819802917736</v>
      </c>
      <c r="O1610">
        <v>32.047058823529397</v>
      </c>
      <c r="P1610">
        <v>10.5619146722164</v>
      </c>
      <c r="Q1610">
        <v>0.18784386804382899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109</v>
      </c>
      <c r="E1611">
        <v>687.99</v>
      </c>
      <c r="F1611">
        <v>133.4</v>
      </c>
      <c r="G1611">
        <v>-32.687298917771997</v>
      </c>
      <c r="H1611">
        <v>-0.99270518302871202</v>
      </c>
      <c r="I1611">
        <v>-22.9247206784786</v>
      </c>
      <c r="J1611">
        <v>-7.5349101739795197</v>
      </c>
      <c r="K1611">
        <v>132.433743867788</v>
      </c>
      <c r="L1611">
        <v>138.442103025107</v>
      </c>
      <c r="M1611">
        <v>52.759169867701601</v>
      </c>
      <c r="N1611">
        <v>1.41062966595018</v>
      </c>
      <c r="O1611">
        <v>29.8350824587706</v>
      </c>
      <c r="P1611">
        <v>13.0508474576271</v>
      </c>
      <c r="Q1611">
        <v>-8.8895428298030002E-2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132</v>
      </c>
      <c r="E1612">
        <v>687.90970472000004</v>
      </c>
      <c r="F1612">
        <v>443.1</v>
      </c>
      <c r="G1612">
        <v>-31.559127399200499</v>
      </c>
      <c r="H1612">
        <v>-14.0647477918242</v>
      </c>
      <c r="I1612">
        <v>-36.389458596277301</v>
      </c>
      <c r="J1612">
        <v>-4.4233232012695298</v>
      </c>
      <c r="K1612">
        <v>473.19657081587599</v>
      </c>
      <c r="L1612">
        <v>496.37851294258201</v>
      </c>
      <c r="M1612">
        <v>29.0273082591088</v>
      </c>
      <c r="N1612">
        <v>0.52987936365237698</v>
      </c>
      <c r="O1612">
        <v>53.791469194312697</v>
      </c>
      <c r="P1612">
        <v>6.5016224011536998</v>
      </c>
      <c r="Q1612">
        <v>9.2759666891439996E-2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1105</v>
      </c>
      <c r="E1613">
        <v>687.85875820000001</v>
      </c>
      <c r="F1613">
        <v>66.569999999999993</v>
      </c>
      <c r="G1613">
        <v>25.7859998750328</v>
      </c>
      <c r="H1613">
        <v>-10.947648111361501</v>
      </c>
      <c r="I1613">
        <v>-24.860927729818201</v>
      </c>
      <c r="J1613">
        <v>-0.37572564100418299</v>
      </c>
      <c r="K1613">
        <v>72.062743963256594</v>
      </c>
      <c r="L1613">
        <v>75.6892604292279</v>
      </c>
      <c r="M1613">
        <v>48.4831701733427</v>
      </c>
      <c r="N1613">
        <v>1.1306086335972101</v>
      </c>
      <c r="O1613">
        <v>115.86300135195999</v>
      </c>
      <c r="P1613">
        <v>58.311533888228297</v>
      </c>
      <c r="Q1613">
        <v>2.8237753435309998E-3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59</v>
      </c>
      <c r="E1614">
        <v>687.73215419999997</v>
      </c>
      <c r="F1614">
        <v>315.25</v>
      </c>
      <c r="G1614">
        <v>-6.7839629199330904</v>
      </c>
      <c r="H1614">
        <v>-14.5063848700982</v>
      </c>
      <c r="I1614">
        <v>-32.488282494864798</v>
      </c>
      <c r="J1614">
        <v>-1.64518586320258</v>
      </c>
      <c r="K1614">
        <v>335.61161868309898</v>
      </c>
      <c r="L1614">
        <v>346.524681464465</v>
      </c>
      <c r="M1614">
        <v>43.640386936535599</v>
      </c>
      <c r="N1614">
        <v>1.34365326886004</v>
      </c>
      <c r="O1614">
        <v>51.942902458366298</v>
      </c>
      <c r="P1614">
        <v>33.608815426997197</v>
      </c>
      <c r="Q1614">
        <v>4.8530992424099001E-2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998</v>
      </c>
      <c r="E1615">
        <v>684.00927000000001</v>
      </c>
      <c r="F1615">
        <v>457.2</v>
      </c>
      <c r="G1615">
        <v>-18.1640125272936</v>
      </c>
      <c r="H1615">
        <v>-6.3300132923844403</v>
      </c>
      <c r="I1615">
        <v>-21.141858821831701</v>
      </c>
      <c r="J1615">
        <v>-3.0111489507930802</v>
      </c>
      <c r="K1615">
        <v>458.55899135143898</v>
      </c>
      <c r="L1615">
        <v>458.58340505708998</v>
      </c>
      <c r="M1615">
        <v>27.7449860613611</v>
      </c>
      <c r="N1615">
        <v>1.7516372406668499</v>
      </c>
      <c r="O1615">
        <v>30.774278215222999</v>
      </c>
      <c r="P1615">
        <v>18.4455958549222</v>
      </c>
      <c r="Q1615">
        <v>6.5553681229453001E-2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379</v>
      </c>
      <c r="E1616">
        <v>682.22783864999997</v>
      </c>
      <c r="F1616">
        <v>480.65</v>
      </c>
      <c r="G1616">
        <v>133.80021732671901</v>
      </c>
      <c r="H1616">
        <v>2.1494120920243698</v>
      </c>
      <c r="I1616">
        <v>188.06201256174501</v>
      </c>
      <c r="J1616">
        <v>0.18084697118680099</v>
      </c>
      <c r="K1616">
        <v>407.20389074197601</v>
      </c>
      <c r="M1616">
        <v>62.773248615895398</v>
      </c>
      <c r="N1616">
        <v>0.97276365348399196</v>
      </c>
      <c r="O1616">
        <v>3.6513055237698802</v>
      </c>
      <c r="P1616">
        <v>204.98096446700501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379</v>
      </c>
      <c r="E1617">
        <v>677.01318040000001</v>
      </c>
      <c r="F1617">
        <v>483.1</v>
      </c>
      <c r="G1617">
        <v>51.746326428107999</v>
      </c>
      <c r="H1617">
        <v>-11.751298544085101</v>
      </c>
      <c r="I1617">
        <v>12.582534026499401</v>
      </c>
      <c r="J1617">
        <v>-5.2758698729243596</v>
      </c>
      <c r="K1617">
        <v>515.08523124628198</v>
      </c>
      <c r="L1617">
        <v>439.63170827215299</v>
      </c>
      <c r="M1617">
        <v>42.8872558091565</v>
      </c>
      <c r="N1617">
        <v>0.69708093558087203</v>
      </c>
      <c r="O1617">
        <v>38.356447940384903</v>
      </c>
      <c r="P1617">
        <v>102.855343271047</v>
      </c>
      <c r="Q1617">
        <v>0.21910553631825699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705</v>
      </c>
      <c r="E1618">
        <v>676.62342616799901</v>
      </c>
      <c r="F1618">
        <v>856.99</v>
      </c>
      <c r="G1618">
        <v>-3.9033066719928602</v>
      </c>
      <c r="H1618">
        <v>-1.70150188313943</v>
      </c>
      <c r="I1618">
        <v>-0.82606566980785501</v>
      </c>
      <c r="J1618">
        <v>0.25550000044799998</v>
      </c>
      <c r="K1618">
        <v>828.09313728459404</v>
      </c>
      <c r="L1618">
        <v>782.79725015800102</v>
      </c>
      <c r="M1618">
        <v>64.306050640641899</v>
      </c>
      <c r="N1618">
        <v>0.65079006772008996</v>
      </c>
      <c r="O1618">
        <v>2.1995589213409801</v>
      </c>
      <c r="P1618">
        <v>26.963362420184001</v>
      </c>
      <c r="Q1618">
        <v>2.0547319375944E-2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21</v>
      </c>
      <c r="E1619">
        <v>674.80401440100002</v>
      </c>
      <c r="F1619">
        <v>65.86</v>
      </c>
      <c r="G1619">
        <v>88.120291118948103</v>
      </c>
      <c r="H1619">
        <v>-0.69552165318438397</v>
      </c>
      <c r="I1619">
        <v>20.948282924500099</v>
      </c>
      <c r="J1619">
        <v>-8.0048804939335199</v>
      </c>
      <c r="K1619">
        <v>62.306324207794603</v>
      </c>
      <c r="L1619">
        <v>52.489381486299202</v>
      </c>
      <c r="M1619">
        <v>49.919980918690598</v>
      </c>
      <c r="N1619">
        <v>1.06876759372087</v>
      </c>
      <c r="O1619">
        <v>27.771029456422699</v>
      </c>
      <c r="P1619">
        <v>129.07826086956501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46</v>
      </c>
      <c r="E1620">
        <v>670.97280000000001</v>
      </c>
      <c r="F1620">
        <v>396.65</v>
      </c>
      <c r="G1620">
        <v>205.68142277232701</v>
      </c>
      <c r="H1620">
        <v>-25.001413628721998</v>
      </c>
      <c r="I1620">
        <v>222.42375172675301</v>
      </c>
      <c r="J1620">
        <v>-7.9875570369365398</v>
      </c>
      <c r="K1620">
        <v>306.64739216489198</v>
      </c>
      <c r="M1620">
        <v>51.865311548983698</v>
      </c>
      <c r="N1620">
        <v>0.67740740740740701</v>
      </c>
      <c r="O1620">
        <v>25.248960040337799</v>
      </c>
      <c r="P1620">
        <v>313.17708333333297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531</v>
      </c>
      <c r="E1621">
        <v>670.59907199999998</v>
      </c>
      <c r="F1621">
        <v>897.05</v>
      </c>
      <c r="G1621">
        <v>-3.53286161122697</v>
      </c>
      <c r="H1621">
        <v>-5.1627733660907502</v>
      </c>
      <c r="I1621">
        <v>-0.281934779875879</v>
      </c>
      <c r="J1621">
        <v>-3.3384884946450502</v>
      </c>
      <c r="K1621">
        <v>885.91054768890604</v>
      </c>
      <c r="L1621">
        <v>833.60824538713803</v>
      </c>
      <c r="M1621">
        <v>43.734109054916701</v>
      </c>
      <c r="N1621">
        <v>0.59432123816456195</v>
      </c>
      <c r="O1621">
        <v>16.827378629953699</v>
      </c>
      <c r="P1621">
        <v>33.093471810089</v>
      </c>
      <c r="Q1621">
        <v>8.7168791569285003E-2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230</v>
      </c>
      <c r="E1622">
        <v>670.12785503999999</v>
      </c>
      <c r="F1622">
        <v>3165.8</v>
      </c>
      <c r="G1622">
        <v>18.733613941179101</v>
      </c>
      <c r="H1622">
        <v>-19.538658168647199</v>
      </c>
      <c r="I1622">
        <v>17.3214346772433</v>
      </c>
      <c r="J1622">
        <v>-4.46516263439886</v>
      </c>
      <c r="K1622">
        <v>3151.4842499905999</v>
      </c>
      <c r="L1622">
        <v>2733.9279281406498</v>
      </c>
      <c r="M1622">
        <v>40.229006759984401</v>
      </c>
      <c r="N1622">
        <v>0.29339215933442497</v>
      </c>
      <c r="O1622">
        <v>38.1009539452902</v>
      </c>
      <c r="P1622">
        <v>52.495183044315901</v>
      </c>
      <c r="Q1622">
        <v>3.9013525088050002E-3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193</v>
      </c>
      <c r="E1623">
        <v>668.14955999999995</v>
      </c>
      <c r="F1623">
        <v>509.5</v>
      </c>
      <c r="G1623">
        <v>7.7633534191451998</v>
      </c>
      <c r="H1623">
        <v>-4.12508871527272</v>
      </c>
      <c r="I1623">
        <v>4.6545965508445297</v>
      </c>
      <c r="J1623">
        <v>-4.2433132387472101</v>
      </c>
      <c r="K1623">
        <v>437.45956876684801</v>
      </c>
      <c r="L1623">
        <v>417.72476204978301</v>
      </c>
      <c r="M1623">
        <v>51.381512500848203</v>
      </c>
      <c r="N1623">
        <v>2.70427078975061</v>
      </c>
      <c r="O1623">
        <v>5.9862610402355099</v>
      </c>
      <c r="P1623">
        <v>49.852941176470502</v>
      </c>
      <c r="Q1623">
        <v>1.3859869847011E-2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193</v>
      </c>
      <c r="E1624">
        <v>667.75145599999996</v>
      </c>
      <c r="F1624">
        <v>545.79999999999995</v>
      </c>
      <c r="G1624">
        <v>37.615925428141701</v>
      </c>
      <c r="H1624">
        <v>-5.5623027585100902</v>
      </c>
      <c r="I1624">
        <v>22.460707308549999</v>
      </c>
      <c r="J1624">
        <v>1.6985199359487599</v>
      </c>
      <c r="K1624">
        <v>534.93828656292396</v>
      </c>
      <c r="L1624">
        <v>470.389807024329</v>
      </c>
      <c r="M1624">
        <v>61.182315156794402</v>
      </c>
      <c r="N1624">
        <v>0.82214147614347699</v>
      </c>
      <c r="O1624">
        <v>17.414803957493501</v>
      </c>
      <c r="P1624">
        <v>102.448071216617</v>
      </c>
      <c r="Q1624">
        <v>0.174749315810904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567</v>
      </c>
      <c r="E1625">
        <v>666.74857053999995</v>
      </c>
      <c r="F1625">
        <v>285.14999999999998</v>
      </c>
      <c r="G1625">
        <v>18.640471271686302</v>
      </c>
      <c r="H1625">
        <v>-7.8963800600934801</v>
      </c>
      <c r="I1625">
        <v>-40.005668820065097</v>
      </c>
      <c r="J1625">
        <v>-3.4974812723842201</v>
      </c>
      <c r="K1625">
        <v>290.90864957413299</v>
      </c>
      <c r="L1625">
        <v>289.47992806356399</v>
      </c>
      <c r="M1625">
        <v>51.461386192229</v>
      </c>
      <c r="N1625">
        <v>1.1889266339484901</v>
      </c>
      <c r="O1625">
        <v>52.095388392074298</v>
      </c>
      <c r="P1625">
        <v>50.039463299131697</v>
      </c>
      <c r="Q1625">
        <v>2.4292389330782999E-2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46</v>
      </c>
      <c r="E1626">
        <v>665.43781799999999</v>
      </c>
      <c r="F1626">
        <v>528.29999999999995</v>
      </c>
      <c r="G1626">
        <v>274.73627174848798</v>
      </c>
      <c r="H1626">
        <v>160.35879242032999</v>
      </c>
      <c r="I1626">
        <v>291.47860070291398</v>
      </c>
      <c r="J1626">
        <v>13.734220799786099</v>
      </c>
      <c r="K1626">
        <v>276.60899999999998</v>
      </c>
      <c r="M1626">
        <v>98.905115053101198</v>
      </c>
      <c r="O1626">
        <v>10.2120007571455</v>
      </c>
      <c r="P1626">
        <v>329.51219512195098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275</v>
      </c>
      <c r="E1627">
        <v>662.04453699999999</v>
      </c>
      <c r="F1627">
        <v>70.239999999999995</v>
      </c>
      <c r="G1627">
        <v>32.221986034202303</v>
      </c>
      <c r="H1627">
        <v>-10.859740700619399</v>
      </c>
      <c r="I1627">
        <v>27.778544237640201</v>
      </c>
      <c r="J1627">
        <v>-1.15289880753523</v>
      </c>
      <c r="K1627">
        <v>73.748143243381307</v>
      </c>
      <c r="L1627">
        <v>66.896954866176998</v>
      </c>
      <c r="M1627">
        <v>49.016004016116398</v>
      </c>
      <c r="N1627">
        <v>0.70008273499929996</v>
      </c>
      <c r="O1627">
        <v>30.481207289293799</v>
      </c>
      <c r="P1627">
        <v>78.727735368956701</v>
      </c>
      <c r="Q1627">
        <v>6.9031738214518995E-2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140</v>
      </c>
      <c r="E1628">
        <v>661.94615710200003</v>
      </c>
      <c r="F1628">
        <v>24.42</v>
      </c>
      <c r="G1628">
        <v>92.221986034202402</v>
      </c>
      <c r="H1628">
        <v>-14.7073980413242</v>
      </c>
      <c r="I1628">
        <v>51.7643149886283</v>
      </c>
      <c r="J1628">
        <v>-11.1755306673143</v>
      </c>
      <c r="K1628">
        <v>27.911683385510798</v>
      </c>
      <c r="L1628">
        <v>23.357718909207001</v>
      </c>
      <c r="M1628">
        <v>36.787647195776202</v>
      </c>
      <c r="N1628">
        <v>1.10793723498817</v>
      </c>
      <c r="O1628">
        <v>77.927927927927897</v>
      </c>
      <c r="P1628">
        <v>161.17647058823499</v>
      </c>
      <c r="Q1628">
        <v>0.118956316668186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2844</v>
      </c>
      <c r="E1629">
        <v>656.68588627500003</v>
      </c>
      <c r="F1629">
        <v>16.55</v>
      </c>
      <c r="G1629">
        <v>778.88865270086899</v>
      </c>
      <c r="H1629">
        <v>-88.709064322925798</v>
      </c>
      <c r="I1629">
        <v>-12.5237802494668</v>
      </c>
      <c r="J1629">
        <v>-1.9036642698744699</v>
      </c>
      <c r="K1629">
        <v>22.210026309076099</v>
      </c>
      <c r="L1629">
        <v>19.317081562547301</v>
      </c>
      <c r="M1629">
        <v>45.6956969480932</v>
      </c>
      <c r="N1629">
        <v>0.53450805298081205</v>
      </c>
      <c r="O1629">
        <v>527.79456193353406</v>
      </c>
      <c r="P1629">
        <v>50.454545454545404</v>
      </c>
      <c r="Q1629">
        <v>-7.8128151472988003E-2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567</v>
      </c>
      <c r="E1630">
        <v>651.69479999999999</v>
      </c>
      <c r="F1630">
        <v>375</v>
      </c>
      <c r="G1630">
        <v>30.5166251224252</v>
      </c>
      <c r="H1630">
        <v>19.282533384642701</v>
      </c>
      <c r="I1630">
        <v>21.262780326430399</v>
      </c>
      <c r="J1630">
        <v>3.3319884776081201</v>
      </c>
      <c r="K1630">
        <v>340.25655972520099</v>
      </c>
      <c r="L1630">
        <v>305.02138773631901</v>
      </c>
      <c r="M1630">
        <v>57.600256722562897</v>
      </c>
      <c r="N1630">
        <v>2.1863981968354098</v>
      </c>
      <c r="O1630">
        <v>13.239999999999901</v>
      </c>
      <c r="P1630">
        <v>66.703711935985794</v>
      </c>
      <c r="Q1630">
        <v>7.0391922932381001E-2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1621</v>
      </c>
      <c r="E1631">
        <v>651.53970000000004</v>
      </c>
      <c r="F1631">
        <v>60.65</v>
      </c>
      <c r="G1631">
        <v>-6.1130189808427398</v>
      </c>
      <c r="H1631">
        <v>-5.6635742605124397</v>
      </c>
      <c r="I1631">
        <v>1.80152429095394</v>
      </c>
      <c r="J1631">
        <v>-2.9211748592892199</v>
      </c>
      <c r="K1631">
        <v>60.722933512447497</v>
      </c>
      <c r="L1631">
        <v>56.321225734313899</v>
      </c>
      <c r="M1631">
        <v>63.305866194264297</v>
      </c>
      <c r="N1631">
        <v>0.16291045793868</v>
      </c>
      <c r="O1631">
        <v>6.4303380049464103</v>
      </c>
      <c r="P1631">
        <v>25.960539979231498</v>
      </c>
      <c r="Q1631">
        <v>-3.0371808196612001E-2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384</v>
      </c>
      <c r="E1632">
        <v>648.44053722499996</v>
      </c>
      <c r="F1632">
        <v>65.86</v>
      </c>
      <c r="G1632">
        <v>18.123625378464599</v>
      </c>
      <c r="H1632">
        <v>-8.8633265199976794</v>
      </c>
      <c r="I1632">
        <v>-23.711367854118901</v>
      </c>
      <c r="J1632">
        <v>-5.2221609714276802</v>
      </c>
      <c r="K1632">
        <v>71.661102772792304</v>
      </c>
      <c r="L1632">
        <v>71.247781000858097</v>
      </c>
      <c r="M1632">
        <v>34.788850242082297</v>
      </c>
      <c r="N1632">
        <v>0.68349232181070796</v>
      </c>
      <c r="O1632">
        <v>48.785302156088598</v>
      </c>
      <c r="P1632">
        <v>49.783943597907601</v>
      </c>
      <c r="Q1632">
        <v>-7.6782930229000004E-4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867</v>
      </c>
      <c r="E1633">
        <v>648.09855049999999</v>
      </c>
      <c r="F1633">
        <v>343.9</v>
      </c>
      <c r="G1633">
        <v>-40.4993501456293</v>
      </c>
      <c r="H1633">
        <v>3.5920124729237899</v>
      </c>
      <c r="I1633">
        <v>-13.641179205650801</v>
      </c>
      <c r="J1633">
        <v>5.2103993272074698</v>
      </c>
      <c r="K1633">
        <v>319.23086495629599</v>
      </c>
      <c r="L1633">
        <v>327.19063152170202</v>
      </c>
      <c r="M1633">
        <v>73.208184282479195</v>
      </c>
      <c r="N1633">
        <v>1.1244683055392899</v>
      </c>
      <c r="O1633">
        <v>25.850537947077601</v>
      </c>
      <c r="P1633">
        <v>44.495798319327697</v>
      </c>
      <c r="Q1633">
        <v>6.1238980355739998E-2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E1634">
        <v>645.97652028000005</v>
      </c>
      <c r="F1634">
        <v>47.16</v>
      </c>
      <c r="G1634">
        <v>605.58892151807299</v>
      </c>
      <c r="H1634">
        <v>1.99883054940282</v>
      </c>
      <c r="I1634">
        <v>4.8270616924200098</v>
      </c>
      <c r="J1634">
        <v>-16.895153600975199</v>
      </c>
      <c r="K1634">
        <v>46.274815794597103</v>
      </c>
      <c r="L1634">
        <v>38.642550010278597</v>
      </c>
      <c r="M1634">
        <v>52.135553219830797</v>
      </c>
      <c r="N1634">
        <v>2.0896882304226501</v>
      </c>
      <c r="O1634">
        <v>20.6530958439355</v>
      </c>
      <c r="P1634">
        <v>613.10483870967698</v>
      </c>
      <c r="Q1634">
        <v>0.30717103249957001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E1635">
        <v>645.72479999999996</v>
      </c>
      <c r="F1635">
        <v>59.49</v>
      </c>
      <c r="G1635">
        <v>-86.094372415285804</v>
      </c>
      <c r="H1635">
        <v>-23.657860517391399</v>
      </c>
      <c r="I1635">
        <v>-52.700717370657699</v>
      </c>
      <c r="J1635">
        <v>-9.1317066896305796</v>
      </c>
      <c r="K1635">
        <v>81.917296233268303</v>
      </c>
      <c r="L1635">
        <v>96.307780101697205</v>
      </c>
      <c r="M1635">
        <v>13.3986797808427</v>
      </c>
      <c r="N1635">
        <v>1.06566384844616</v>
      </c>
      <c r="O1635">
        <v>202.00033619095601</v>
      </c>
      <c r="P1635">
        <v>1.6923076923077001</v>
      </c>
      <c r="Q1635">
        <v>0.19864921563214599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358</v>
      </c>
      <c r="E1636">
        <v>644.56985891099998</v>
      </c>
      <c r="F1636">
        <v>128.52000000000001</v>
      </c>
      <c r="G1636">
        <v>85.887821445673694</v>
      </c>
      <c r="H1636">
        <v>26.040862412703401</v>
      </c>
      <c r="I1636">
        <v>39.456118267316803</v>
      </c>
      <c r="J1636">
        <v>22.663582267450899</v>
      </c>
      <c r="K1636">
        <v>106.288385479263</v>
      </c>
      <c r="L1636">
        <v>93.942233371925496</v>
      </c>
      <c r="M1636">
        <v>77.4270840811146</v>
      </c>
      <c r="N1636">
        <v>2.9751659811951301</v>
      </c>
      <c r="O1636">
        <v>8.1465919701213707</v>
      </c>
      <c r="P1636">
        <v>120.635193133047</v>
      </c>
      <c r="Q1636">
        <v>0.10644612508631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567</v>
      </c>
      <c r="E1637">
        <v>642.36470010999994</v>
      </c>
      <c r="F1637">
        <v>348.6</v>
      </c>
      <c r="G1637">
        <v>25.587582162666902</v>
      </c>
      <c r="H1637">
        <v>-0.97292894889269999</v>
      </c>
      <c r="I1637">
        <v>-14.923195350494799</v>
      </c>
      <c r="J1637">
        <v>1.78873681129381</v>
      </c>
      <c r="K1637">
        <v>340.52732270842603</v>
      </c>
      <c r="L1637">
        <v>331.80207929604597</v>
      </c>
      <c r="M1637">
        <v>57.3733733316894</v>
      </c>
      <c r="N1637">
        <v>3.02650485739419</v>
      </c>
      <c r="O1637">
        <v>21.873207114170899</v>
      </c>
      <c r="P1637">
        <v>62.973352033660497</v>
      </c>
      <c r="Q1637">
        <v>-8.3682732587349994E-3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358</v>
      </c>
      <c r="E1638">
        <v>642.2431014</v>
      </c>
      <c r="F1638">
        <v>291</v>
      </c>
      <c r="G1638">
        <v>173.46422205904699</v>
      </c>
      <c r="H1638">
        <v>15.765052139436699</v>
      </c>
      <c r="I1638">
        <v>-15.233215875569099</v>
      </c>
      <c r="J1638">
        <v>0.58692708247820702</v>
      </c>
      <c r="K1638">
        <v>258.98760986009898</v>
      </c>
      <c r="M1638">
        <v>70.797662551140306</v>
      </c>
      <c r="N1638">
        <v>2.22202078266637</v>
      </c>
      <c r="O1638">
        <v>21.993127147766302</v>
      </c>
      <c r="P1638">
        <v>230.11911514463901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531</v>
      </c>
      <c r="E1639">
        <v>641.18309111999997</v>
      </c>
      <c r="F1639">
        <v>199.08</v>
      </c>
      <c r="G1639">
        <v>-20.8320026845727</v>
      </c>
      <c r="H1639">
        <v>7.3167330907789996</v>
      </c>
      <c r="I1639">
        <v>-24.591916014411101</v>
      </c>
      <c r="J1639">
        <v>-5.5705504426420402</v>
      </c>
      <c r="K1639">
        <v>189.52333234709701</v>
      </c>
      <c r="L1639">
        <v>190.39412986495799</v>
      </c>
      <c r="M1639">
        <v>50.125499932269904</v>
      </c>
      <c r="N1639">
        <v>2.5833883877141899</v>
      </c>
      <c r="O1639">
        <v>21.559172192083501</v>
      </c>
      <c r="P1639">
        <v>28.314534321624201</v>
      </c>
      <c r="Q1639">
        <v>-1.6468726873359999E-3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267</v>
      </c>
      <c r="E1640">
        <v>639.90041496999902</v>
      </c>
      <c r="F1640">
        <v>197.76</v>
      </c>
      <c r="G1640">
        <v>10.226173054439601</v>
      </c>
      <c r="H1640">
        <v>-21.676973105392399</v>
      </c>
      <c r="I1640">
        <v>-51.4245320347326</v>
      </c>
      <c r="J1640">
        <v>9.9442300718357492E-3</v>
      </c>
      <c r="K1640">
        <v>216.86116802093099</v>
      </c>
      <c r="L1640">
        <v>220.09034087986299</v>
      </c>
      <c r="M1640">
        <v>45.523350885459699</v>
      </c>
      <c r="N1640">
        <v>1.71932062797251</v>
      </c>
      <c r="O1640">
        <v>75.439927184466001</v>
      </c>
      <c r="P1640">
        <v>58.207999999999899</v>
      </c>
      <c r="Q1640">
        <v>4.3127844816986997E-2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609</v>
      </c>
      <c r="E1641">
        <v>639.77189999999996</v>
      </c>
      <c r="F1641">
        <v>700.25</v>
      </c>
      <c r="G1641">
        <v>-21.462064675582699</v>
      </c>
      <c r="H1641">
        <v>10.426124879895999</v>
      </c>
      <c r="I1641">
        <v>-5.9246072569435402</v>
      </c>
      <c r="J1641">
        <v>5.7172245877034404</v>
      </c>
      <c r="K1641">
        <v>644.37504050027906</v>
      </c>
      <c r="L1641">
        <v>644.80745624661495</v>
      </c>
      <c r="M1641">
        <v>77.231780904897803</v>
      </c>
      <c r="N1641">
        <v>1.9319745569886</v>
      </c>
      <c r="O1641">
        <v>10.667618707604399</v>
      </c>
      <c r="P1641">
        <v>42.762487257900098</v>
      </c>
      <c r="Q1641">
        <v>-1.8240957705914999E-2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1510</v>
      </c>
      <c r="E1642">
        <v>638.19251999999994</v>
      </c>
      <c r="F1642">
        <v>630</v>
      </c>
      <c r="G1642">
        <v>489.86904485773101</v>
      </c>
      <c r="H1642">
        <v>13.349632283479799</v>
      </c>
      <c r="I1642">
        <v>16.237042261355601</v>
      </c>
      <c r="J1642">
        <v>-9.8602396266434305</v>
      </c>
      <c r="K1642">
        <v>534.04894386683895</v>
      </c>
      <c r="L1642">
        <v>363.02366120403002</v>
      </c>
      <c r="M1642">
        <v>59.488178904747201</v>
      </c>
      <c r="N1642">
        <v>0.26016260162601601</v>
      </c>
      <c r="O1642">
        <v>8.4999999999999893</v>
      </c>
      <c r="P1642">
        <v>530.63063063062998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275</v>
      </c>
      <c r="E1643">
        <v>636.77846394999995</v>
      </c>
      <c r="F1643">
        <v>355.5</v>
      </c>
      <c r="G1643">
        <v>-26.4294990524977</v>
      </c>
      <c r="H1643">
        <v>15.6875141130655</v>
      </c>
      <c r="I1643">
        <v>23.115258384854702</v>
      </c>
      <c r="J1643">
        <v>24.367848821043399</v>
      </c>
      <c r="K1643">
        <v>314.73533375478098</v>
      </c>
      <c r="L1643">
        <v>310.441888690437</v>
      </c>
      <c r="M1643">
        <v>64.405771897285902</v>
      </c>
      <c r="N1643">
        <v>2.6036507463407901</v>
      </c>
      <c r="O1643">
        <v>26.281934747971999</v>
      </c>
      <c r="P1643">
        <v>43.927125506072798</v>
      </c>
      <c r="Q1643">
        <v>3.5191923111544003E-2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659</v>
      </c>
      <c r="E1644">
        <v>635.63760000000002</v>
      </c>
      <c r="F1644">
        <v>1111.4000000000001</v>
      </c>
      <c r="G1644">
        <v>-10.591172970436901</v>
      </c>
      <c r="H1644">
        <v>-3.01973054735224</v>
      </c>
      <c r="I1644">
        <v>-10.0819199100908</v>
      </c>
      <c r="J1644">
        <v>-2.2897972451802899</v>
      </c>
      <c r="K1644">
        <v>1019.04278537262</v>
      </c>
      <c r="L1644">
        <v>1004.99957068833</v>
      </c>
      <c r="M1644">
        <v>48.074272691062703</v>
      </c>
      <c r="N1644">
        <v>2.1315312177053198</v>
      </c>
      <c r="O1644">
        <v>12.443764621198399</v>
      </c>
      <c r="P1644">
        <v>38.924999999999997</v>
      </c>
      <c r="Q1644">
        <v>-9.9170676497229993E-3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193</v>
      </c>
      <c r="E1645">
        <v>634.84063500000002</v>
      </c>
      <c r="F1645">
        <v>157.76</v>
      </c>
      <c r="G1645">
        <v>-9.6499720339368906</v>
      </c>
      <c r="H1645">
        <v>-12.856184448593201</v>
      </c>
      <c r="I1645">
        <v>-5.0141796350275598</v>
      </c>
      <c r="J1645">
        <v>-2.27080574729173</v>
      </c>
      <c r="K1645">
        <v>160.89120316555201</v>
      </c>
      <c r="L1645">
        <v>155.276955434797</v>
      </c>
      <c r="M1645">
        <v>46.427132226252297</v>
      </c>
      <c r="N1645">
        <v>0.92070514457895802</v>
      </c>
      <c r="O1645">
        <v>34.317951318458398</v>
      </c>
      <c r="P1645">
        <v>24.8101265822784</v>
      </c>
      <c r="Q1645">
        <v>-2.6454005416566999E-2</v>
      </c>
    </row>
    <row r="1646" spans="1:17" hidden="1" x14ac:dyDescent="0.3">
      <c r="A1646" t="s">
        <v>3448</v>
      </c>
      <c r="B1646" t="s">
        <v>2442</v>
      </c>
      <c r="C1646" t="str">
        <f>IFERROR(VLOOKUP(Table1[[#This Row],[Ticker]],[1]!Table1[[Symbol]:[Industry]],2,FALSE),"-")</f>
        <v>-</v>
      </c>
      <c r="D1646" t="s">
        <v>264</v>
      </c>
      <c r="E1646">
        <v>634.42632000000003</v>
      </c>
      <c r="F1646">
        <v>1652.6</v>
      </c>
      <c r="G1646">
        <v>1002.59134307934</v>
      </c>
      <c r="H1646">
        <v>39.050757987044499</v>
      </c>
      <c r="I1646">
        <v>210.513103781312</v>
      </c>
      <c r="J1646">
        <v>7.89747286695615</v>
      </c>
      <c r="K1646">
        <v>1162.95186899076</v>
      </c>
      <c r="L1646">
        <v>780.54254095571298</v>
      </c>
      <c r="M1646">
        <v>82.209205411961605</v>
      </c>
      <c r="N1646">
        <v>1.0079015544041401</v>
      </c>
      <c r="O1646">
        <v>0.56880067771996001</v>
      </c>
      <c r="P1646">
        <v>1240.85192697768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154</v>
      </c>
      <c r="E1647">
        <v>633.38659325000003</v>
      </c>
      <c r="F1647">
        <v>96.57</v>
      </c>
      <c r="G1647">
        <v>-70.055360050675006</v>
      </c>
      <c r="H1647">
        <v>-15.6475807300758</v>
      </c>
      <c r="I1647">
        <v>-38.590073608520903</v>
      </c>
      <c r="J1647">
        <v>-6.7950809971355399</v>
      </c>
      <c r="K1647">
        <v>104.564506756916</v>
      </c>
      <c r="L1647">
        <v>117.25357109061</v>
      </c>
      <c r="M1647">
        <v>27.137395081216901</v>
      </c>
      <c r="N1647">
        <v>1.1931999959920601</v>
      </c>
      <c r="O1647">
        <v>77.643160401781103</v>
      </c>
      <c r="P1647">
        <v>6.00439077936334</v>
      </c>
      <c r="Q1647">
        <v>3.1205346770463001E-2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E1648">
        <v>632.77499999999998</v>
      </c>
      <c r="F1648">
        <v>154.80000000000001</v>
      </c>
      <c r="G1648">
        <v>243.757295747386</v>
      </c>
      <c r="H1648">
        <v>-42.755862755396997</v>
      </c>
      <c r="I1648">
        <v>57.0424908843938</v>
      </c>
      <c r="J1648">
        <v>7.9365862560144604</v>
      </c>
      <c r="K1648">
        <v>202.38863663292901</v>
      </c>
      <c r="L1648">
        <v>148.42487695539799</v>
      </c>
      <c r="M1648">
        <v>43.745875747588201</v>
      </c>
      <c r="N1648">
        <v>1.7845845799842099</v>
      </c>
      <c r="O1648">
        <v>166.989664082687</v>
      </c>
      <c r="P1648">
        <v>314.90217099973199</v>
      </c>
      <c r="Q1648">
        <v>0.21531939910143699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214</v>
      </c>
      <c r="E1649">
        <v>632.66499999999996</v>
      </c>
      <c r="F1649">
        <v>577.04999999999995</v>
      </c>
      <c r="G1649">
        <v>117.305867962424</v>
      </c>
      <c r="H1649">
        <v>-3.9457332410256098</v>
      </c>
      <c r="I1649">
        <v>68.842743916309104</v>
      </c>
      <c r="J1649">
        <v>-4.7491826416179599</v>
      </c>
      <c r="K1649">
        <v>512.23162390029904</v>
      </c>
      <c r="L1649">
        <v>369.42110500467601</v>
      </c>
      <c r="M1649">
        <v>49.111126257909902</v>
      </c>
      <c r="N1649">
        <v>0.21721655597250999</v>
      </c>
      <c r="O1649">
        <v>7.9542500649857102</v>
      </c>
      <c r="P1649">
        <v>155.33185840707901</v>
      </c>
      <c r="Q1649">
        <v>0.24600607039708799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1566</v>
      </c>
      <c r="E1650">
        <v>632.59239114499997</v>
      </c>
      <c r="F1650">
        <v>26.83</v>
      </c>
      <c r="G1650">
        <v>5.0437682124202103</v>
      </c>
      <c r="H1650">
        <v>-2.7970032069852802</v>
      </c>
      <c r="I1650">
        <v>-8.0414431687612797</v>
      </c>
      <c r="J1650">
        <v>-2.9678260384323898</v>
      </c>
      <c r="K1650">
        <v>26.922747286752202</v>
      </c>
      <c r="L1650">
        <v>26.582112871552599</v>
      </c>
      <c r="M1650">
        <v>57.823903795471701</v>
      </c>
      <c r="N1650">
        <v>1.1609418666612401</v>
      </c>
      <c r="O1650">
        <v>37.532612746924997</v>
      </c>
      <c r="P1650">
        <v>39.015544041450703</v>
      </c>
      <c r="Q1650">
        <v>-1.3836483841936E-2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140</v>
      </c>
      <c r="E1651">
        <v>632.48518676000003</v>
      </c>
      <c r="F1651">
        <v>43.12</v>
      </c>
      <c r="G1651">
        <v>192.72198603420199</v>
      </c>
      <c r="H1651">
        <v>12.4976967625547</v>
      </c>
      <c r="I1651">
        <v>132.58013419766701</v>
      </c>
      <c r="J1651">
        <v>-2.0261382441549598</v>
      </c>
      <c r="K1651">
        <v>38.604366581228497</v>
      </c>
      <c r="L1651">
        <v>27.5442109791639</v>
      </c>
      <c r="M1651">
        <v>64.486176121120295</v>
      </c>
      <c r="N1651">
        <v>1.55834491091699</v>
      </c>
      <c r="O1651">
        <v>9.9257884972170807</v>
      </c>
      <c r="P1651">
        <v>235.56420233463001</v>
      </c>
      <c r="Q1651">
        <v>2.8067084622268999E-2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609</v>
      </c>
      <c r="E1652">
        <v>630.17999999999995</v>
      </c>
      <c r="F1652">
        <v>505.6</v>
      </c>
      <c r="G1652">
        <v>146.48290276867399</v>
      </c>
      <c r="H1652">
        <v>35.452654861209602</v>
      </c>
      <c r="I1652">
        <v>72.986153023205205</v>
      </c>
      <c r="J1652">
        <v>5.3664997926548397</v>
      </c>
      <c r="K1652">
        <v>404.987637072175</v>
      </c>
      <c r="L1652">
        <v>323.98744885308702</v>
      </c>
      <c r="M1652">
        <v>81.467237199620598</v>
      </c>
      <c r="N1652">
        <v>3.39367408990966</v>
      </c>
      <c r="O1652">
        <v>10.462816455696199</v>
      </c>
      <c r="P1652">
        <v>240.58605591108099</v>
      </c>
      <c r="Q1652">
        <v>7.4718675910471002E-2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328</v>
      </c>
      <c r="E1653">
        <v>627.84296640000002</v>
      </c>
      <c r="F1653">
        <v>168.08</v>
      </c>
      <c r="G1653">
        <v>-33.165010869822297</v>
      </c>
      <c r="H1653">
        <v>9.6626667424957393</v>
      </c>
      <c r="I1653">
        <v>-25.3461616873848</v>
      </c>
      <c r="J1653">
        <v>0.63852340998038004</v>
      </c>
      <c r="K1653">
        <v>158.36580997556001</v>
      </c>
      <c r="L1653">
        <v>175.794117665882</v>
      </c>
      <c r="M1653">
        <v>72.003725248125207</v>
      </c>
      <c r="N1653">
        <v>1.1146688824601001</v>
      </c>
      <c r="O1653">
        <v>42.402427415516399</v>
      </c>
      <c r="P1653">
        <v>25.0595238095238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230</v>
      </c>
      <c r="E1654">
        <v>626.00663089499994</v>
      </c>
      <c r="F1654">
        <v>1584.7</v>
      </c>
      <c r="G1654">
        <v>258.26342551075601</v>
      </c>
      <c r="H1654">
        <v>16.580147956103701</v>
      </c>
      <c r="I1654">
        <v>45.888610676106602</v>
      </c>
      <c r="J1654">
        <v>-5.9868633196836596</v>
      </c>
      <c r="K1654">
        <v>1414.48354920049</v>
      </c>
      <c r="L1654">
        <v>1125.93003372623</v>
      </c>
      <c r="M1654">
        <v>57.073897058252001</v>
      </c>
      <c r="N1654">
        <v>1.4395462541981701</v>
      </c>
      <c r="O1654">
        <v>5.3196188553038297</v>
      </c>
      <c r="P1654">
        <v>295.18703241895201</v>
      </c>
      <c r="Q1654">
        <v>0.17111664495173901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230</v>
      </c>
      <c r="E1655">
        <v>625.93095456000003</v>
      </c>
      <c r="F1655">
        <v>555</v>
      </c>
      <c r="G1655">
        <v>205.35772995832801</v>
      </c>
      <c r="H1655">
        <v>-8.1194657651069004</v>
      </c>
      <c r="I1655">
        <v>109.640259322624</v>
      </c>
      <c r="J1655">
        <v>-9.2792119301026492</v>
      </c>
      <c r="K1655">
        <v>562.28038866116799</v>
      </c>
      <c r="L1655">
        <v>414.04756975872499</v>
      </c>
      <c r="M1655">
        <v>33.855415653628199</v>
      </c>
      <c r="N1655">
        <v>0.33620441956033797</v>
      </c>
      <c r="O1655">
        <v>20.540540540540501</v>
      </c>
      <c r="P1655">
        <v>232.037092431947</v>
      </c>
      <c r="Q1655">
        <v>0.10832940818527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21</v>
      </c>
      <c r="E1656">
        <v>616.79744024799902</v>
      </c>
      <c r="F1656">
        <v>35.25</v>
      </c>
      <c r="G1656">
        <v>-25.307083733239399</v>
      </c>
      <c r="H1656">
        <v>-9.5812681567462903</v>
      </c>
      <c r="I1656">
        <v>-32.789292114590197</v>
      </c>
      <c r="J1656">
        <v>-7.62199316643476</v>
      </c>
      <c r="K1656">
        <v>38.033999769587503</v>
      </c>
      <c r="L1656">
        <v>41.2461178193103</v>
      </c>
      <c r="M1656">
        <v>47.081498984056502</v>
      </c>
      <c r="N1656">
        <v>1.11050037129881</v>
      </c>
      <c r="O1656">
        <v>81.276595744680805</v>
      </c>
      <c r="P1656">
        <v>16.528925619834698</v>
      </c>
      <c r="Q1656">
        <v>1.5450444722284001E-2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E1657">
        <v>616.7248012</v>
      </c>
      <c r="F1657">
        <v>413.8</v>
      </c>
      <c r="G1657">
        <v>1114.4915747463001</v>
      </c>
      <c r="H1657">
        <v>20.4218423243939</v>
      </c>
      <c r="I1657">
        <v>227.78360590814</v>
      </c>
      <c r="J1657">
        <v>13.4695573959449</v>
      </c>
      <c r="K1657">
        <v>335.57403934559198</v>
      </c>
      <c r="L1657">
        <v>223.86755293804401</v>
      </c>
      <c r="M1657">
        <v>79.965176416098799</v>
      </c>
      <c r="N1657">
        <v>3.8866270392671498</v>
      </c>
      <c r="O1657">
        <v>3.8786853552440701</v>
      </c>
      <c r="P1657">
        <v>1142.2695887120899</v>
      </c>
      <c r="Q1657">
        <v>0.23195473417898299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275</v>
      </c>
      <c r="E1658">
        <v>616.57865853500005</v>
      </c>
      <c r="F1658">
        <v>227.61</v>
      </c>
      <c r="G1658">
        <v>-26.166406822940399</v>
      </c>
      <c r="H1658">
        <v>-12.521073558446099</v>
      </c>
      <c r="I1658">
        <v>-24.277537498507101</v>
      </c>
      <c r="J1658">
        <v>-1.5548887845786601</v>
      </c>
      <c r="K1658">
        <v>249.06231927639899</v>
      </c>
      <c r="L1658">
        <v>249.073927246289</v>
      </c>
      <c r="M1658">
        <v>49.828361239547398</v>
      </c>
      <c r="N1658">
        <v>0.95151179351235904</v>
      </c>
      <c r="O1658">
        <v>63.437458811124202</v>
      </c>
      <c r="P1658">
        <v>21.9121585431173</v>
      </c>
      <c r="Q1658">
        <v>0.14202456849633899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609</v>
      </c>
      <c r="E1659">
        <v>613.69166736899899</v>
      </c>
      <c r="F1659">
        <v>231.91</v>
      </c>
      <c r="G1659">
        <v>-36.023315647300997</v>
      </c>
      <c r="H1659">
        <v>26.6523385982142</v>
      </c>
      <c r="I1659">
        <v>-9.3876464402561393</v>
      </c>
      <c r="J1659">
        <v>1.02505911340078</v>
      </c>
      <c r="K1659">
        <v>209.17063780195801</v>
      </c>
      <c r="L1659">
        <v>216.642993731313</v>
      </c>
      <c r="M1659">
        <v>86.388894275095396</v>
      </c>
      <c r="N1659">
        <v>2.9927092222165599</v>
      </c>
      <c r="O1659">
        <v>16.424475011858</v>
      </c>
      <c r="P1659">
        <v>38.619246861924601</v>
      </c>
      <c r="Q1659">
        <v>3.2526513713650999E-2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140</v>
      </c>
      <c r="E1660">
        <v>613.58716109600005</v>
      </c>
      <c r="F1660">
        <v>44.29</v>
      </c>
      <c r="G1660">
        <v>19.855319367535699</v>
      </c>
      <c r="H1660">
        <v>-2.3604527752872699</v>
      </c>
      <c r="I1660">
        <v>22.1673225074253</v>
      </c>
      <c r="J1660">
        <v>-6.5981632963470203</v>
      </c>
      <c r="K1660">
        <v>44.904796230589497</v>
      </c>
      <c r="L1660">
        <v>40.939686718647401</v>
      </c>
      <c r="M1660">
        <v>48.732451882658303</v>
      </c>
      <c r="N1660">
        <v>1.6705739618327</v>
      </c>
      <c r="O1660">
        <v>33.212914879205201</v>
      </c>
      <c r="P1660">
        <v>70.019193857965405</v>
      </c>
      <c r="Q1660">
        <v>0.10260618405605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59</v>
      </c>
      <c r="E1661">
        <v>612.24608499999999</v>
      </c>
      <c r="F1661">
        <v>279.64999999999998</v>
      </c>
      <c r="G1661">
        <v>-39.000236188019798</v>
      </c>
      <c r="H1661">
        <v>-3.8249364573998799</v>
      </c>
      <c r="I1661">
        <v>-7.9008887731271198</v>
      </c>
      <c r="J1661">
        <v>-1.3513977597258999</v>
      </c>
      <c r="K1661">
        <v>281.570266013918</v>
      </c>
      <c r="M1661">
        <v>61.595392463792997</v>
      </c>
      <c r="N1661">
        <v>0.62322055313772196</v>
      </c>
      <c r="O1661">
        <v>30.162703379223998</v>
      </c>
      <c r="P1661">
        <v>24.843749999999901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567</v>
      </c>
      <c r="E1662">
        <v>610.16138850000004</v>
      </c>
      <c r="F1662">
        <v>43.5</v>
      </c>
      <c r="G1662">
        <v>-40.9516666604083</v>
      </c>
      <c r="H1662">
        <v>-7.4953280107503701</v>
      </c>
      <c r="I1662">
        <v>-18.086967062653599</v>
      </c>
      <c r="J1662">
        <v>-1.6852291532458701</v>
      </c>
      <c r="K1662">
        <v>44.888178625086098</v>
      </c>
      <c r="L1662">
        <v>46.622533948526502</v>
      </c>
      <c r="M1662">
        <v>47.535954338806803</v>
      </c>
      <c r="N1662">
        <v>1.4562888556387299</v>
      </c>
      <c r="O1662">
        <v>46.2068965517241</v>
      </c>
      <c r="P1662">
        <v>9.9873577749683893</v>
      </c>
      <c r="Q1662">
        <v>0.13531062444453501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609</v>
      </c>
      <c r="E1663">
        <v>610.10989663999999</v>
      </c>
      <c r="F1663">
        <v>69.16</v>
      </c>
      <c r="G1663">
        <v>113.029785477099</v>
      </c>
      <c r="H1663">
        <v>-10.0233435372177</v>
      </c>
      <c r="I1663">
        <v>56.706250472499299</v>
      </c>
      <c r="J1663">
        <v>6.1755531552386804</v>
      </c>
      <c r="K1663">
        <v>62.670820119117899</v>
      </c>
      <c r="L1663">
        <v>52.140719994450997</v>
      </c>
      <c r="M1663">
        <v>75.864159647432302</v>
      </c>
      <c r="N1663">
        <v>2.0142662315013702</v>
      </c>
      <c r="O1663">
        <v>9.8611914401388105</v>
      </c>
      <c r="P1663">
        <v>159.41485371342799</v>
      </c>
      <c r="Q1663">
        <v>0.127491609204303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447</v>
      </c>
      <c r="E1664">
        <v>608.72132014499903</v>
      </c>
      <c r="F1664">
        <v>447.2</v>
      </c>
      <c r="G1664">
        <v>5.0405188527352101</v>
      </c>
      <c r="H1664">
        <v>41.468861299966498</v>
      </c>
      <c r="I1664">
        <v>31.589095725352902</v>
      </c>
      <c r="J1664">
        <v>4.8676447335922299</v>
      </c>
      <c r="K1664">
        <v>364.89088215048901</v>
      </c>
      <c r="L1664">
        <v>345.35721198956702</v>
      </c>
      <c r="M1664">
        <v>68.397959491776405</v>
      </c>
      <c r="N1664">
        <v>5.0339779089612096</v>
      </c>
      <c r="O1664">
        <v>15.831842576028601</v>
      </c>
      <c r="P1664">
        <v>67.396593673965896</v>
      </c>
      <c r="Q1664">
        <v>2.4547596253734E-2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59</v>
      </c>
      <c r="E1665">
        <v>606.51855</v>
      </c>
      <c r="F1665">
        <v>141.33000000000001</v>
      </c>
      <c r="G1665">
        <v>-44.465569919244302</v>
      </c>
      <c r="H1665">
        <v>-10.9440956961037</v>
      </c>
      <c r="I1665">
        <v>-30.2756850113716</v>
      </c>
      <c r="J1665">
        <v>-8.0261382441549607</v>
      </c>
      <c r="K1665">
        <v>148.550627587614</v>
      </c>
      <c r="M1665">
        <v>35.321426348129997</v>
      </c>
      <c r="N1665">
        <v>0.70566898508493403</v>
      </c>
      <c r="O1665">
        <v>52.090851199320703</v>
      </c>
      <c r="P1665">
        <v>9.3039443155452393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1510</v>
      </c>
      <c r="E1666">
        <v>606.38979786999903</v>
      </c>
      <c r="F1666">
        <v>1004.1</v>
      </c>
      <c r="G1666">
        <v>19.429140410393501</v>
      </c>
      <c r="H1666">
        <v>-12.353932444475101</v>
      </c>
      <c r="I1666">
        <v>-4.6860583630636299</v>
      </c>
      <c r="J1666">
        <v>-3.37801720950391</v>
      </c>
      <c r="K1666">
        <v>1020.57557702534</v>
      </c>
      <c r="L1666">
        <v>983.07953698650999</v>
      </c>
      <c r="M1666">
        <v>48.023445223610899</v>
      </c>
      <c r="N1666">
        <v>0.68288089785197104</v>
      </c>
      <c r="O1666">
        <v>24.1908176476446</v>
      </c>
      <c r="P1666">
        <v>48.5245174173508</v>
      </c>
      <c r="Q1666">
        <v>-1.2876043140175E-2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275</v>
      </c>
      <c r="E1667">
        <v>605.13759187999995</v>
      </c>
      <c r="F1667">
        <v>464.65</v>
      </c>
      <c r="G1667">
        <v>-10.0258598857165</v>
      </c>
      <c r="H1667">
        <v>3.0713187347080999</v>
      </c>
      <c r="I1667">
        <v>-16.257510610555698</v>
      </c>
      <c r="J1667">
        <v>8.2125252403318996</v>
      </c>
      <c r="K1667">
        <v>441.040563895969</v>
      </c>
      <c r="L1667">
        <v>445.92179090700199</v>
      </c>
      <c r="M1667">
        <v>65.418895953305096</v>
      </c>
      <c r="N1667">
        <v>2.3382886115805799</v>
      </c>
      <c r="O1667">
        <v>17.077370063488601</v>
      </c>
      <c r="P1667">
        <v>18.502932925274099</v>
      </c>
      <c r="Q1667">
        <v>-1.9638029598361001E-2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531</v>
      </c>
      <c r="E1668">
        <v>604.88417957499996</v>
      </c>
      <c r="F1668">
        <v>674.65</v>
      </c>
      <c r="G1668">
        <v>-19.792619458732901</v>
      </c>
      <c r="H1668">
        <v>269.81338536242299</v>
      </c>
      <c r="I1668">
        <v>-16.599794753812802</v>
      </c>
      <c r="J1668">
        <v>-3.4464280992274099</v>
      </c>
      <c r="K1668">
        <v>671.99566716304798</v>
      </c>
      <c r="L1668">
        <v>657.55765539530398</v>
      </c>
      <c r="M1668">
        <v>45.832390412063901</v>
      </c>
      <c r="N1668">
        <v>0.625377191446853</v>
      </c>
      <c r="O1668">
        <v>20.0622545023345</v>
      </c>
      <c r="P1668">
        <v>23.077624737754199</v>
      </c>
      <c r="Q1668">
        <v>-9.6438942500203004E-2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379</v>
      </c>
      <c r="E1669">
        <v>604.79075046499997</v>
      </c>
      <c r="F1669">
        <v>37.76</v>
      </c>
      <c r="G1669">
        <v>26.3444350137942</v>
      </c>
      <c r="H1669">
        <v>-1.3277366366113601</v>
      </c>
      <c r="I1669">
        <v>-1.74480223278986</v>
      </c>
      <c r="J1669">
        <v>-8.7590033446635598</v>
      </c>
      <c r="K1669">
        <v>38.249874246728197</v>
      </c>
      <c r="L1669">
        <v>35.421687381924002</v>
      </c>
      <c r="M1669">
        <v>46.515514369548697</v>
      </c>
      <c r="N1669">
        <v>0.95080854699102402</v>
      </c>
      <c r="O1669">
        <v>30.5614406779661</v>
      </c>
      <c r="P1669">
        <v>76.037296037296002</v>
      </c>
      <c r="Q1669">
        <v>2.6324000551655999E-2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154</v>
      </c>
      <c r="E1670">
        <v>604.65651679999996</v>
      </c>
      <c r="F1670">
        <v>50.02</v>
      </c>
      <c r="G1670">
        <v>45.902541589757902</v>
      </c>
      <c r="H1670">
        <v>1.55075798704455</v>
      </c>
      <c r="I1670">
        <v>-16.030936673289901</v>
      </c>
      <c r="J1670">
        <v>-7.5411877861254197</v>
      </c>
      <c r="K1670">
        <v>49.665588027195497</v>
      </c>
      <c r="L1670">
        <v>48.135198185485798</v>
      </c>
      <c r="M1670">
        <v>50.959619108381901</v>
      </c>
      <c r="N1670">
        <v>1.91731170112537</v>
      </c>
      <c r="O1670">
        <v>44.642143142742803</v>
      </c>
      <c r="P1670">
        <v>80.904159132007194</v>
      </c>
      <c r="Q1670">
        <v>4.0394171672784002E-2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373</v>
      </c>
      <c r="E1671">
        <v>603.76288579100003</v>
      </c>
      <c r="F1671">
        <v>64.69</v>
      </c>
      <c r="G1671">
        <v>-15.7606979484815</v>
      </c>
      <c r="H1671">
        <v>29.290757987044501</v>
      </c>
      <c r="I1671">
        <v>0.98163100594437402</v>
      </c>
      <c r="J1671">
        <v>4.4341792161624802</v>
      </c>
      <c r="K1671">
        <v>57.133600465759997</v>
      </c>
      <c r="M1671">
        <v>72.439481144774703</v>
      </c>
      <c r="N1671">
        <v>2.1222365884432701</v>
      </c>
      <c r="O1671">
        <v>19.338383057659598</v>
      </c>
      <c r="P1671">
        <v>43.755555555555503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306</v>
      </c>
      <c r="E1672">
        <v>603.30593956999996</v>
      </c>
      <c r="F1672">
        <v>555.35</v>
      </c>
      <c r="G1672">
        <v>-8.8393955986474104</v>
      </c>
      <c r="H1672">
        <v>-9.9023393580881702</v>
      </c>
      <c r="I1672">
        <v>-3.4677846676814701</v>
      </c>
      <c r="J1672">
        <v>-13.283375630424599</v>
      </c>
      <c r="K1672">
        <v>553.85533475072305</v>
      </c>
      <c r="L1672">
        <v>521.50721500043801</v>
      </c>
      <c r="M1672">
        <v>26.150750835057899</v>
      </c>
      <c r="N1672">
        <v>1.0677256859556701</v>
      </c>
      <c r="O1672">
        <v>53.270412277908903</v>
      </c>
      <c r="P1672">
        <v>35.616605616605597</v>
      </c>
      <c r="Q1672">
        <v>0.12633378422630501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154</v>
      </c>
      <c r="E1673">
        <v>602.10126414000001</v>
      </c>
      <c r="F1673">
        <v>87.68</v>
      </c>
      <c r="G1673">
        <v>-8.8092215641693503</v>
      </c>
      <c r="H1673">
        <v>9.9675119137461206</v>
      </c>
      <c r="I1673">
        <v>36.160733567251697</v>
      </c>
      <c r="J1673">
        <v>1.2954165261630499</v>
      </c>
      <c r="K1673">
        <v>83.156482337235303</v>
      </c>
      <c r="L1673">
        <v>77.182075351473401</v>
      </c>
      <c r="M1673">
        <v>53.211404827492302</v>
      </c>
      <c r="N1673">
        <v>0.50956578601719105</v>
      </c>
      <c r="O1673">
        <v>21.4644160583941</v>
      </c>
      <c r="P1673">
        <v>52.8413712957583</v>
      </c>
      <c r="Q1673">
        <v>0.117764471690888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998</v>
      </c>
      <c r="E1674">
        <v>599.86290917500003</v>
      </c>
      <c r="F1674">
        <v>327.60000000000002</v>
      </c>
      <c r="G1674">
        <v>29.797743609959898</v>
      </c>
      <c r="H1674">
        <v>115.384091320377</v>
      </c>
      <c r="I1674">
        <v>46.540072564385902</v>
      </c>
      <c r="J1674">
        <v>5.5972531876743297</v>
      </c>
      <c r="O1674">
        <v>19.0018315018315</v>
      </c>
      <c r="P1674">
        <v>65.454545454545396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705</v>
      </c>
      <c r="E1675">
        <v>599.22049201000004</v>
      </c>
      <c r="F1675">
        <v>75.599999999999994</v>
      </c>
      <c r="G1675">
        <v>38.918079611779</v>
      </c>
      <c r="H1675">
        <v>-2.7402789198095601</v>
      </c>
      <c r="I1675">
        <v>24.8133715924019</v>
      </c>
      <c r="J1675">
        <v>-3.2812042658571299</v>
      </c>
      <c r="K1675">
        <v>71.236137764798897</v>
      </c>
      <c r="L1675">
        <v>61.227086741196402</v>
      </c>
      <c r="M1675">
        <v>47.3837917882664</v>
      </c>
      <c r="N1675">
        <v>0.75837928069423099</v>
      </c>
      <c r="O1675">
        <v>2.4470899470899501</v>
      </c>
      <c r="P1675">
        <v>68.561872909698906</v>
      </c>
      <c r="Q1675">
        <v>1.14306047313E-3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477</v>
      </c>
      <c r="E1676">
        <v>598.01695078</v>
      </c>
      <c r="F1676">
        <v>490</v>
      </c>
      <c r="G1676">
        <v>90.048169630557098</v>
      </c>
      <c r="H1676">
        <v>3.5135898454516399</v>
      </c>
      <c r="I1676">
        <v>31.158162928268499</v>
      </c>
      <c r="J1676">
        <v>4.9170931968930702</v>
      </c>
      <c r="K1676">
        <v>423.35387521477099</v>
      </c>
      <c r="L1676">
        <v>345.60510243822802</v>
      </c>
      <c r="M1676">
        <v>83.180461128289593</v>
      </c>
      <c r="N1676">
        <v>0.47770794684136397</v>
      </c>
      <c r="O1676">
        <v>3.87755102040816</v>
      </c>
      <c r="P1676">
        <v>164.86486486486399</v>
      </c>
      <c r="Q1676">
        <v>5.8247400242420998E-2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597.34524999999996</v>
      </c>
      <c r="F1677">
        <v>631.95000000000005</v>
      </c>
      <c r="G1677">
        <v>57.843956955042401</v>
      </c>
      <c r="H1677">
        <v>-5.1286982063089104</v>
      </c>
      <c r="I1677">
        <v>0.48818333769746403</v>
      </c>
      <c r="J1677">
        <v>4.9673787736732304</v>
      </c>
      <c r="K1677">
        <v>631.12082046002104</v>
      </c>
      <c r="L1677">
        <v>588.16344385713398</v>
      </c>
      <c r="M1677">
        <v>68.818505905719505</v>
      </c>
      <c r="N1677">
        <v>1.33764919564089</v>
      </c>
      <c r="O1677">
        <v>37.510879025239298</v>
      </c>
      <c r="P1677">
        <v>94.745762711864401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659</v>
      </c>
      <c r="E1678">
        <v>596.14018209999995</v>
      </c>
      <c r="F1678">
        <v>430.35</v>
      </c>
      <c r="G1678">
        <v>355.21861903083499</v>
      </c>
      <c r="H1678">
        <v>-9.4877757837439791</v>
      </c>
      <c r="I1678">
        <v>141.295009799534</v>
      </c>
      <c r="J1678">
        <v>-13.606962748508201</v>
      </c>
      <c r="K1678">
        <v>388.544465755202</v>
      </c>
      <c r="L1678">
        <v>252.95642388736701</v>
      </c>
      <c r="M1678">
        <v>39.867647728051203</v>
      </c>
      <c r="N1678">
        <v>0.55745332833227501</v>
      </c>
      <c r="O1678">
        <v>15.789473684210501</v>
      </c>
      <c r="P1678">
        <v>441.66142227816198</v>
      </c>
      <c r="Q1678">
        <v>0.19810783589063499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119</v>
      </c>
      <c r="E1679">
        <v>595.59739999999999</v>
      </c>
      <c r="F1679">
        <v>330.65</v>
      </c>
      <c r="G1679">
        <v>-3.1220290459107098</v>
      </c>
      <c r="H1679">
        <v>-7.5503914382427801</v>
      </c>
      <c r="I1679">
        <v>-6.6967768384464197</v>
      </c>
      <c r="J1679">
        <v>-0.64889273517291901</v>
      </c>
      <c r="K1679">
        <v>332.666409556855</v>
      </c>
      <c r="L1679">
        <v>323.29696298792197</v>
      </c>
      <c r="M1679">
        <v>64.300735679383095</v>
      </c>
      <c r="N1679">
        <v>1.09947212141207</v>
      </c>
      <c r="O1679">
        <v>29.1395735672161</v>
      </c>
      <c r="P1679">
        <v>31.392807470693398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193</v>
      </c>
      <c r="E1680">
        <v>595.53576120000002</v>
      </c>
      <c r="F1680">
        <v>766.55</v>
      </c>
      <c r="G1680">
        <v>-5.5931859894901201</v>
      </c>
      <c r="H1680">
        <v>-1.87035303188851</v>
      </c>
      <c r="I1680">
        <v>-12.2495918825592</v>
      </c>
      <c r="J1680">
        <v>1.0670674632677399</v>
      </c>
      <c r="K1680">
        <v>693.254666678474</v>
      </c>
      <c r="L1680">
        <v>542.79544946107296</v>
      </c>
      <c r="M1680">
        <v>72.794479082948499</v>
      </c>
      <c r="N1680">
        <v>1</v>
      </c>
      <c r="Q1680">
        <v>-5.0546889445763001E-2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49</v>
      </c>
      <c r="E1681">
        <v>595.25159713199901</v>
      </c>
      <c r="F1681">
        <v>51.98</v>
      </c>
      <c r="G1681">
        <v>-37.972017493134402</v>
      </c>
      <c r="H1681">
        <v>-22.2539459870024</v>
      </c>
      <c r="I1681">
        <v>-38.285510063855902</v>
      </c>
      <c r="J1681">
        <v>0.49047137936023699</v>
      </c>
      <c r="K1681">
        <v>58.341510533111801</v>
      </c>
      <c r="L1681">
        <v>64.5773030839554</v>
      </c>
      <c r="M1681">
        <v>44.007739776876598</v>
      </c>
      <c r="N1681">
        <v>1.98774277417445</v>
      </c>
      <c r="O1681">
        <v>67.564447864563206</v>
      </c>
      <c r="P1681">
        <v>29.787765293383199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E1682">
        <v>594.20212200000003</v>
      </c>
      <c r="F1682">
        <v>503.5</v>
      </c>
      <c r="G1682">
        <v>57.084950668194203</v>
      </c>
      <c r="H1682">
        <v>-13.859998493294</v>
      </c>
      <c r="I1682">
        <v>36.5101025344159</v>
      </c>
      <c r="J1682">
        <v>-1.8319634868734</v>
      </c>
      <c r="K1682">
        <v>512.54782234543302</v>
      </c>
      <c r="L1682">
        <v>387.75931997328797</v>
      </c>
      <c r="M1682">
        <v>42.2421047500561</v>
      </c>
      <c r="N1682">
        <v>0.36060037523452099</v>
      </c>
      <c r="O1682">
        <v>22.542204568023799</v>
      </c>
      <c r="P1682">
        <v>171.72153264975699</v>
      </c>
      <c r="Q1682">
        <v>0.20571240123971299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306</v>
      </c>
      <c r="E1683">
        <v>593.19372953200002</v>
      </c>
      <c r="F1683">
        <v>220.33</v>
      </c>
      <c r="G1683">
        <v>503.54003761013303</v>
      </c>
      <c r="H1683">
        <v>10.636243472529999</v>
      </c>
      <c r="I1683">
        <v>240.08782096472399</v>
      </c>
      <c r="J1683">
        <v>7.9390716876946197</v>
      </c>
      <c r="K1683">
        <v>210.93104917756</v>
      </c>
      <c r="L1683">
        <v>149.84171215717001</v>
      </c>
      <c r="M1683">
        <v>67.468910578210298</v>
      </c>
      <c r="N1683">
        <v>0.74197840054572095</v>
      </c>
      <c r="O1683">
        <v>32.641946171651597</v>
      </c>
      <c r="P1683">
        <v>542.36151603498502</v>
      </c>
      <c r="Q1683">
        <v>0.14935382322368301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140</v>
      </c>
      <c r="E1684">
        <v>593.15193470999998</v>
      </c>
      <c r="F1684">
        <v>13.22</v>
      </c>
      <c r="G1684">
        <v>34.4305749912576</v>
      </c>
      <c r="H1684">
        <v>-4.6286537776613104</v>
      </c>
      <c r="I1684">
        <v>7.5293374101530199</v>
      </c>
      <c r="J1684">
        <v>-4.6689953870120897</v>
      </c>
      <c r="K1684">
        <v>13.469831287135801</v>
      </c>
      <c r="L1684">
        <v>12.4944768820777</v>
      </c>
      <c r="M1684">
        <v>54.140071343900097</v>
      </c>
      <c r="N1684">
        <v>1.21644089392449</v>
      </c>
      <c r="O1684">
        <v>30.484114977307001</v>
      </c>
      <c r="P1684">
        <v>86.197183098591495</v>
      </c>
      <c r="Q1684">
        <v>1.5090123351148999E-2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E1685">
        <v>591.74789999999996</v>
      </c>
      <c r="F1685">
        <v>484.65</v>
      </c>
      <c r="G1685">
        <v>-33.1937048323081</v>
      </c>
      <c r="H1685">
        <v>20.262237156365501</v>
      </c>
      <c r="I1685">
        <v>4.9092910651833801</v>
      </c>
      <c r="J1685">
        <v>-7.0551517838068003</v>
      </c>
      <c r="K1685">
        <v>427.96459960666999</v>
      </c>
      <c r="L1685">
        <v>415.96979820557499</v>
      </c>
      <c r="M1685">
        <v>63.323978656067297</v>
      </c>
      <c r="N1685">
        <v>1.86759700476514</v>
      </c>
      <c r="O1685">
        <v>25.348189415041801</v>
      </c>
      <c r="P1685">
        <v>45.9789156626506</v>
      </c>
      <c r="Q1685">
        <v>9.8322075467900005E-2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214</v>
      </c>
      <c r="E1686">
        <v>591.65594499999997</v>
      </c>
      <c r="F1686">
        <v>131.75</v>
      </c>
      <c r="G1686">
        <v>117.978374767647</v>
      </c>
      <c r="H1686">
        <v>3.4804947155728301</v>
      </c>
      <c r="I1686">
        <v>14.476366050836599</v>
      </c>
      <c r="J1686">
        <v>1.69287002030784</v>
      </c>
      <c r="K1686">
        <v>117.172074480714</v>
      </c>
      <c r="L1686">
        <v>99.834094543329002</v>
      </c>
      <c r="M1686">
        <v>64.968516472015196</v>
      </c>
      <c r="N1686">
        <v>0.93776400664218795</v>
      </c>
      <c r="O1686">
        <v>5.5028462998102299</v>
      </c>
      <c r="P1686">
        <v>151.91204588910099</v>
      </c>
      <c r="Q1686">
        <v>6.4643991051770003E-2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714</v>
      </c>
      <c r="E1687">
        <v>590.49654496000005</v>
      </c>
      <c r="F1687">
        <v>402.4</v>
      </c>
      <c r="G1687">
        <v>-50.947465039783197</v>
      </c>
      <c r="H1687">
        <v>-0.422864415846124</v>
      </c>
      <c r="I1687">
        <v>-9.8538896882637701</v>
      </c>
      <c r="J1687">
        <v>5.8671950891783702</v>
      </c>
      <c r="K1687">
        <v>371.708960284348</v>
      </c>
      <c r="L1687">
        <v>398.75275781671297</v>
      </c>
      <c r="M1687">
        <v>73.130255724568798</v>
      </c>
      <c r="N1687">
        <v>2.1583254961825902</v>
      </c>
      <c r="O1687">
        <v>37.425447316103302</v>
      </c>
      <c r="P1687">
        <v>33.245033112582703</v>
      </c>
      <c r="Q1687">
        <v>8.6540397016319996E-3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21</v>
      </c>
      <c r="E1688">
        <v>590.31586800000002</v>
      </c>
      <c r="F1688">
        <v>535.15</v>
      </c>
      <c r="G1688">
        <v>47.969112470983902</v>
      </c>
      <c r="H1688">
        <v>14.002957586158301</v>
      </c>
      <c r="I1688">
        <v>64.711441425409902</v>
      </c>
      <c r="J1688">
        <v>-10.877270930239099</v>
      </c>
      <c r="K1688">
        <v>504.159424279326</v>
      </c>
      <c r="M1688">
        <v>53.193746249405898</v>
      </c>
      <c r="O1688">
        <v>42.016257124170799</v>
      </c>
      <c r="P1688">
        <v>104.959785522788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531</v>
      </c>
      <c r="E1689">
        <v>587.54183999999998</v>
      </c>
      <c r="F1689">
        <v>151.24</v>
      </c>
      <c r="G1689">
        <v>-32.849568070743601</v>
      </c>
      <c r="H1689">
        <v>-46.201093864807198</v>
      </c>
      <c r="I1689">
        <v>-16.107239116317601</v>
      </c>
      <c r="J1689">
        <v>2.3437536619879298</v>
      </c>
      <c r="O1689">
        <v>9.4948426342237298</v>
      </c>
      <c r="P1689">
        <v>5.1884824036722899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80</v>
      </c>
      <c r="E1690">
        <v>587.17215759600003</v>
      </c>
      <c r="F1690">
        <v>196.42</v>
      </c>
      <c r="G1690">
        <v>-22.628121032178701</v>
      </c>
      <c r="H1690">
        <v>3.2578428978071199</v>
      </c>
      <c r="I1690">
        <v>-19.1217870235382</v>
      </c>
      <c r="J1690">
        <v>-1.74016593831511</v>
      </c>
      <c r="K1690">
        <v>187.15257766496299</v>
      </c>
      <c r="L1690">
        <v>193.78233922144901</v>
      </c>
      <c r="M1690">
        <v>67.537030298012198</v>
      </c>
      <c r="N1690">
        <v>1.86077008309088</v>
      </c>
      <c r="O1690">
        <v>18.088789328988799</v>
      </c>
      <c r="P1690">
        <v>27.297472456253999</v>
      </c>
      <c r="Q1690">
        <v>-8.9800457013995999E-2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609</v>
      </c>
      <c r="E1691">
        <v>585.26280022599997</v>
      </c>
      <c r="F1691">
        <v>131.26</v>
      </c>
      <c r="G1691">
        <v>-25.907622037198401</v>
      </c>
      <c r="H1691">
        <v>8.2225442975621004</v>
      </c>
      <c r="I1691">
        <v>-8.0058576958300396</v>
      </c>
      <c r="J1691">
        <v>2.9816136938295399</v>
      </c>
      <c r="K1691">
        <v>126.163575775292</v>
      </c>
      <c r="L1691">
        <v>126.725765524503</v>
      </c>
      <c r="M1691">
        <v>67.743889881163298</v>
      </c>
      <c r="N1691">
        <v>1.3690931111267099</v>
      </c>
      <c r="O1691">
        <v>23.342983391741502</v>
      </c>
      <c r="P1691">
        <v>24.299242424242401</v>
      </c>
      <c r="Q1691">
        <v>3.9026557273253999E-2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355</v>
      </c>
      <c r="E1692">
        <v>584.48276406000002</v>
      </c>
      <c r="F1692">
        <v>19.57</v>
      </c>
      <c r="G1692">
        <v>51.763270437872102</v>
      </c>
      <c r="H1692">
        <v>-19.560353124066499</v>
      </c>
      <c r="I1692">
        <v>4.4215421272714304</v>
      </c>
      <c r="J1692">
        <v>6.08653781218307</v>
      </c>
      <c r="K1692">
        <v>20.292276512269702</v>
      </c>
      <c r="L1692">
        <v>18.466994847974998</v>
      </c>
      <c r="M1692">
        <v>60.934541317743502</v>
      </c>
      <c r="N1692">
        <v>1.8855590525592301</v>
      </c>
      <c r="O1692">
        <v>46.9085334695963</v>
      </c>
      <c r="P1692">
        <v>100.717948717948</v>
      </c>
      <c r="Q1692">
        <v>6.1749099569723999E-2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119</v>
      </c>
      <c r="E1693">
        <v>582.22500000000002</v>
      </c>
      <c r="F1693">
        <v>548.20000000000005</v>
      </c>
      <c r="G1693">
        <v>-1.8563417480417701</v>
      </c>
      <c r="H1693">
        <v>-0.61012179488983798</v>
      </c>
      <c r="I1693">
        <v>51.369884533880899</v>
      </c>
      <c r="J1693">
        <v>-10.8929309140538</v>
      </c>
      <c r="K1693">
        <v>501.66202386171102</v>
      </c>
      <c r="L1693">
        <v>441.80723297879501</v>
      </c>
      <c r="M1693">
        <v>46.980447509663101</v>
      </c>
      <c r="N1693">
        <v>0.64912864135190795</v>
      </c>
      <c r="O1693">
        <v>14.3287121488507</v>
      </c>
      <c r="P1693">
        <v>72.254516889238005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384</v>
      </c>
      <c r="E1694">
        <v>581.6067554</v>
      </c>
      <c r="F1694">
        <v>535.85</v>
      </c>
      <c r="G1694">
        <v>39.257522193803297</v>
      </c>
      <c r="H1694">
        <v>8.31434936937627</v>
      </c>
      <c r="I1694">
        <v>11.9220937862419</v>
      </c>
      <c r="J1694">
        <v>7.2620648419575202</v>
      </c>
      <c r="K1694">
        <v>497.44536063843799</v>
      </c>
      <c r="L1694">
        <v>445.10484834306601</v>
      </c>
      <c r="M1694">
        <v>69.761433494373705</v>
      </c>
      <c r="N1694">
        <v>2.0138028978106801</v>
      </c>
      <c r="O1694">
        <v>7.8660072781562</v>
      </c>
      <c r="P1694">
        <v>77.964131517768095</v>
      </c>
      <c r="Q1694">
        <v>6.0786024749895001E-2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387</v>
      </c>
      <c r="E1695">
        <v>581.53216099999997</v>
      </c>
      <c r="F1695">
        <v>44.47</v>
      </c>
      <c r="G1695">
        <v>0.93399761162642703</v>
      </c>
      <c r="H1695">
        <v>-2.20905509706758</v>
      </c>
      <c r="I1695">
        <v>-4.7752310089821499</v>
      </c>
      <c r="J1695">
        <v>-4.1210791846497203</v>
      </c>
      <c r="K1695">
        <v>42.736501377156301</v>
      </c>
      <c r="L1695">
        <v>41.635749203402199</v>
      </c>
      <c r="M1695">
        <v>59.834087259892399</v>
      </c>
      <c r="N1695">
        <v>1.5274051440357801</v>
      </c>
      <c r="O1695">
        <v>21.655048347200299</v>
      </c>
      <c r="P1695">
        <v>38.535825545171299</v>
      </c>
      <c r="Q1695">
        <v>3.8739479662335999E-2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614</v>
      </c>
      <c r="E1696">
        <v>579.67283737599996</v>
      </c>
      <c r="F1696">
        <v>237.68</v>
      </c>
      <c r="G1696">
        <v>16849.364843177002</v>
      </c>
      <c r="H1696">
        <v>49.488420324706901</v>
      </c>
      <c r="I1696">
        <v>9030.5027765270897</v>
      </c>
      <c r="J1696">
        <v>8.3686597121850195</v>
      </c>
      <c r="K1696">
        <v>154.03291634969901</v>
      </c>
      <c r="L1696">
        <v>65.192863836377697</v>
      </c>
      <c r="M1696">
        <v>99.632857244215998</v>
      </c>
      <c r="N1696">
        <v>0.32767664301141602</v>
      </c>
      <c r="O1696">
        <v>0</v>
      </c>
      <c r="P1696">
        <v>18914.400000000001</v>
      </c>
      <c r="Q1696">
        <v>0.200141968121957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46</v>
      </c>
      <c r="E1697">
        <v>578.60563200000001</v>
      </c>
      <c r="F1697">
        <v>487.35</v>
      </c>
      <c r="G1697">
        <v>-0.61558735131619002</v>
      </c>
      <c r="H1697">
        <v>2.1245263811584501</v>
      </c>
      <c r="I1697">
        <v>16.1267416031097</v>
      </c>
      <c r="J1697">
        <v>-3.84645533164761</v>
      </c>
      <c r="M1697">
        <v>56.872409990695402</v>
      </c>
      <c r="O1697">
        <v>21.473273827844402</v>
      </c>
      <c r="P1697">
        <v>59.786885245901601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275</v>
      </c>
      <c r="E1698">
        <v>577.44389999999999</v>
      </c>
      <c r="F1698">
        <v>115.84</v>
      </c>
      <c r="G1698">
        <v>61.348516646447202</v>
      </c>
      <c r="H1698">
        <v>-6.9451266120220403</v>
      </c>
      <c r="I1698">
        <v>-0.501333866333464</v>
      </c>
      <c r="J1698">
        <v>-0.96631517329572203</v>
      </c>
      <c r="K1698">
        <v>118.636896691985</v>
      </c>
      <c r="L1698">
        <v>108.720244820807</v>
      </c>
      <c r="M1698">
        <v>30.295547247743102</v>
      </c>
      <c r="N1698">
        <v>0.50997227186197103</v>
      </c>
      <c r="O1698">
        <v>50.897790055248599</v>
      </c>
      <c r="P1698">
        <v>106.85714285714199</v>
      </c>
      <c r="Q1698">
        <v>0.117058043461772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132</v>
      </c>
      <c r="E1699">
        <v>576.26390000000004</v>
      </c>
      <c r="F1699">
        <v>500</v>
      </c>
      <c r="G1699">
        <v>-27.778013965797602</v>
      </c>
      <c r="H1699">
        <v>-23.943093145641502</v>
      </c>
      <c r="I1699">
        <v>-2.3400328374585899</v>
      </c>
      <c r="J1699">
        <v>-11.117047335063999</v>
      </c>
      <c r="K1699">
        <v>560.308289761183</v>
      </c>
      <c r="L1699">
        <v>521.21548740814501</v>
      </c>
      <c r="M1699">
        <v>1.8074954123398801</v>
      </c>
      <c r="N1699">
        <v>1.4750000000000001</v>
      </c>
      <c r="O1699">
        <v>23.599999999999898</v>
      </c>
      <c r="P1699">
        <v>12.3595505617977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575.43499999999995</v>
      </c>
      <c r="F1700">
        <v>58.25</v>
      </c>
      <c r="G1700">
        <v>835.03190338957404</v>
      </c>
      <c r="H1700">
        <v>-6.0030219337407003</v>
      </c>
      <c r="I1700">
        <v>84.434113646346404</v>
      </c>
      <c r="J1700">
        <v>-5.19752825765024</v>
      </c>
      <c r="K1700">
        <v>53.461349296095896</v>
      </c>
      <c r="L1700">
        <v>38.431745385218498</v>
      </c>
      <c r="M1700">
        <v>43.846064686828598</v>
      </c>
      <c r="N1700">
        <v>0.63717038403581705</v>
      </c>
      <c r="O1700">
        <v>5.93991416309012</v>
      </c>
      <c r="P1700">
        <v>976.70979667282802</v>
      </c>
      <c r="Q1700">
        <v>0.21806239401699801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714</v>
      </c>
      <c r="E1701">
        <v>574.44048626999995</v>
      </c>
      <c r="F1701">
        <v>79.349999999999994</v>
      </c>
      <c r="G1701">
        <v>307.01650658214697</v>
      </c>
      <c r="H1701">
        <v>1.9422018373119301</v>
      </c>
      <c r="I1701">
        <v>129.418860443173</v>
      </c>
      <c r="J1701">
        <v>-8.5992376593596394</v>
      </c>
      <c r="K1701">
        <v>73.477849771090405</v>
      </c>
      <c r="L1701">
        <v>53.179492992072802</v>
      </c>
      <c r="M1701">
        <v>52.707608741016699</v>
      </c>
      <c r="N1701">
        <v>2.29475638357756</v>
      </c>
      <c r="O1701">
        <v>12.035286704473799</v>
      </c>
      <c r="P1701">
        <v>366.76470588235202</v>
      </c>
      <c r="Q1701">
        <v>8.9958993166510001E-2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59</v>
      </c>
      <c r="E1702">
        <v>574.06419000000005</v>
      </c>
      <c r="F1702">
        <v>439</v>
      </c>
      <c r="G1702">
        <v>-65.242401430184998</v>
      </c>
      <c r="H1702">
        <v>-19.820993425384799</v>
      </c>
      <c r="I1702">
        <v>-35.651465899153898</v>
      </c>
      <c r="J1702">
        <v>-6.4402379583499396</v>
      </c>
      <c r="K1702">
        <v>482.25570180617399</v>
      </c>
      <c r="L1702">
        <v>543.49471047811301</v>
      </c>
      <c r="M1702">
        <v>29.863625225420201</v>
      </c>
      <c r="N1702">
        <v>0.52214116651508202</v>
      </c>
      <c r="O1702">
        <v>92.482915717539797</v>
      </c>
      <c r="P1702">
        <v>23.505415670277099</v>
      </c>
      <c r="Q1702">
        <v>-1.8634849279446999E-2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E1703">
        <v>573.86668499999996</v>
      </c>
      <c r="F1703">
        <v>977.9</v>
      </c>
      <c r="G1703">
        <v>-41.533817748556203</v>
      </c>
      <c r="H1703">
        <v>4.1013922191020997</v>
      </c>
      <c r="I1703">
        <v>-16.9751838811836</v>
      </c>
      <c r="J1703">
        <v>3.3989414582892401</v>
      </c>
      <c r="K1703">
        <v>926.35692700309698</v>
      </c>
      <c r="L1703">
        <v>988.71430945765906</v>
      </c>
      <c r="M1703">
        <v>67.079071561808405</v>
      </c>
      <c r="N1703">
        <v>0.97769879807976701</v>
      </c>
      <c r="O1703">
        <v>88.342924186101001</v>
      </c>
      <c r="P1703">
        <v>22.0848938826466</v>
      </c>
      <c r="Q1703">
        <v>-8.8192384301113994E-2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281</v>
      </c>
      <c r="E1704">
        <v>573.57665999999995</v>
      </c>
      <c r="F1704">
        <v>177.97</v>
      </c>
      <c r="G1704">
        <v>8.4930426957644105</v>
      </c>
      <c r="H1704">
        <v>0.66433531880371299</v>
      </c>
      <c r="I1704">
        <v>-27.3835110983281</v>
      </c>
      <c r="J1704">
        <v>7.0414722025133401</v>
      </c>
      <c r="K1704">
        <v>169.61153439729901</v>
      </c>
      <c r="L1704">
        <v>169.481776347688</v>
      </c>
      <c r="M1704">
        <v>67.803414897793999</v>
      </c>
      <c r="N1704">
        <v>1.4974424161201501</v>
      </c>
      <c r="O1704">
        <v>33.730404000674199</v>
      </c>
      <c r="P1704">
        <v>44.808787632221303</v>
      </c>
      <c r="Q1704">
        <v>1.2570268592323E-2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143</v>
      </c>
      <c r="E1705">
        <v>567.40530228</v>
      </c>
      <c r="F1705">
        <v>67.959999999999994</v>
      </c>
      <c r="G1705">
        <v>-48.050186654675997</v>
      </c>
      <c r="H1705">
        <v>-18.1160749306611</v>
      </c>
      <c r="I1705">
        <v>-25.010368555675399</v>
      </c>
      <c r="J1705">
        <v>-11.6884759064926</v>
      </c>
      <c r="K1705">
        <v>76.490828225238403</v>
      </c>
      <c r="L1705">
        <v>78.022572689613099</v>
      </c>
      <c r="M1705">
        <v>26.595139777445599</v>
      </c>
      <c r="N1705">
        <v>3.22147903597729</v>
      </c>
      <c r="O1705">
        <v>63.184226015303103</v>
      </c>
      <c r="P1705">
        <v>2.6586102719032998</v>
      </c>
      <c r="Q1705">
        <v>9.1020463129144996E-2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46</v>
      </c>
      <c r="E1706">
        <v>567.28345000000002</v>
      </c>
      <c r="F1706">
        <v>582.20000000000005</v>
      </c>
      <c r="G1706">
        <v>889.16521747524996</v>
      </c>
      <c r="H1706">
        <v>7.8958560262602404</v>
      </c>
      <c r="I1706">
        <v>33.790185635394501</v>
      </c>
      <c r="J1706">
        <v>-5.0533749420215601</v>
      </c>
      <c r="K1706">
        <v>537.39351698734401</v>
      </c>
      <c r="L1706">
        <v>443.10628593385502</v>
      </c>
      <c r="M1706">
        <v>55.309809018107103</v>
      </c>
      <c r="N1706">
        <v>1.3315159574468001</v>
      </c>
      <c r="O1706">
        <v>27.791137066300202</v>
      </c>
      <c r="P1706">
        <v>1052.87128712871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358</v>
      </c>
      <c r="E1707">
        <v>565.79083859399998</v>
      </c>
      <c r="F1707">
        <v>90.58</v>
      </c>
      <c r="G1707">
        <v>-6.7626499043413499</v>
      </c>
      <c r="H1707">
        <v>2.98236121657165</v>
      </c>
      <c r="I1707">
        <v>-28.351978941084099</v>
      </c>
      <c r="J1707">
        <v>4.7585562161534298</v>
      </c>
      <c r="K1707">
        <v>86.964027258713301</v>
      </c>
      <c r="L1707">
        <v>91.733829950930996</v>
      </c>
      <c r="M1707">
        <v>79.314265325599095</v>
      </c>
      <c r="N1707">
        <v>1.4799766673160799</v>
      </c>
      <c r="O1707">
        <v>48.377125193199298</v>
      </c>
      <c r="P1707">
        <v>26.331938633193801</v>
      </c>
      <c r="Q1707">
        <v>1.869962640351E-2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E1708">
        <v>563.19003548499995</v>
      </c>
      <c r="F1708">
        <v>570.1</v>
      </c>
      <c r="G1708">
        <v>224.13556628111499</v>
      </c>
      <c r="H1708">
        <v>12.7272426901039</v>
      </c>
      <c r="I1708">
        <v>23.660121249703302</v>
      </c>
      <c r="J1708">
        <v>8.7083250326811896</v>
      </c>
      <c r="K1708">
        <v>528.14913192089796</v>
      </c>
      <c r="L1708">
        <v>458.20544330186698</v>
      </c>
      <c r="M1708">
        <v>68.241404729509895</v>
      </c>
      <c r="N1708">
        <v>1.2043707001213999</v>
      </c>
      <c r="O1708">
        <v>22.881950534993798</v>
      </c>
      <c r="P1708">
        <v>282.61744966442899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21</v>
      </c>
      <c r="E1709">
        <v>562.61976695199996</v>
      </c>
      <c r="F1709">
        <v>17</v>
      </c>
      <c r="G1709">
        <v>-2.3167593532514799</v>
      </c>
      <c r="H1709">
        <v>-11.205406396517001</v>
      </c>
      <c r="I1709">
        <v>-30.8470057660886</v>
      </c>
      <c r="J1709">
        <v>-4.9238655168822403</v>
      </c>
      <c r="K1709">
        <v>17.611729801169599</v>
      </c>
      <c r="L1709">
        <v>17.807925226716701</v>
      </c>
      <c r="M1709">
        <v>40.089708638222497</v>
      </c>
      <c r="N1709">
        <v>0.70173242008104397</v>
      </c>
      <c r="O1709">
        <v>55.294117647058798</v>
      </c>
      <c r="P1709">
        <v>25.925925925925899</v>
      </c>
      <c r="Q1709">
        <v>-2.7205864660350002E-3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609</v>
      </c>
      <c r="E1710">
        <v>558.80069313599995</v>
      </c>
      <c r="F1710">
        <v>21.24</v>
      </c>
      <c r="G1710">
        <v>-20.5052866930703</v>
      </c>
      <c r="H1710">
        <v>-7.7063848700982902</v>
      </c>
      <c r="I1710">
        <v>-30.2752287376073</v>
      </c>
      <c r="J1710">
        <v>-6.1443119236536097</v>
      </c>
      <c r="K1710">
        <v>21.983666847781599</v>
      </c>
      <c r="L1710">
        <v>23.4188826731909</v>
      </c>
      <c r="M1710">
        <v>44.663478523045697</v>
      </c>
      <c r="N1710">
        <v>0.77714630644054306</v>
      </c>
      <c r="O1710">
        <v>66.6666666666666</v>
      </c>
      <c r="P1710">
        <v>11.496062992125999</v>
      </c>
      <c r="Q1710">
        <v>4.8198959834434001E-2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59</v>
      </c>
      <c r="E1711">
        <v>556.85029537499997</v>
      </c>
      <c r="F1711">
        <v>344.4</v>
      </c>
      <c r="G1711">
        <v>51.317149840754603</v>
      </c>
      <c r="H1711">
        <v>-2.0586824166959801</v>
      </c>
      <c r="I1711">
        <v>-17.3213992970859</v>
      </c>
      <c r="J1711">
        <v>4.4959352829946999</v>
      </c>
      <c r="K1711">
        <v>341.21323660168599</v>
      </c>
      <c r="L1711">
        <v>327.79395458534901</v>
      </c>
      <c r="M1711">
        <v>66.740797653150196</v>
      </c>
      <c r="N1711">
        <v>1.8851728158149601</v>
      </c>
      <c r="O1711">
        <v>36.469221835075501</v>
      </c>
      <c r="Q1711">
        <v>6.8508085555749998E-2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59</v>
      </c>
      <c r="E1712">
        <v>556.13146974999995</v>
      </c>
      <c r="F1712">
        <v>174.35</v>
      </c>
      <c r="G1712">
        <v>82.006031427103807</v>
      </c>
      <c r="H1712">
        <v>-8.6870798507932694</v>
      </c>
      <c r="I1712">
        <v>10.8821052742235</v>
      </c>
      <c r="J1712">
        <v>9.7857163422544594E-2</v>
      </c>
      <c r="K1712">
        <v>172.334860611669</v>
      </c>
      <c r="L1712">
        <v>141.760882144509</v>
      </c>
      <c r="M1712">
        <v>47.562893780962</v>
      </c>
      <c r="N1712">
        <v>0.38767285325136502</v>
      </c>
      <c r="O1712">
        <v>25.421047041202598</v>
      </c>
      <c r="P1712">
        <v>113.009775641025</v>
      </c>
      <c r="Q1712">
        <v>0.12862755904525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230</v>
      </c>
      <c r="E1713">
        <v>553.45095000000003</v>
      </c>
      <c r="F1713">
        <v>1357.9</v>
      </c>
      <c r="G1713">
        <v>25.2075651238824</v>
      </c>
      <c r="H1713">
        <v>-0.94698637385768603</v>
      </c>
      <c r="I1713">
        <v>-11.1166268803929</v>
      </c>
      <c r="J1713">
        <v>-4.3791625516733301</v>
      </c>
      <c r="K1713">
        <v>1388.4349512136801</v>
      </c>
      <c r="L1713">
        <v>1293.74920075151</v>
      </c>
      <c r="M1713">
        <v>46.653680522065201</v>
      </c>
      <c r="N1713">
        <v>0.52394723411549704</v>
      </c>
      <c r="O1713">
        <v>22.3175491567862</v>
      </c>
      <c r="P1713">
        <v>60.698224852071</v>
      </c>
      <c r="Q1713">
        <v>7.8720551974304998E-2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1939</v>
      </c>
      <c r="E1714">
        <v>552.19200000000001</v>
      </c>
      <c r="F1714">
        <v>167.87</v>
      </c>
      <c r="G1714">
        <v>-3.15292116698541</v>
      </c>
      <c r="H1714">
        <v>-8.9825753462887601</v>
      </c>
      <c r="I1714">
        <v>-25.562161589782999</v>
      </c>
      <c r="J1714">
        <v>-4.2196427501913503</v>
      </c>
      <c r="K1714">
        <v>176.66604376755501</v>
      </c>
      <c r="L1714">
        <v>169.98154454219801</v>
      </c>
      <c r="M1714">
        <v>46.185178827803803</v>
      </c>
      <c r="N1714">
        <v>1.07503341450913</v>
      </c>
      <c r="O1714">
        <v>41.180675522725899</v>
      </c>
      <c r="P1714">
        <v>45.7204861111111</v>
      </c>
      <c r="Q1714">
        <v>0.115352087636077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E1715">
        <v>551.81908825000005</v>
      </c>
      <c r="F1715">
        <v>41.25</v>
      </c>
      <c r="G1715">
        <v>-23.690201702360799</v>
      </c>
      <c r="H1715">
        <v>-3.0395085817986698</v>
      </c>
      <c r="I1715">
        <v>-22.192264808916299</v>
      </c>
      <c r="J1715">
        <v>-5.0769067583608196</v>
      </c>
      <c r="K1715">
        <v>41.305084277243303</v>
      </c>
      <c r="L1715">
        <v>41.881361306378999</v>
      </c>
      <c r="M1715">
        <v>46.928006995384003</v>
      </c>
      <c r="N1715">
        <v>1.1714190363088499</v>
      </c>
      <c r="O1715">
        <v>26.254545454545401</v>
      </c>
      <c r="P1715">
        <v>25</v>
      </c>
      <c r="Q1715">
        <v>1.3686978409995E-2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27</v>
      </c>
      <c r="E1716">
        <v>551.59506405000002</v>
      </c>
      <c r="F1716">
        <v>2.0099999999999998</v>
      </c>
      <c r="G1716">
        <v>54.949258761475001</v>
      </c>
      <c r="H1716">
        <v>10.0079008441874</v>
      </c>
      <c r="I1716">
        <v>-10.5356850113716</v>
      </c>
      <c r="J1716">
        <v>-2.0261382441549598</v>
      </c>
      <c r="K1716">
        <v>1.7321898477965201</v>
      </c>
      <c r="L1716">
        <v>1.7318249332474001</v>
      </c>
      <c r="M1716">
        <v>63.299181464588401</v>
      </c>
      <c r="N1716">
        <v>0.96162788542076805</v>
      </c>
      <c r="O1716">
        <v>14.427860696517399</v>
      </c>
      <c r="P1716">
        <v>82.727272727272606</v>
      </c>
      <c r="Q1716">
        <v>-3.0538590039251998E-2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214</v>
      </c>
      <c r="E1717">
        <v>549.89612</v>
      </c>
      <c r="F1717">
        <v>294.8</v>
      </c>
      <c r="G1717">
        <v>64.524660528657705</v>
      </c>
      <c r="H1717">
        <v>23.679286515573001</v>
      </c>
      <c r="I1717">
        <v>24.5357107117831</v>
      </c>
      <c r="J1717">
        <v>47.973861755845</v>
      </c>
      <c r="K1717">
        <v>241.47025509154</v>
      </c>
      <c r="M1717">
        <v>76.224984930908093</v>
      </c>
      <c r="N1717">
        <v>2.82096357226792</v>
      </c>
      <c r="O1717">
        <v>18.3514246947082</v>
      </c>
      <c r="P1717">
        <v>101.917808219178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531</v>
      </c>
      <c r="E1718">
        <v>547.73962248800001</v>
      </c>
      <c r="F1718">
        <v>123.7</v>
      </c>
      <c r="G1718">
        <v>-16.886037273731201</v>
      </c>
      <c r="H1718">
        <v>1.56841503288497</v>
      </c>
      <c r="I1718">
        <v>-21.235322034965101</v>
      </c>
      <c r="J1718">
        <v>1.2358057426654601</v>
      </c>
      <c r="K1718">
        <v>119.381668467547</v>
      </c>
      <c r="L1718">
        <v>122.924822075237</v>
      </c>
      <c r="M1718">
        <v>60.320770736849198</v>
      </c>
      <c r="N1718">
        <v>1.91222727111266</v>
      </c>
      <c r="O1718">
        <v>26.919967663702501</v>
      </c>
      <c r="P1718">
        <v>23.7</v>
      </c>
      <c r="Q1718">
        <v>-2.3674617883705E-2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3595</v>
      </c>
      <c r="E1719">
        <v>542.91999999999996</v>
      </c>
      <c r="F1719">
        <v>134.79</v>
      </c>
      <c r="G1719">
        <v>0.59341460563095705</v>
      </c>
      <c r="H1719">
        <v>-0.28067498676130997</v>
      </c>
      <c r="I1719">
        <v>17.335743560056901</v>
      </c>
      <c r="J1719">
        <v>5.3551908697690704</v>
      </c>
      <c r="K1719">
        <v>136.475315362934</v>
      </c>
      <c r="M1719">
        <v>65.977942825950905</v>
      </c>
      <c r="N1719">
        <v>0.50158870314159898</v>
      </c>
      <c r="O1719">
        <v>89.442837005712605</v>
      </c>
      <c r="P1719">
        <v>40.40625</v>
      </c>
    </row>
    <row r="1720" spans="1:17" hidden="1" x14ac:dyDescent="0.3">
      <c r="A1720" t="s">
        <v>3596</v>
      </c>
      <c r="B1720" t="s">
        <v>3597</v>
      </c>
      <c r="C1720" t="str">
        <f>IFERROR(VLOOKUP(Table1[[#This Row],[Ticker]],[1]!Table1[[Symbol]:[Industry]],2,FALSE),"-")</f>
        <v>-</v>
      </c>
      <c r="D1720" t="s">
        <v>140</v>
      </c>
      <c r="E1720">
        <v>539.57399999999996</v>
      </c>
      <c r="F1720">
        <v>349.75</v>
      </c>
      <c r="G1720">
        <v>130.92954353694</v>
      </c>
      <c r="H1720">
        <v>-3.9069233379126</v>
      </c>
      <c r="I1720">
        <v>-2.92131097736854</v>
      </c>
      <c r="J1720">
        <v>-4.9107536287703404</v>
      </c>
      <c r="K1720">
        <v>361.65065878502003</v>
      </c>
      <c r="L1720">
        <v>302.03293050073</v>
      </c>
      <c r="M1720">
        <v>39.739902635718003</v>
      </c>
      <c r="N1720">
        <v>0.60179026024720295</v>
      </c>
      <c r="O1720">
        <v>29.807005003573899</v>
      </c>
      <c r="P1720">
        <v>217.95454545454501</v>
      </c>
      <c r="Q1720">
        <v>0.25428275595573802</v>
      </c>
    </row>
    <row r="1721" spans="1:17" hidden="1" x14ac:dyDescent="0.3">
      <c r="A1721" t="s">
        <v>3598</v>
      </c>
      <c r="B1721" t="s">
        <v>3599</v>
      </c>
      <c r="C1721" t="str">
        <f>IFERROR(VLOOKUP(Table1[[#This Row],[Ticker]],[1]!Table1[[Symbol]:[Industry]],2,FALSE),"-")</f>
        <v>-</v>
      </c>
      <c r="D1721" t="s">
        <v>46</v>
      </c>
      <c r="E1721">
        <v>539.02507346300001</v>
      </c>
      <c r="F1721">
        <v>137.72</v>
      </c>
      <c r="G1721">
        <v>120.81404379593501</v>
      </c>
      <c r="H1721">
        <v>16.578108414394901</v>
      </c>
      <c r="I1721">
        <v>19.628451611019202</v>
      </c>
      <c r="J1721">
        <v>11.684442834762899</v>
      </c>
      <c r="K1721">
        <v>123.00303066940999</v>
      </c>
      <c r="L1721">
        <v>107.57094974184299</v>
      </c>
      <c r="M1721">
        <v>66.997833322452905</v>
      </c>
      <c r="N1721">
        <v>3.6227235445348902</v>
      </c>
      <c r="O1721">
        <v>16.177751960499499</v>
      </c>
      <c r="P1721">
        <v>154.56561922365901</v>
      </c>
      <c r="Q1721">
        <v>9.3826441270834005E-2</v>
      </c>
    </row>
    <row r="1722" spans="1:17" hidden="1" x14ac:dyDescent="0.3">
      <c r="A1722" t="s">
        <v>3600</v>
      </c>
      <c r="B1722" t="s">
        <v>3601</v>
      </c>
      <c r="C1722" t="str">
        <f>IFERROR(VLOOKUP(Table1[[#This Row],[Ticker]],[1]!Table1[[Symbol]:[Industry]],2,FALSE),"-")</f>
        <v>-</v>
      </c>
      <c r="D1722" t="s">
        <v>230</v>
      </c>
      <c r="E1722">
        <v>538.27784699999995</v>
      </c>
      <c r="F1722">
        <v>82.74</v>
      </c>
      <c r="G1722">
        <v>-8.7276542535673904</v>
      </c>
      <c r="H1722">
        <v>-2.4005085992039201</v>
      </c>
      <c r="I1722">
        <v>-22.163504560243801</v>
      </c>
      <c r="J1722">
        <v>-0.49595294827928799</v>
      </c>
      <c r="K1722">
        <v>83.458364262405894</v>
      </c>
      <c r="L1722">
        <v>83.587996530721199</v>
      </c>
      <c r="M1722">
        <v>63.428626814272199</v>
      </c>
      <c r="N1722">
        <v>0.95272756048198204</v>
      </c>
      <c r="O1722">
        <v>50.773507372492098</v>
      </c>
      <c r="P1722">
        <v>20.524399126001398</v>
      </c>
      <c r="Q1722">
        <v>1.4907749374168E-2</v>
      </c>
    </row>
    <row r="1723" spans="1:17" hidden="1" x14ac:dyDescent="0.3">
      <c r="A1723" t="s">
        <v>3602</v>
      </c>
      <c r="B1723" t="s">
        <v>3603</v>
      </c>
      <c r="C1723" t="str">
        <f>IFERROR(VLOOKUP(Table1[[#This Row],[Ticker]],[1]!Table1[[Symbol]:[Industry]],2,FALSE),"-")</f>
        <v>-</v>
      </c>
      <c r="D1723" t="s">
        <v>21</v>
      </c>
      <c r="E1723">
        <v>537.00272925000002</v>
      </c>
      <c r="F1723">
        <v>180.71</v>
      </c>
      <c r="G1723">
        <v>2.6043814165977901</v>
      </c>
      <c r="H1723">
        <v>9.1249898998294992</v>
      </c>
      <c r="I1723">
        <v>-16.447880771643799</v>
      </c>
      <c r="J1723">
        <v>6.8616284519692696</v>
      </c>
      <c r="K1723">
        <v>157.244705061236</v>
      </c>
      <c r="L1723">
        <v>157.140305530414</v>
      </c>
      <c r="M1723">
        <v>76.186818349318798</v>
      </c>
      <c r="N1723">
        <v>2.5608823042676301</v>
      </c>
      <c r="O1723">
        <v>19.1965026838581</v>
      </c>
      <c r="P1723">
        <v>51.729638958858096</v>
      </c>
      <c r="Q1723">
        <v>-4.0914803083249998E-3</v>
      </c>
    </row>
    <row r="1724" spans="1:17" hidden="1" x14ac:dyDescent="0.3">
      <c r="A1724" t="s">
        <v>3604</v>
      </c>
      <c r="B1724" t="s">
        <v>3605</v>
      </c>
      <c r="C1724" t="str">
        <f>IFERROR(VLOOKUP(Table1[[#This Row],[Ticker]],[1]!Table1[[Symbol]:[Industry]],2,FALSE),"-")</f>
        <v>-</v>
      </c>
      <c r="D1724" t="s">
        <v>531</v>
      </c>
      <c r="E1724">
        <v>536.92221245999997</v>
      </c>
      <c r="F1724">
        <v>441.05</v>
      </c>
      <c r="G1724">
        <v>-30.092521164025701</v>
      </c>
      <c r="H1724">
        <v>3.9942954020105401</v>
      </c>
      <c r="I1724">
        <v>-13.350192209599699</v>
      </c>
      <c r="J1724">
        <v>-14.5261382441549</v>
      </c>
      <c r="M1724">
        <v>52.8132356404573</v>
      </c>
      <c r="O1724">
        <v>23.999546536673801</v>
      </c>
      <c r="P1724">
        <v>63.049907578558198</v>
      </c>
    </row>
    <row r="1725" spans="1:17" hidden="1" x14ac:dyDescent="0.3">
      <c r="A1725" t="s">
        <v>3606</v>
      </c>
      <c r="B1725" t="s">
        <v>3607</v>
      </c>
      <c r="C1725" t="str">
        <f>IFERROR(VLOOKUP(Table1[[#This Row],[Ticker]],[1]!Table1[[Symbol]:[Industry]],2,FALSE),"-")</f>
        <v>-</v>
      </c>
      <c r="D1725" t="s">
        <v>281</v>
      </c>
      <c r="E1725">
        <v>535.46566499999994</v>
      </c>
      <c r="F1725">
        <v>122.65</v>
      </c>
      <c r="G1725">
        <v>-27.737063924847501</v>
      </c>
      <c r="H1725">
        <v>-10.1337948584838</v>
      </c>
      <c r="I1725">
        <v>-15.6995015679204</v>
      </c>
      <c r="J1725">
        <v>-2.8349930759983</v>
      </c>
      <c r="K1725">
        <v>120.190406696591</v>
      </c>
      <c r="L1725">
        <v>123.323282864297</v>
      </c>
      <c r="M1725">
        <v>47.971902286679601</v>
      </c>
      <c r="N1725">
        <v>1.16532570781315</v>
      </c>
      <c r="O1725">
        <v>20.423970648185801</v>
      </c>
      <c r="P1725">
        <v>22.65</v>
      </c>
      <c r="Q1725">
        <v>3.7066087353334998E-2</v>
      </c>
    </row>
    <row r="1726" spans="1:17" hidden="1" x14ac:dyDescent="0.3">
      <c r="A1726" t="s">
        <v>3608</v>
      </c>
      <c r="B1726" t="s">
        <v>3609</v>
      </c>
      <c r="C1726" t="str">
        <f>IFERROR(VLOOKUP(Table1[[#This Row],[Ticker]],[1]!Table1[[Symbol]:[Industry]],2,FALSE),"-")</f>
        <v>-</v>
      </c>
      <c r="D1726" t="s">
        <v>59</v>
      </c>
      <c r="E1726">
        <v>534.47795898000004</v>
      </c>
      <c r="F1726">
        <v>501.4</v>
      </c>
      <c r="G1726">
        <v>39.914293726510003</v>
      </c>
      <c r="H1726">
        <v>-13.456678552104499</v>
      </c>
      <c r="I1726">
        <v>11.4063174306307</v>
      </c>
      <c r="J1726">
        <v>-8.8343773983656799</v>
      </c>
      <c r="K1726">
        <v>514.715311853392</v>
      </c>
      <c r="L1726">
        <v>453.78648432305903</v>
      </c>
      <c r="M1726">
        <v>33.500860603861099</v>
      </c>
      <c r="N1726">
        <v>0.57646421458521802</v>
      </c>
      <c r="O1726">
        <v>17.670522536896598</v>
      </c>
      <c r="P1726">
        <v>70.457249702532707</v>
      </c>
      <c r="Q1726">
        <v>8.5304355674037005E-2</v>
      </c>
    </row>
    <row r="1727" spans="1:17" hidden="1" x14ac:dyDescent="0.3">
      <c r="A1727" t="s">
        <v>3610</v>
      </c>
      <c r="B1727" t="s">
        <v>3611</v>
      </c>
      <c r="C1727" t="str">
        <f>IFERROR(VLOOKUP(Table1[[#This Row],[Ticker]],[1]!Table1[[Symbol]:[Industry]],2,FALSE),"-")</f>
        <v>-</v>
      </c>
      <c r="D1727" t="s">
        <v>672</v>
      </c>
      <c r="E1727">
        <v>534.05057738000005</v>
      </c>
      <c r="F1727">
        <v>20.37</v>
      </c>
      <c r="G1727">
        <v>19.297798308570599</v>
      </c>
      <c r="H1727">
        <v>-12.1260277272411</v>
      </c>
      <c r="I1727">
        <v>-6.0356850113716201</v>
      </c>
      <c r="J1727">
        <v>-4.9700634777998101</v>
      </c>
      <c r="K1727">
        <v>21.035315499806899</v>
      </c>
      <c r="L1727">
        <v>20.279354722815398</v>
      </c>
      <c r="M1727">
        <v>44.265144056602999</v>
      </c>
      <c r="N1727">
        <v>1.3341289271719701</v>
      </c>
      <c r="O1727">
        <v>39.911634756995497</v>
      </c>
      <c r="P1727">
        <v>49.779411764705799</v>
      </c>
      <c r="Q1727">
        <v>5.0689649703274997E-2</v>
      </c>
    </row>
    <row r="1728" spans="1:17" hidden="1" x14ac:dyDescent="0.3">
      <c r="A1728" t="s">
        <v>3612</v>
      </c>
      <c r="B1728" t="s">
        <v>3613</v>
      </c>
      <c r="C1728" t="str">
        <f>IFERROR(VLOOKUP(Table1[[#This Row],[Ticker]],[1]!Table1[[Symbol]:[Industry]],2,FALSE),"-")</f>
        <v>-</v>
      </c>
      <c r="D1728" t="s">
        <v>384</v>
      </c>
      <c r="E1728">
        <v>533.10233393999999</v>
      </c>
      <c r="F1728">
        <v>2077.0500000000002</v>
      </c>
      <c r="G1728">
        <v>12.373807896550501</v>
      </c>
      <c r="H1728">
        <v>12.129652296864201</v>
      </c>
      <c r="I1728">
        <v>-2.2468936011320002</v>
      </c>
      <c r="J1728">
        <v>17.947322624448599</v>
      </c>
      <c r="K1728">
        <v>1833.1999839494499</v>
      </c>
      <c r="L1728">
        <v>1799.8899594434699</v>
      </c>
      <c r="M1728">
        <v>85.347370344809704</v>
      </c>
      <c r="N1728">
        <v>2.8188895561500198</v>
      </c>
      <c r="O1728">
        <v>8.9646373462362394</v>
      </c>
      <c r="P1728">
        <v>43.274470580120003</v>
      </c>
      <c r="Q1728">
        <v>-5.9434959845470002E-2</v>
      </c>
    </row>
    <row r="1729" spans="1:17" hidden="1" x14ac:dyDescent="0.3">
      <c r="A1729" t="s">
        <v>3614</v>
      </c>
      <c r="B1729" t="s">
        <v>3615</v>
      </c>
      <c r="C1729" t="str">
        <f>IFERROR(VLOOKUP(Table1[[#This Row],[Ticker]],[1]!Table1[[Symbol]:[Industry]],2,FALSE),"-")</f>
        <v>-</v>
      </c>
      <c r="D1729" t="s">
        <v>46</v>
      </c>
      <c r="E1729">
        <v>529.84621662999996</v>
      </c>
      <c r="F1729">
        <v>204.55</v>
      </c>
      <c r="G1729">
        <v>139.08434741711099</v>
      </c>
      <c r="H1729">
        <v>-1.33962662834004</v>
      </c>
      <c r="I1729">
        <v>-62.707273906823502</v>
      </c>
      <c r="J1729">
        <v>8.1017389936966993</v>
      </c>
      <c r="K1729">
        <v>218.743783716645</v>
      </c>
      <c r="M1729">
        <v>65.928646831734298</v>
      </c>
      <c r="N1729">
        <v>1.34577795152462</v>
      </c>
      <c r="O1729">
        <v>127.54827670496201</v>
      </c>
      <c r="P1729">
        <v>180.20547945205399</v>
      </c>
    </row>
    <row r="1730" spans="1:17" hidden="1" x14ac:dyDescent="0.3">
      <c r="A1730" t="s">
        <v>3616</v>
      </c>
      <c r="B1730" t="s">
        <v>3617</v>
      </c>
      <c r="C1730" t="str">
        <f>IFERROR(VLOOKUP(Table1[[#This Row],[Ticker]],[1]!Table1[[Symbol]:[Industry]],2,FALSE),"-")</f>
        <v>-</v>
      </c>
      <c r="D1730" t="s">
        <v>21</v>
      </c>
      <c r="E1730">
        <v>529.79977506499995</v>
      </c>
      <c r="F1730">
        <v>352.95</v>
      </c>
      <c r="G1730">
        <v>34.423272798908201</v>
      </c>
      <c r="H1730">
        <v>-4.2810601947736098</v>
      </c>
      <c r="I1730">
        <v>20.6620761826582</v>
      </c>
      <c r="J1730">
        <v>-3.6928049108216201</v>
      </c>
      <c r="K1730">
        <v>341.15243418984102</v>
      </c>
      <c r="L1730">
        <v>297.13449956611601</v>
      </c>
      <c r="M1730">
        <v>61.246637793128599</v>
      </c>
      <c r="N1730">
        <v>0.93045112781954797</v>
      </c>
      <c r="O1730">
        <v>20.413656325258501</v>
      </c>
      <c r="P1730">
        <v>89.097240825073598</v>
      </c>
    </row>
    <row r="1731" spans="1:17" hidden="1" x14ac:dyDescent="0.3">
      <c r="A1731" t="s">
        <v>3618</v>
      </c>
      <c r="B1731" t="s">
        <v>3619</v>
      </c>
      <c r="C1731" t="str">
        <f>IFERROR(VLOOKUP(Table1[[#This Row],[Ticker]],[1]!Table1[[Symbol]:[Industry]],2,FALSE),"-")</f>
        <v>-</v>
      </c>
      <c r="D1731" t="s">
        <v>998</v>
      </c>
      <c r="E1731">
        <v>529.59420639999996</v>
      </c>
      <c r="F1731">
        <v>112</v>
      </c>
      <c r="G1731">
        <v>67.6844642191936</v>
      </c>
      <c r="H1731">
        <v>0.83300097769876502</v>
      </c>
      <c r="I1731">
        <v>18.819387452396398</v>
      </c>
      <c r="J1731">
        <v>-0.84503588195024404</v>
      </c>
      <c r="K1731">
        <v>107.102939417466</v>
      </c>
      <c r="L1731">
        <v>95.336934872129305</v>
      </c>
      <c r="M1731">
        <v>52.708508711538897</v>
      </c>
      <c r="N1731">
        <v>1.11116960089703</v>
      </c>
      <c r="O1731">
        <v>15.089285714285699</v>
      </c>
      <c r="P1731">
        <v>111.12158341187499</v>
      </c>
      <c r="Q1731">
        <v>8.6611229783145005E-2</v>
      </c>
    </row>
    <row r="1732" spans="1:17" hidden="1" x14ac:dyDescent="0.3">
      <c r="A1732" t="s">
        <v>3620</v>
      </c>
      <c r="B1732" t="s">
        <v>3621</v>
      </c>
      <c r="C1732" t="str">
        <f>IFERROR(VLOOKUP(Table1[[#This Row],[Ticker]],[1]!Table1[[Symbol]:[Industry]],2,FALSE),"-")</f>
        <v>-</v>
      </c>
      <c r="D1732" t="s">
        <v>1105</v>
      </c>
      <c r="E1732">
        <v>529.04577561300005</v>
      </c>
      <c r="F1732">
        <v>132.79</v>
      </c>
      <c r="G1732">
        <v>56.579753350947499</v>
      </c>
      <c r="H1732">
        <v>5.9591654243929701</v>
      </c>
      <c r="I1732">
        <v>7.7389124841560797</v>
      </c>
      <c r="J1732">
        <v>8.6123313659830494</v>
      </c>
      <c r="K1732">
        <v>129.39571118620901</v>
      </c>
      <c r="L1732">
        <v>124.22920219581199</v>
      </c>
      <c r="M1732">
        <v>79.994822547628502</v>
      </c>
      <c r="N1732">
        <v>1.8655594156633999</v>
      </c>
      <c r="O1732">
        <v>30.921003087581902</v>
      </c>
      <c r="P1732">
        <v>79.324780553679901</v>
      </c>
      <c r="Q1732">
        <v>2.1446949388187999E-2</v>
      </c>
    </row>
    <row r="1733" spans="1:17" hidden="1" x14ac:dyDescent="0.3">
      <c r="A1733" t="s">
        <v>3622</v>
      </c>
      <c r="B1733" t="s">
        <v>3623</v>
      </c>
      <c r="C1733" t="str">
        <f>IFERROR(VLOOKUP(Table1[[#This Row],[Ticker]],[1]!Table1[[Symbol]:[Industry]],2,FALSE),"-")</f>
        <v>-</v>
      </c>
      <c r="D1733" t="s">
        <v>21</v>
      </c>
      <c r="E1733">
        <v>526.54334200000005</v>
      </c>
      <c r="F1733">
        <v>73.95</v>
      </c>
      <c r="G1733">
        <v>-9.2685220072506507</v>
      </c>
      <c r="H1733">
        <v>-8.1391240737871993</v>
      </c>
      <c r="I1733">
        <v>19.849270740840701</v>
      </c>
      <c r="J1733">
        <v>-8.1707165574079603</v>
      </c>
      <c r="K1733">
        <v>76.218276974136501</v>
      </c>
      <c r="L1733">
        <v>65.333993276441703</v>
      </c>
      <c r="M1733">
        <v>44.036534170911303</v>
      </c>
      <c r="N1733">
        <v>0.77895812053115399</v>
      </c>
      <c r="O1733">
        <v>22.312373225152101</v>
      </c>
      <c r="P1733">
        <v>99.595141700404895</v>
      </c>
      <c r="Q1733">
        <v>0.22452986228081301</v>
      </c>
    </row>
    <row r="1734" spans="1:17" hidden="1" x14ac:dyDescent="0.3">
      <c r="A1734" t="s">
        <v>3624</v>
      </c>
      <c r="B1734" t="s">
        <v>3625</v>
      </c>
      <c r="C1734" t="str">
        <f>IFERROR(VLOOKUP(Table1[[#This Row],[Ticker]],[1]!Table1[[Symbol]:[Industry]],2,FALSE),"-")</f>
        <v>-</v>
      </c>
      <c r="E1734">
        <v>524.16375000000005</v>
      </c>
      <c r="F1734">
        <v>121.75</v>
      </c>
      <c r="G1734">
        <v>-15.669358348854599</v>
      </c>
      <c r="H1734">
        <v>0.31120898444265599</v>
      </c>
      <c r="I1734">
        <v>-6.9758559515425702</v>
      </c>
      <c r="J1734">
        <v>-1.69514941502794</v>
      </c>
      <c r="K1734">
        <v>116.987508799922</v>
      </c>
      <c r="L1734">
        <v>113.27593113251601</v>
      </c>
      <c r="M1734">
        <v>54.748089564614098</v>
      </c>
      <c r="N1734">
        <v>1.50169733013069</v>
      </c>
      <c r="O1734">
        <v>30.554414784394201</v>
      </c>
      <c r="P1734">
        <v>46.158463385354104</v>
      </c>
      <c r="Q1734">
        <v>0.112170205068025</v>
      </c>
    </row>
    <row r="1735" spans="1:17" hidden="1" x14ac:dyDescent="0.3">
      <c r="A1735" t="s">
        <v>3626</v>
      </c>
      <c r="B1735" t="s">
        <v>3627</v>
      </c>
      <c r="C1735" t="str">
        <f>IFERROR(VLOOKUP(Table1[[#This Row],[Ticker]],[1]!Table1[[Symbol]:[Industry]],2,FALSE),"-")</f>
        <v>-</v>
      </c>
      <c r="D1735" t="s">
        <v>267</v>
      </c>
      <c r="E1735">
        <v>522.64787206999995</v>
      </c>
      <c r="F1735">
        <v>305.25</v>
      </c>
      <c r="G1735">
        <v>-23.650434228461702</v>
      </c>
      <c r="H1735">
        <v>4.1813256726340899</v>
      </c>
      <c r="I1735">
        <v>-8.8941424314820701</v>
      </c>
      <c r="J1735">
        <v>3.8422471018423199</v>
      </c>
      <c r="K1735">
        <v>293.94193886865799</v>
      </c>
      <c r="L1735">
        <v>297.53751720055499</v>
      </c>
      <c r="M1735">
        <v>71.568242383814194</v>
      </c>
      <c r="N1735">
        <v>2.2611217073977499</v>
      </c>
      <c r="O1735">
        <v>17.542997542997501</v>
      </c>
      <c r="P1735">
        <v>15.8444022770398</v>
      </c>
      <c r="Q1735">
        <v>4.9448910637436998E-2</v>
      </c>
    </row>
    <row r="1736" spans="1:17" hidden="1" x14ac:dyDescent="0.3">
      <c r="A1736" t="s">
        <v>3628</v>
      </c>
      <c r="B1736" t="s">
        <v>3629</v>
      </c>
      <c r="C1736" t="str">
        <f>IFERROR(VLOOKUP(Table1[[#This Row],[Ticker]],[1]!Table1[[Symbol]:[Industry]],2,FALSE),"-")</f>
        <v>-</v>
      </c>
      <c r="D1736" t="s">
        <v>132</v>
      </c>
      <c r="E1736">
        <v>522.05174999999997</v>
      </c>
      <c r="F1736">
        <v>2540.0500000000002</v>
      </c>
      <c r="G1736">
        <v>115.07912889134499</v>
      </c>
      <c r="H1736">
        <v>4.6528413203778998</v>
      </c>
      <c r="I1736">
        <v>-28.984775685532501</v>
      </c>
      <c r="J1736">
        <v>-6.0471013031546397</v>
      </c>
      <c r="K1736">
        <v>2596.1911072795801</v>
      </c>
      <c r="L1736">
        <v>2551.0442083001799</v>
      </c>
      <c r="M1736">
        <v>57.317926904248601</v>
      </c>
      <c r="N1736">
        <v>0.89503634660839304</v>
      </c>
      <c r="O1736">
        <v>57.433908781323197</v>
      </c>
      <c r="P1736">
        <v>153.738574496778</v>
      </c>
      <c r="Q1736">
        <v>0.13125487018561099</v>
      </c>
    </row>
    <row r="1737" spans="1:17" hidden="1" x14ac:dyDescent="0.3">
      <c r="A1737" t="s">
        <v>3630</v>
      </c>
      <c r="B1737" t="s">
        <v>3631</v>
      </c>
      <c r="C1737" t="str">
        <f>IFERROR(VLOOKUP(Table1[[#This Row],[Ticker]],[1]!Table1[[Symbol]:[Industry]],2,FALSE),"-")</f>
        <v>-</v>
      </c>
      <c r="D1737" t="s">
        <v>281</v>
      </c>
      <c r="E1737">
        <v>520.78139882999994</v>
      </c>
      <c r="F1737">
        <v>96.3</v>
      </c>
      <c r="G1737">
        <v>-44.292968452143498</v>
      </c>
      <c r="H1737">
        <v>-4.4922812786361996</v>
      </c>
      <c r="I1737">
        <v>-7.5985206719516496</v>
      </c>
      <c r="J1737">
        <v>0.58074392477100201</v>
      </c>
      <c r="K1737">
        <v>99.035709958255495</v>
      </c>
      <c r="L1737">
        <v>101.658565309933</v>
      </c>
      <c r="M1737">
        <v>54.612958823988798</v>
      </c>
      <c r="N1737">
        <v>0.77478292833092899</v>
      </c>
      <c r="O1737">
        <v>37.5389408099688</v>
      </c>
      <c r="P1737">
        <v>25.0811793739446</v>
      </c>
      <c r="Q1737">
        <v>0.16846519234959001</v>
      </c>
    </row>
    <row r="1738" spans="1:17" hidden="1" x14ac:dyDescent="0.3">
      <c r="A1738" t="s">
        <v>3632</v>
      </c>
      <c r="B1738" t="s">
        <v>3633</v>
      </c>
      <c r="C1738" t="str">
        <f>IFERROR(VLOOKUP(Table1[[#This Row],[Ticker]],[1]!Table1[[Symbol]:[Industry]],2,FALSE),"-")</f>
        <v>-</v>
      </c>
      <c r="D1738" t="s">
        <v>609</v>
      </c>
      <c r="E1738">
        <v>520.15651637999997</v>
      </c>
      <c r="F1738">
        <v>149.35</v>
      </c>
      <c r="G1738">
        <v>-40.0025217530441</v>
      </c>
      <c r="H1738">
        <v>-5.6975291255166196</v>
      </c>
      <c r="I1738">
        <v>-9.4024764370266194</v>
      </c>
      <c r="J1738">
        <v>1.0047812025496701</v>
      </c>
      <c r="K1738">
        <v>148.59252523619699</v>
      </c>
      <c r="L1738">
        <v>149.294261762812</v>
      </c>
      <c r="M1738">
        <v>59.845661559418502</v>
      </c>
      <c r="N1738">
        <v>1.56185915723008</v>
      </c>
      <c r="O1738">
        <v>20.5222631402745</v>
      </c>
      <c r="P1738">
        <v>12.251033446072899</v>
      </c>
      <c r="Q1738">
        <v>5.8177000235423E-2</v>
      </c>
    </row>
    <row r="1739" spans="1:17" hidden="1" x14ac:dyDescent="0.3">
      <c r="A1739" t="s">
        <v>3634</v>
      </c>
      <c r="B1739" t="s">
        <v>3635</v>
      </c>
      <c r="C1739" t="str">
        <f>IFERROR(VLOOKUP(Table1[[#This Row],[Ticker]],[1]!Table1[[Symbol]:[Industry]],2,FALSE),"-")</f>
        <v>-</v>
      </c>
      <c r="D1739" t="s">
        <v>59</v>
      </c>
      <c r="E1739">
        <v>519.57281676599996</v>
      </c>
      <c r="F1739">
        <v>156.31</v>
      </c>
      <c r="G1739">
        <v>154.37000047463499</v>
      </c>
      <c r="H1739">
        <v>0.93075798704455304</v>
      </c>
      <c r="I1739">
        <v>8.3304852826337097</v>
      </c>
      <c r="J1739">
        <v>-5.9207475718351601</v>
      </c>
      <c r="K1739">
        <v>151.95629817055999</v>
      </c>
      <c r="L1739">
        <v>127.704547059452</v>
      </c>
      <c r="M1739">
        <v>53.243509915950298</v>
      </c>
      <c r="N1739">
        <v>0.99205225868874702</v>
      </c>
      <c r="O1739">
        <v>14.7399398630925</v>
      </c>
      <c r="P1739">
        <v>235.42918454935599</v>
      </c>
      <c r="Q1739">
        <v>5.5076470705918E-2</v>
      </c>
    </row>
    <row r="1740" spans="1:17" hidden="1" x14ac:dyDescent="0.3">
      <c r="A1740" t="s">
        <v>3636</v>
      </c>
      <c r="B1740" t="s">
        <v>3637</v>
      </c>
      <c r="C1740" t="str">
        <f>IFERROR(VLOOKUP(Table1[[#This Row],[Ticker]],[1]!Table1[[Symbol]:[Industry]],2,FALSE),"-")</f>
        <v>-</v>
      </c>
      <c r="D1740" t="s">
        <v>584</v>
      </c>
      <c r="E1740">
        <v>518.18312909999997</v>
      </c>
      <c r="F1740">
        <v>19.28</v>
      </c>
      <c r="G1740">
        <v>77.328369012925805</v>
      </c>
      <c r="H1740">
        <v>-15.9655210827228</v>
      </c>
      <c r="I1740">
        <v>-3.92457390026052</v>
      </c>
      <c r="J1740">
        <v>-9.5733080554757208</v>
      </c>
      <c r="K1740">
        <v>19.517640895540001</v>
      </c>
      <c r="L1740">
        <v>16.993540789554402</v>
      </c>
      <c r="M1740">
        <v>27.813082653952399</v>
      </c>
      <c r="N1740">
        <v>1.2144491736432901</v>
      </c>
      <c r="O1740">
        <v>22.406639004149302</v>
      </c>
      <c r="P1740">
        <v>108.43243243243199</v>
      </c>
      <c r="Q1740">
        <v>-3.1154789790806998E-2</v>
      </c>
    </row>
    <row r="1741" spans="1:17" hidden="1" x14ac:dyDescent="0.3">
      <c r="A1741" t="s">
        <v>3638</v>
      </c>
      <c r="B1741" t="s">
        <v>3639</v>
      </c>
      <c r="C1741" t="str">
        <f>IFERROR(VLOOKUP(Table1[[#This Row],[Ticker]],[1]!Table1[[Symbol]:[Industry]],2,FALSE),"-")</f>
        <v>-</v>
      </c>
      <c r="D1741" t="s">
        <v>384</v>
      </c>
      <c r="E1741">
        <v>516.123585539999</v>
      </c>
      <c r="F1741">
        <v>314.7</v>
      </c>
      <c r="G1741">
        <v>-44.402732471559901</v>
      </c>
      <c r="H1741">
        <v>6.4470871234162601</v>
      </c>
      <c r="I1741">
        <v>-25.426327013547901</v>
      </c>
      <c r="J1741">
        <v>-1.4008376188543401</v>
      </c>
      <c r="K1741">
        <v>303.03292889930901</v>
      </c>
      <c r="L1741">
        <v>327.05237790206502</v>
      </c>
      <c r="M1741">
        <v>58.970238604887101</v>
      </c>
      <c r="N1741">
        <v>1.46358270170251</v>
      </c>
      <c r="O1741">
        <v>46.170956466475999</v>
      </c>
      <c r="P1741">
        <v>20.1145038167938</v>
      </c>
      <c r="Q1741">
        <v>-4.2874624192134003E-2</v>
      </c>
    </row>
    <row r="1742" spans="1:17" hidden="1" x14ac:dyDescent="0.3">
      <c r="A1742" t="s">
        <v>3640</v>
      </c>
      <c r="B1742" t="s">
        <v>3641</v>
      </c>
      <c r="C1742" t="str">
        <f>IFERROR(VLOOKUP(Table1[[#This Row],[Ticker]],[1]!Table1[[Symbol]:[Industry]],2,FALSE),"-")</f>
        <v>-</v>
      </c>
      <c r="D1742" t="s">
        <v>46</v>
      </c>
      <c r="E1742">
        <v>515.67899999999997</v>
      </c>
      <c r="F1742">
        <v>224.75</v>
      </c>
      <c r="G1742">
        <v>157.61881143102701</v>
      </c>
      <c r="H1742">
        <v>83.830003270063401</v>
      </c>
      <c r="I1742">
        <v>174.36114038545301</v>
      </c>
      <c r="J1742">
        <v>-7.6478042269206501</v>
      </c>
      <c r="M1742">
        <v>74.263271444913599</v>
      </c>
      <c r="O1742">
        <v>12.502780867630699</v>
      </c>
      <c r="P1742">
        <v>199.666666666666</v>
      </c>
    </row>
    <row r="1743" spans="1:17" hidden="1" x14ac:dyDescent="0.3">
      <c r="A1743" t="s">
        <v>3642</v>
      </c>
      <c r="B1743" t="s">
        <v>3643</v>
      </c>
      <c r="C1743" t="str">
        <f>IFERROR(VLOOKUP(Table1[[#This Row],[Ticker]],[1]!Table1[[Symbol]:[Industry]],2,FALSE),"-")</f>
        <v>-</v>
      </c>
      <c r="D1743" t="s">
        <v>1814</v>
      </c>
      <c r="E1743">
        <v>515.262744</v>
      </c>
      <c r="F1743">
        <v>374.45</v>
      </c>
      <c r="G1743">
        <v>-37.210835346859398</v>
      </c>
      <c r="H1743">
        <v>-9.5992420129554308</v>
      </c>
      <c r="I1743">
        <v>-31.475502285354398</v>
      </c>
      <c r="J1743">
        <v>-4.0071004257860299</v>
      </c>
      <c r="K1743">
        <v>415.91925471752597</v>
      </c>
      <c r="L1743">
        <v>426.79142074872198</v>
      </c>
      <c r="M1743">
        <v>39.005720420098299</v>
      </c>
      <c r="N1743">
        <v>1.02876462938881</v>
      </c>
      <c r="O1743">
        <v>58.4857791427427</v>
      </c>
      <c r="P1743">
        <v>19.194652236192901</v>
      </c>
    </row>
    <row r="1744" spans="1:17" hidden="1" x14ac:dyDescent="0.3">
      <c r="A1744" t="s">
        <v>3644</v>
      </c>
      <c r="B1744" t="s">
        <v>3645</v>
      </c>
      <c r="C1744" t="str">
        <f>IFERROR(VLOOKUP(Table1[[#This Row],[Ticker]],[1]!Table1[[Symbol]:[Industry]],2,FALSE),"-")</f>
        <v>-</v>
      </c>
      <c r="D1744" t="s">
        <v>985</v>
      </c>
      <c r="E1744">
        <v>514.9948971</v>
      </c>
      <c r="F1744">
        <v>44.09</v>
      </c>
      <c r="G1744">
        <v>49.646533317904598</v>
      </c>
      <c r="H1744">
        <v>20.96793250228</v>
      </c>
      <c r="I1744">
        <v>10.591901195524899</v>
      </c>
      <c r="J1744">
        <v>-7.40113824415495</v>
      </c>
      <c r="K1744">
        <v>39.863725986829003</v>
      </c>
      <c r="L1744">
        <v>36.752014421716801</v>
      </c>
      <c r="M1744">
        <v>60.7785824449955</v>
      </c>
      <c r="N1744">
        <v>3.36839161893446</v>
      </c>
      <c r="O1744">
        <v>22.590156498072101</v>
      </c>
      <c r="P1744">
        <v>81.814432989690701</v>
      </c>
      <c r="Q1744">
        <v>3.9174781847480002E-2</v>
      </c>
    </row>
    <row r="1745" spans="1:17" hidden="1" x14ac:dyDescent="0.3">
      <c r="A1745" t="s">
        <v>3646</v>
      </c>
      <c r="B1745" t="s">
        <v>3647</v>
      </c>
      <c r="C1745" t="str">
        <f>IFERROR(VLOOKUP(Table1[[#This Row],[Ticker]],[1]!Table1[[Symbol]:[Industry]],2,FALSE),"-")</f>
        <v>-</v>
      </c>
      <c r="D1745" t="s">
        <v>170</v>
      </c>
      <c r="E1745">
        <v>514.01</v>
      </c>
      <c r="F1745">
        <v>199.4</v>
      </c>
      <c r="G1745">
        <v>39.083910720394798</v>
      </c>
      <c r="H1745">
        <v>8.0678731646548894</v>
      </c>
      <c r="I1745">
        <v>-6.0883165903189997</v>
      </c>
      <c r="J1745">
        <v>6.6785249682802696</v>
      </c>
      <c r="K1745">
        <v>188.768848244943</v>
      </c>
      <c r="L1745">
        <v>171.92833631212099</v>
      </c>
      <c r="M1745">
        <v>67.879626989636407</v>
      </c>
      <c r="N1745">
        <v>1.8127691165552999</v>
      </c>
      <c r="O1745">
        <v>15.346038114342999</v>
      </c>
      <c r="P1745">
        <v>78.035714285714207</v>
      </c>
      <c r="Q1745">
        <v>0.110323471894655</v>
      </c>
    </row>
    <row r="1746" spans="1:17" hidden="1" x14ac:dyDescent="0.3">
      <c r="A1746" t="s">
        <v>3648</v>
      </c>
      <c r="B1746" t="s">
        <v>3649</v>
      </c>
      <c r="C1746" t="str">
        <f>IFERROR(VLOOKUP(Table1[[#This Row],[Ticker]],[1]!Table1[[Symbol]:[Industry]],2,FALSE),"-")</f>
        <v>-</v>
      </c>
      <c r="D1746" t="s">
        <v>384</v>
      </c>
      <c r="E1746">
        <v>513.76169313000003</v>
      </c>
      <c r="F1746">
        <v>183.5</v>
      </c>
      <c r="G1746">
        <v>-3.3290482146955198</v>
      </c>
      <c r="H1746">
        <v>5.4191360500550596</v>
      </c>
      <c r="I1746">
        <v>13.921754552809499</v>
      </c>
      <c r="J1746">
        <v>9.1503323440803292</v>
      </c>
      <c r="K1746">
        <v>173.144055973718</v>
      </c>
      <c r="L1746">
        <v>165.087729453961</v>
      </c>
      <c r="M1746">
        <v>65.890212345538899</v>
      </c>
      <c r="N1746">
        <v>3.30413130304543</v>
      </c>
      <c r="O1746">
        <v>11.716621253406</v>
      </c>
      <c r="P1746">
        <v>37.969924812030001</v>
      </c>
      <c r="Q1746">
        <v>-2.4413978513339999E-3</v>
      </c>
    </row>
    <row r="1747" spans="1:17" hidden="1" x14ac:dyDescent="0.3">
      <c r="A1747" t="s">
        <v>3650</v>
      </c>
      <c r="B1747" t="s">
        <v>3651</v>
      </c>
      <c r="C1747" t="str">
        <f>IFERROR(VLOOKUP(Table1[[#This Row],[Ticker]],[1]!Table1[[Symbol]:[Industry]],2,FALSE),"-")</f>
        <v>-</v>
      </c>
      <c r="E1747">
        <v>511.34097319199998</v>
      </c>
      <c r="F1747">
        <v>25.97</v>
      </c>
      <c r="G1747">
        <v>70.241788014400399</v>
      </c>
      <c r="H1747">
        <v>-10.7805259189228</v>
      </c>
      <c r="I1747">
        <v>21.464314988628299</v>
      </c>
      <c r="J1747">
        <v>-4.6104079070762998</v>
      </c>
      <c r="K1747">
        <v>26.581034971798498</v>
      </c>
      <c r="L1747">
        <v>23.969278932249701</v>
      </c>
      <c r="M1747">
        <v>42.243028128779997</v>
      </c>
      <c r="N1747">
        <v>1.00024054126603</v>
      </c>
      <c r="O1747">
        <v>24.1817481709665</v>
      </c>
      <c r="P1747">
        <v>116.416666666666</v>
      </c>
      <c r="Q1747">
        <v>0.16627235276191299</v>
      </c>
    </row>
    <row r="1748" spans="1:17" hidden="1" x14ac:dyDescent="0.3">
      <c r="A1748" t="s">
        <v>3652</v>
      </c>
      <c r="B1748" t="s">
        <v>3653</v>
      </c>
      <c r="C1748" t="str">
        <f>IFERROR(VLOOKUP(Table1[[#This Row],[Ticker]],[1]!Table1[[Symbol]:[Industry]],2,FALSE),"-")</f>
        <v>-</v>
      </c>
      <c r="D1748" t="s">
        <v>1510</v>
      </c>
      <c r="E1748">
        <v>511.16061203999999</v>
      </c>
      <c r="F1748">
        <v>246.88</v>
      </c>
      <c r="G1748">
        <v>-23.521257209040801</v>
      </c>
      <c r="H1748">
        <v>-7.2537847973689802</v>
      </c>
      <c r="I1748">
        <v>-22.832755393650999</v>
      </c>
      <c r="J1748">
        <v>-1.3718307196184201</v>
      </c>
      <c r="K1748">
        <v>254.11377997086799</v>
      </c>
      <c r="L1748">
        <v>256.84796919298901</v>
      </c>
      <c r="M1748">
        <v>49.880543859871501</v>
      </c>
      <c r="N1748">
        <v>2.0362482095965602</v>
      </c>
      <c r="O1748">
        <v>27.308813998703801</v>
      </c>
      <c r="P1748">
        <v>9.2631113078114495</v>
      </c>
      <c r="Q1748">
        <v>0.104965567004791</v>
      </c>
    </row>
    <row r="1749" spans="1:17" hidden="1" x14ac:dyDescent="0.3">
      <c r="A1749" t="s">
        <v>3654</v>
      </c>
      <c r="B1749" t="s">
        <v>3655</v>
      </c>
      <c r="C1749" t="str">
        <f>IFERROR(VLOOKUP(Table1[[#This Row],[Ticker]],[1]!Table1[[Symbol]:[Industry]],2,FALSE),"-")</f>
        <v>-</v>
      </c>
      <c r="D1749" t="s">
        <v>193</v>
      </c>
      <c r="E1749">
        <v>510.76666573799997</v>
      </c>
      <c r="F1749">
        <v>40.96</v>
      </c>
      <c r="G1749">
        <v>34.439807816380601</v>
      </c>
      <c r="H1749">
        <v>3.1352541110755601</v>
      </c>
      <c r="I1749">
        <v>-7.9916598541389297</v>
      </c>
      <c r="J1749">
        <v>6.2381104605082403</v>
      </c>
      <c r="K1749">
        <v>39.606616206887502</v>
      </c>
      <c r="L1749">
        <v>37.449139937632403</v>
      </c>
      <c r="M1749">
        <v>61.2550249804681</v>
      </c>
      <c r="N1749">
        <v>1.0665605830220599</v>
      </c>
      <c r="O1749">
        <v>21.4599609375</v>
      </c>
      <c r="P1749">
        <v>65.494949494949495</v>
      </c>
      <c r="Q1749">
        <v>6.1280184463545002E-2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230</v>
      </c>
      <c r="E1750">
        <v>510.65</v>
      </c>
      <c r="F1750">
        <v>146.65</v>
      </c>
      <c r="G1750">
        <v>10.6328934154905</v>
      </c>
      <c r="H1750">
        <v>0.26337865204277799</v>
      </c>
      <c r="I1750">
        <v>-6.80682928997859</v>
      </c>
      <c r="J1750">
        <v>5.66616944815273</v>
      </c>
      <c r="K1750">
        <v>140.30519793762201</v>
      </c>
      <c r="L1750">
        <v>134.98464538750301</v>
      </c>
      <c r="M1750">
        <v>61.914537930608901</v>
      </c>
      <c r="N1750">
        <v>1.4011275696524499</v>
      </c>
      <c r="O1750">
        <v>15.7176951926355</v>
      </c>
      <c r="P1750">
        <v>43.003412969283197</v>
      </c>
      <c r="Q1750">
        <v>8.3380303476452006E-2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214</v>
      </c>
      <c r="E1751">
        <v>510.13650000000001</v>
      </c>
      <c r="F1751">
        <v>842.5</v>
      </c>
      <c r="G1751">
        <v>493.676531488747</v>
      </c>
      <c r="H1751">
        <v>35.829557790290998</v>
      </c>
      <c r="I1751">
        <v>375.39618565837401</v>
      </c>
      <c r="J1751">
        <v>-6.5177061185914296</v>
      </c>
      <c r="K1751">
        <v>620.48876169759501</v>
      </c>
      <c r="L1751">
        <v>374.75596699612299</v>
      </c>
      <c r="M1751">
        <v>64.107226591262801</v>
      </c>
      <c r="N1751">
        <v>1.1495670180722799</v>
      </c>
      <c r="O1751">
        <v>8.6053412462907897</v>
      </c>
      <c r="P1751">
        <v>544.35946462715106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132</v>
      </c>
      <c r="E1752">
        <v>509.92619999999999</v>
      </c>
      <c r="F1752">
        <v>19.22</v>
      </c>
      <c r="G1752">
        <v>206.482855599419</v>
      </c>
      <c r="H1752">
        <v>-12.337164718269401</v>
      </c>
      <c r="I1752">
        <v>66.107172131485498</v>
      </c>
      <c r="J1752">
        <v>-8.3831064593138898</v>
      </c>
      <c r="K1752">
        <v>19.932333781012101</v>
      </c>
      <c r="L1752">
        <v>15.203658954936399</v>
      </c>
      <c r="M1752">
        <v>35.336392685800099</v>
      </c>
      <c r="N1752">
        <v>0.81288696395475202</v>
      </c>
      <c r="O1752">
        <v>27.471383975026001</v>
      </c>
      <c r="P1752">
        <v>284.39999999999998</v>
      </c>
      <c r="Q1752">
        <v>0.155631376542581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609</v>
      </c>
      <c r="E1753">
        <v>508.78384665599998</v>
      </c>
      <c r="F1753">
        <v>97.98</v>
      </c>
      <c r="G1753">
        <v>-3.35896634674998</v>
      </c>
      <c r="H1753">
        <v>12.931145538424399</v>
      </c>
      <c r="I1753">
        <v>26.576674539190101</v>
      </c>
      <c r="J1753">
        <v>4.6653511175471696</v>
      </c>
      <c r="K1753">
        <v>92.125721699868706</v>
      </c>
      <c r="L1753">
        <v>83.944383000525207</v>
      </c>
      <c r="M1753">
        <v>65.159493316082902</v>
      </c>
      <c r="N1753">
        <v>1.9726360569254</v>
      </c>
      <c r="O1753">
        <v>8.1853439477444301</v>
      </c>
      <c r="P1753">
        <v>55.154394299287397</v>
      </c>
      <c r="Q1753">
        <v>1.3061981875872E-2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230</v>
      </c>
      <c r="E1754">
        <v>508.53870000000001</v>
      </c>
      <c r="F1754">
        <v>358.85</v>
      </c>
      <c r="G1754">
        <v>59.611019976761099</v>
      </c>
      <c r="H1754">
        <v>2.08880582540437</v>
      </c>
      <c r="I1754">
        <v>4.1279863621841999</v>
      </c>
      <c r="J1754">
        <v>7.6994715119425896</v>
      </c>
      <c r="K1754">
        <v>341.55718796352102</v>
      </c>
      <c r="L1754">
        <v>309.262592853917</v>
      </c>
      <c r="M1754">
        <v>74.854414179948705</v>
      </c>
      <c r="N1754">
        <v>1.6729857110600499</v>
      </c>
      <c r="O1754">
        <v>21.2205656959732</v>
      </c>
      <c r="P1754">
        <v>97.170329670329593</v>
      </c>
      <c r="Q1754">
        <v>5.2267034071063E-2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132</v>
      </c>
      <c r="E1755">
        <v>508.09652812500002</v>
      </c>
      <c r="F1755">
        <v>171</v>
      </c>
      <c r="G1755">
        <v>744.67096562603899</v>
      </c>
      <c r="H1755">
        <v>-18.764860073651199</v>
      </c>
      <c r="I1755">
        <v>194.26693951996199</v>
      </c>
      <c r="J1755">
        <v>2.9693477624655502</v>
      </c>
      <c r="K1755">
        <v>161.740767770855</v>
      </c>
      <c r="L1755">
        <v>108.187409978258</v>
      </c>
      <c r="M1755">
        <v>59.9367261862321</v>
      </c>
      <c r="N1755">
        <v>0.47502963579227703</v>
      </c>
      <c r="O1755">
        <v>24.4152046783625</v>
      </c>
      <c r="P1755">
        <v>850</v>
      </c>
      <c r="Q1755">
        <v>0.17183672283646401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59</v>
      </c>
      <c r="E1756">
        <v>507.72121068000001</v>
      </c>
      <c r="F1756">
        <v>113.65</v>
      </c>
      <c r="G1756">
        <v>144.84567419012399</v>
      </c>
      <c r="H1756">
        <v>-0.66198349916264698</v>
      </c>
      <c r="I1756">
        <v>241.80504768033899</v>
      </c>
      <c r="J1756">
        <v>-12.765168267249599</v>
      </c>
      <c r="K1756">
        <v>103.29143218871501</v>
      </c>
      <c r="L1756">
        <v>68.025766768706504</v>
      </c>
      <c r="M1756">
        <v>52.581674338623799</v>
      </c>
      <c r="N1756">
        <v>1.1268134703553501</v>
      </c>
      <c r="O1756">
        <v>14.2982842058952</v>
      </c>
      <c r="P1756">
        <v>456.42594859241098</v>
      </c>
      <c r="Q1756">
        <v>0.22652186221145701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230</v>
      </c>
      <c r="E1757">
        <v>506.73378860000003</v>
      </c>
      <c r="F1757">
        <v>1008.05</v>
      </c>
      <c r="G1757">
        <v>112.348236629724</v>
      </c>
      <c r="H1757">
        <v>0.369032098719698</v>
      </c>
      <c r="I1757">
        <v>47.712346484691302</v>
      </c>
      <c r="J1757">
        <v>11.2416213186865</v>
      </c>
      <c r="K1757">
        <v>928.63071144626895</v>
      </c>
      <c r="L1757">
        <v>734.34844038496703</v>
      </c>
      <c r="M1757">
        <v>74.385236439640295</v>
      </c>
      <c r="N1757">
        <v>1.25567258501354</v>
      </c>
      <c r="O1757">
        <v>13.1689896334507</v>
      </c>
      <c r="P1757">
        <v>176.06463097357201</v>
      </c>
      <c r="Q1757">
        <v>0.16785551237115601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306</v>
      </c>
      <c r="E1758">
        <v>506.42919918500002</v>
      </c>
      <c r="F1758">
        <v>345.9</v>
      </c>
      <c r="G1758">
        <v>44.397197582236203</v>
      </c>
      <c r="H1758">
        <v>8.7856786219651894</v>
      </c>
      <c r="I1758">
        <v>26.471768775151901</v>
      </c>
      <c r="J1758">
        <v>9.0349849330091594</v>
      </c>
      <c r="K1758">
        <v>315.34271208586301</v>
      </c>
      <c r="L1758">
        <v>270.58525200672</v>
      </c>
      <c r="M1758">
        <v>76.3058427066251</v>
      </c>
      <c r="N1758">
        <v>1.1172524643774</v>
      </c>
      <c r="O1758">
        <v>7.8346342873663</v>
      </c>
      <c r="P1758">
        <v>130.21630615640501</v>
      </c>
      <c r="Q1758">
        <v>0.117318747544434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306</v>
      </c>
      <c r="E1759">
        <v>505.451618</v>
      </c>
      <c r="F1759">
        <v>210.3</v>
      </c>
      <c r="G1759">
        <v>12.0491136937768</v>
      </c>
      <c r="H1759">
        <v>-31.627915079987801</v>
      </c>
      <c r="I1759">
        <v>28.7914426482028</v>
      </c>
      <c r="J1759">
        <v>-4.9579564259731299</v>
      </c>
      <c r="K1759">
        <v>230.00579053903701</v>
      </c>
      <c r="M1759">
        <v>47.646446019525598</v>
      </c>
      <c r="O1759">
        <v>50.261531145981898</v>
      </c>
      <c r="P1759">
        <v>54.405286343612303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132</v>
      </c>
      <c r="E1760">
        <v>504.428423356</v>
      </c>
      <c r="F1760">
        <v>50.8</v>
      </c>
      <c r="G1760">
        <v>116.101006677505</v>
      </c>
      <c r="H1760">
        <v>20.825757987044501</v>
      </c>
      <c r="I1760">
        <v>40.064850384226197</v>
      </c>
      <c r="J1760">
        <v>-1.50624222335911</v>
      </c>
      <c r="K1760">
        <v>43.524918337597398</v>
      </c>
      <c r="L1760">
        <v>37.446781235752901</v>
      </c>
      <c r="M1760">
        <v>65.782939469383507</v>
      </c>
      <c r="N1760">
        <v>2.8004979499356302</v>
      </c>
      <c r="O1760">
        <v>12.480314960629901</v>
      </c>
      <c r="P1760">
        <v>150.864197530864</v>
      </c>
      <c r="Q1760">
        <v>0.15551665114680999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59</v>
      </c>
      <c r="E1761">
        <v>504.3121749</v>
      </c>
      <c r="F1761">
        <v>110.4</v>
      </c>
      <c r="G1761">
        <v>-34.727616087813502</v>
      </c>
      <c r="H1761">
        <v>-8.4756156393290691</v>
      </c>
      <c r="I1761">
        <v>-18.495869420424398</v>
      </c>
      <c r="J1761">
        <v>-2.3764838553660201</v>
      </c>
      <c r="K1761">
        <v>106.571414813709</v>
      </c>
      <c r="L1761">
        <v>107.515268892065</v>
      </c>
      <c r="M1761">
        <v>30.0174300871059</v>
      </c>
      <c r="N1761">
        <v>0.74668205675501997</v>
      </c>
      <c r="O1761">
        <v>38.315217391304301</v>
      </c>
      <c r="P1761">
        <v>23.3519553072625</v>
      </c>
      <c r="Q1761">
        <v>9.9324532608288996E-2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373</v>
      </c>
      <c r="E1762">
        <v>502.01977499999998</v>
      </c>
      <c r="F1762">
        <v>618.75</v>
      </c>
      <c r="G1762">
        <v>107.34524229256201</v>
      </c>
      <c r="H1762">
        <v>5.8447179650140804</v>
      </c>
      <c r="I1762">
        <v>38.348670372500798</v>
      </c>
      <c r="J1762">
        <v>1.2629409849671001</v>
      </c>
      <c r="K1762">
        <v>542.91452125757098</v>
      </c>
      <c r="L1762">
        <v>471.228702094624</v>
      </c>
      <c r="M1762">
        <v>73.732196617460303</v>
      </c>
      <c r="N1762">
        <v>1.3123446862843999</v>
      </c>
      <c r="O1762">
        <v>2.5616161616161599</v>
      </c>
      <c r="P1762">
        <v>147.25274725274701</v>
      </c>
      <c r="Q1762">
        <v>4.4878032413475002E-2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119</v>
      </c>
      <c r="E1763">
        <v>501.64067249999999</v>
      </c>
      <c r="F1763">
        <v>217.5</v>
      </c>
      <c r="G1763">
        <v>-51.085489283145897</v>
      </c>
      <c r="H1763">
        <v>-15.1775046230435</v>
      </c>
      <c r="I1763">
        <v>-33.357113582800203</v>
      </c>
      <c r="J1763">
        <v>-4.6348338963288702</v>
      </c>
      <c r="K1763">
        <v>244.11895206381399</v>
      </c>
      <c r="L1763">
        <v>257.25506310770902</v>
      </c>
      <c r="M1763">
        <v>21.618220978695302</v>
      </c>
      <c r="N1763">
        <v>0.20926756352765299</v>
      </c>
      <c r="O1763">
        <v>42.413793103448199</v>
      </c>
      <c r="P1763">
        <v>0</v>
      </c>
      <c r="Q1763">
        <v>0.17204424157996501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46</v>
      </c>
      <c r="E1764">
        <v>501.15830679999999</v>
      </c>
      <c r="F1764">
        <v>28.28</v>
      </c>
      <c r="G1764">
        <v>126.996760808977</v>
      </c>
      <c r="H1764">
        <v>-3.0722385286348701</v>
      </c>
      <c r="I1764">
        <v>22.992751007585699</v>
      </c>
      <c r="J1764">
        <v>-2.6723967475563102</v>
      </c>
      <c r="K1764">
        <v>28.5069484211872</v>
      </c>
      <c r="L1764">
        <v>24.669136161440299</v>
      </c>
      <c r="M1764">
        <v>58.692684515546901</v>
      </c>
      <c r="N1764">
        <v>0.31195587253615398</v>
      </c>
      <c r="O1764">
        <v>42.503536067892398</v>
      </c>
      <c r="P1764">
        <v>182.8</v>
      </c>
      <c r="Q1764">
        <v>-7.2946772817856997E-2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21</v>
      </c>
      <c r="E1765">
        <v>500.58018719799998</v>
      </c>
      <c r="F1765">
        <v>11.38</v>
      </c>
      <c r="G1765">
        <v>-87.106105459721803</v>
      </c>
      <c r="H1765">
        <v>-12.3551059691712</v>
      </c>
      <c r="I1765">
        <v>-66.995437333352996</v>
      </c>
      <c r="J1765">
        <v>11.1796033826393</v>
      </c>
      <c r="K1765">
        <v>12.8384182832853</v>
      </c>
      <c r="L1765">
        <v>18.576673215029899</v>
      </c>
      <c r="M1765">
        <v>69.830923940099296</v>
      </c>
      <c r="N1765">
        <v>0.70548568649676602</v>
      </c>
      <c r="O1765">
        <v>157.29349736379601</v>
      </c>
      <c r="P1765">
        <v>19.162303664921399</v>
      </c>
      <c r="Q1765">
        <v>0.16662728875534999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985</v>
      </c>
      <c r="E1766">
        <v>500.50027488000001</v>
      </c>
      <c r="F1766">
        <v>124.44</v>
      </c>
      <c r="G1766">
        <v>-1.5711174140734601</v>
      </c>
      <c r="H1766">
        <v>21.896671805766701</v>
      </c>
      <c r="I1766">
        <v>18.185498789251401</v>
      </c>
      <c r="J1766">
        <v>-4.6442979214515399</v>
      </c>
      <c r="K1766">
        <v>107.00569257028501</v>
      </c>
      <c r="L1766">
        <v>99.916457687003998</v>
      </c>
      <c r="M1766">
        <v>74.410829965155102</v>
      </c>
      <c r="N1766">
        <v>4.2657724922105498</v>
      </c>
      <c r="O1766">
        <v>9.3699774991963896</v>
      </c>
      <c r="P1766">
        <v>49.208633093525101</v>
      </c>
      <c r="Q1766">
        <v>3.4698138481967997E-2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614</v>
      </c>
      <c r="E1767">
        <v>500.392722816</v>
      </c>
      <c r="F1767">
        <v>101.2</v>
      </c>
      <c r="G1767">
        <v>90.5607131107935</v>
      </c>
      <c r="H1767">
        <v>-28.861855335777602</v>
      </c>
      <c r="I1767">
        <v>72.964314988628303</v>
      </c>
      <c r="J1767">
        <v>-19.606300706745799</v>
      </c>
      <c r="K1767">
        <v>106.984531080903</v>
      </c>
      <c r="L1767">
        <v>77.966422504460098</v>
      </c>
      <c r="M1767">
        <v>12.5039808108281</v>
      </c>
      <c r="N1767">
        <v>0.73296985719603902</v>
      </c>
      <c r="O1767">
        <v>38.636363636363598</v>
      </c>
      <c r="P1767">
        <v>137.28018757327001</v>
      </c>
      <c r="Q1767">
        <v>4.7812307509958997E-2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193</v>
      </c>
      <c r="E1768">
        <v>497.96890500000001</v>
      </c>
      <c r="F1768">
        <v>213.5</v>
      </c>
      <c r="G1768">
        <v>62.337747387719702</v>
      </c>
      <c r="H1768">
        <v>14.926877390029601</v>
      </c>
      <c r="I1768">
        <v>43.674459916164501</v>
      </c>
      <c r="J1768">
        <v>26.741770065300599</v>
      </c>
      <c r="K1768">
        <v>179.768671535257</v>
      </c>
      <c r="L1768">
        <v>157.622816213725</v>
      </c>
      <c r="M1768">
        <v>92.770046842254303</v>
      </c>
      <c r="N1768">
        <v>2.29501566765938</v>
      </c>
      <c r="O1768">
        <v>10.491803278688501</v>
      </c>
      <c r="P1768">
        <v>97.502312673450504</v>
      </c>
      <c r="Q1768">
        <v>0.10712337820124999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21</v>
      </c>
      <c r="E1769">
        <v>495.76849817599998</v>
      </c>
      <c r="F1769">
        <v>133</v>
      </c>
      <c r="G1769">
        <v>68.822133853862397</v>
      </c>
      <c r="H1769">
        <v>6.3256319692082101</v>
      </c>
      <c r="I1769">
        <v>-8.7279927036793303</v>
      </c>
      <c r="J1769">
        <v>16.121216296804299</v>
      </c>
      <c r="K1769">
        <v>127.77030104671501</v>
      </c>
      <c r="L1769">
        <v>122.40791767369799</v>
      </c>
      <c r="M1769">
        <v>71.141153223986294</v>
      </c>
      <c r="N1769">
        <v>2.8600925662208199</v>
      </c>
      <c r="O1769">
        <v>30.601503759398401</v>
      </c>
      <c r="P1769">
        <v>102.435312024353</v>
      </c>
      <c r="Q1769">
        <v>0.17308544207438301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619</v>
      </c>
      <c r="E1770">
        <v>494.67969099999999</v>
      </c>
      <c r="F1770">
        <v>635.54999999999995</v>
      </c>
      <c r="G1770">
        <v>255.083431817334</v>
      </c>
      <c r="H1770">
        <v>2.2169623786575601</v>
      </c>
      <c r="I1770">
        <v>84.337816371966795</v>
      </c>
      <c r="J1770">
        <v>3.8946457493117501</v>
      </c>
      <c r="K1770">
        <v>561.74641075574596</v>
      </c>
      <c r="L1770">
        <v>418.83612425384399</v>
      </c>
      <c r="M1770">
        <v>69.557376346992797</v>
      </c>
      <c r="N1770">
        <v>0.63940180403356695</v>
      </c>
      <c r="O1770">
        <v>4.2246872787349501</v>
      </c>
      <c r="P1770">
        <v>309.76789168278498</v>
      </c>
      <c r="Q1770">
        <v>0.169868012992478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384</v>
      </c>
      <c r="E1771">
        <v>494.04894041300003</v>
      </c>
      <c r="F1771">
        <v>24.81</v>
      </c>
      <c r="G1771">
        <v>-34.155372456363601</v>
      </c>
      <c r="H1771">
        <v>-4.5402423992049599</v>
      </c>
      <c r="I1771">
        <v>-21.8231715270134</v>
      </c>
      <c r="J1771">
        <v>-5.4833873147869303</v>
      </c>
      <c r="K1771">
        <v>25.8860721303007</v>
      </c>
      <c r="L1771">
        <v>25.670545489025699</v>
      </c>
      <c r="M1771">
        <v>54.378677420257098</v>
      </c>
      <c r="N1771">
        <v>1.61147601660071</v>
      </c>
      <c r="O1771">
        <v>46.956872228939901</v>
      </c>
      <c r="P1771">
        <v>11.1061352440662</v>
      </c>
      <c r="Q1771">
        <v>0.14815078547163399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193</v>
      </c>
      <c r="E1772">
        <v>493.76499999999999</v>
      </c>
      <c r="F1772">
        <v>158.1</v>
      </c>
      <c r="G1772">
        <v>-7.3667420693772101</v>
      </c>
      <c r="H1772">
        <v>-6.0741163848147197</v>
      </c>
      <c r="I1772">
        <v>-15.679834589176201</v>
      </c>
      <c r="J1772">
        <v>0.75163953362281499</v>
      </c>
      <c r="K1772">
        <v>154.138467024878</v>
      </c>
      <c r="L1772">
        <v>148.647902168885</v>
      </c>
      <c r="M1772">
        <v>67.878420555967594</v>
      </c>
      <c r="N1772">
        <v>1.39936842955907</v>
      </c>
      <c r="O1772">
        <v>29.158760278304801</v>
      </c>
      <c r="P1772">
        <v>36.293103448275801</v>
      </c>
      <c r="Q1772">
        <v>5.3151284749619998E-2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531</v>
      </c>
      <c r="E1773">
        <v>493.55337555</v>
      </c>
      <c r="F1773">
        <v>515.20000000000005</v>
      </c>
      <c r="G1773">
        <v>-47.591243537781999</v>
      </c>
      <c r="H1773">
        <v>-10.797197403289999</v>
      </c>
      <c r="I1773">
        <v>-20.3713647298054</v>
      </c>
      <c r="J1773">
        <v>-1.95692040572916</v>
      </c>
      <c r="K1773">
        <v>524.41994700562202</v>
      </c>
      <c r="L1773">
        <v>525.08278677701401</v>
      </c>
      <c r="M1773">
        <v>41.983527083599697</v>
      </c>
      <c r="N1773">
        <v>0.69823617055531795</v>
      </c>
      <c r="O1773">
        <v>28.105590062111698</v>
      </c>
      <c r="P1773">
        <v>15.4898004931629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531</v>
      </c>
      <c r="E1774">
        <v>493.094644439999</v>
      </c>
      <c r="F1774">
        <v>537.75</v>
      </c>
      <c r="G1774">
        <v>-4.6244584865808296</v>
      </c>
      <c r="H1774">
        <v>11.12657836701</v>
      </c>
      <c r="I1774">
        <v>-4.0846110256914496</v>
      </c>
      <c r="J1774">
        <v>-0.61981450654287196</v>
      </c>
      <c r="K1774">
        <v>484.55054206406601</v>
      </c>
      <c r="L1774">
        <v>462.74717976227902</v>
      </c>
      <c r="M1774">
        <v>64.341573322232094</v>
      </c>
      <c r="N1774">
        <v>2.8214374463804899</v>
      </c>
      <c r="O1774">
        <v>7.6708507670850601</v>
      </c>
      <c r="P1774">
        <v>30.9987819732034</v>
      </c>
      <c r="Q1774">
        <v>-2.6582415564148001E-2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21</v>
      </c>
      <c r="E1775">
        <v>492.48879371599998</v>
      </c>
      <c r="F1775">
        <v>65.349999999999994</v>
      </c>
      <c r="G1775">
        <v>84.053428497735496</v>
      </c>
      <c r="H1775">
        <v>-9.7495269132403308</v>
      </c>
      <c r="I1775">
        <v>-9.8746942992973299</v>
      </c>
      <c r="J1775">
        <v>-1.9361832216662</v>
      </c>
      <c r="K1775">
        <v>69.590759140031096</v>
      </c>
      <c r="L1775">
        <v>64.016610572735502</v>
      </c>
      <c r="M1775">
        <v>46.551108562158397</v>
      </c>
      <c r="N1775">
        <v>0.64075440205492595</v>
      </c>
      <c r="O1775">
        <v>64.116296863045093</v>
      </c>
      <c r="P1775">
        <v>128.49650349650301</v>
      </c>
      <c r="Q1775">
        <v>0.13195144898484901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1501</v>
      </c>
      <c r="E1776">
        <v>492.48575405999998</v>
      </c>
      <c r="F1776">
        <v>301.89999999999998</v>
      </c>
      <c r="G1776">
        <v>-25.265280519278001</v>
      </c>
      <c r="H1776">
        <v>4.6436514771305397</v>
      </c>
      <c r="I1776">
        <v>-8.5229515648521197</v>
      </c>
      <c r="J1776">
        <v>-9.9907400140664606</v>
      </c>
      <c r="K1776">
        <v>295.33752041062598</v>
      </c>
      <c r="M1776">
        <v>49.162079395698797</v>
      </c>
      <c r="N1776">
        <v>1.0472168905949999</v>
      </c>
      <c r="O1776">
        <v>20.569725074527899</v>
      </c>
      <c r="P1776">
        <v>61.0133333333333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132</v>
      </c>
      <c r="E1777">
        <v>491.75303431899903</v>
      </c>
      <c r="F1777">
        <v>263.76</v>
      </c>
      <c r="G1777">
        <v>-69.664848699691106</v>
      </c>
      <c r="H1777">
        <v>-7.5833244099591797</v>
      </c>
      <c r="I1777">
        <v>-51.929802658430397</v>
      </c>
      <c r="J1777">
        <v>0.21795624403400901</v>
      </c>
      <c r="K1777">
        <v>268.07146279063898</v>
      </c>
      <c r="M1777">
        <v>58.566778616556</v>
      </c>
      <c r="N1777">
        <v>0.34512870338218998</v>
      </c>
      <c r="O1777">
        <v>69.187898089171895</v>
      </c>
      <c r="P1777">
        <v>18.971583220568299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531</v>
      </c>
      <c r="E1778">
        <v>490.55335000000002</v>
      </c>
      <c r="F1778">
        <v>441.4</v>
      </c>
      <c r="G1778">
        <v>15.0698824743318</v>
      </c>
      <c r="H1778">
        <v>6.9375084706035501</v>
      </c>
      <c r="I1778">
        <v>10.228051252364599</v>
      </c>
      <c r="J1778">
        <v>2.15367248139709</v>
      </c>
      <c r="K1778">
        <v>396.73630381109001</v>
      </c>
      <c r="L1778">
        <v>363.23247220588797</v>
      </c>
      <c r="M1778">
        <v>64.100346990219194</v>
      </c>
      <c r="N1778">
        <v>2.88262991855686</v>
      </c>
      <c r="O1778">
        <v>7.8726778432260902</v>
      </c>
      <c r="P1778">
        <v>45.917355371900797</v>
      </c>
      <c r="Q1778">
        <v>4.1786634914126E-2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132</v>
      </c>
      <c r="E1779">
        <v>490.35557999999997</v>
      </c>
      <c r="F1779">
        <v>90.81</v>
      </c>
      <c r="G1779">
        <v>64.290513952984099</v>
      </c>
      <c r="H1779">
        <v>-4.9237894037967598</v>
      </c>
      <c r="I1779">
        <v>-12.3291632722412</v>
      </c>
      <c r="J1779">
        <v>2.8704520297410601</v>
      </c>
      <c r="K1779">
        <v>94.8610219619774</v>
      </c>
      <c r="L1779">
        <v>87.044890252169907</v>
      </c>
      <c r="M1779">
        <v>59.033202942917697</v>
      </c>
      <c r="N1779">
        <v>1.0910980295550801</v>
      </c>
      <c r="O1779">
        <v>39.301839004514903</v>
      </c>
      <c r="P1779">
        <v>524.81078849593996</v>
      </c>
      <c r="Q1779">
        <v>0.12670313271995501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59</v>
      </c>
      <c r="E1780">
        <v>489.90011019999997</v>
      </c>
      <c r="F1780">
        <v>349.4</v>
      </c>
      <c r="G1780">
        <v>7.9640217762381402</v>
      </c>
      <c r="H1780">
        <v>18.613786452599498</v>
      </c>
      <c r="I1780">
        <v>-22.669473579909798</v>
      </c>
      <c r="J1780">
        <v>-5.2987695452898196</v>
      </c>
      <c r="K1780">
        <v>333.11884138807102</v>
      </c>
      <c r="L1780">
        <v>319.563284591767</v>
      </c>
      <c r="M1780">
        <v>58.099630040865797</v>
      </c>
      <c r="N1780">
        <v>2.5565212181785002</v>
      </c>
      <c r="O1780">
        <v>23.068116771608398</v>
      </c>
      <c r="P1780">
        <v>57.387387387387299</v>
      </c>
      <c r="Q1780">
        <v>-1.6898192487897E-2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193</v>
      </c>
      <c r="E1781">
        <v>489.19103999999999</v>
      </c>
      <c r="F1781">
        <v>209.8</v>
      </c>
      <c r="G1781">
        <v>-20.2709681036402</v>
      </c>
      <c r="H1781">
        <v>10.0964101609576</v>
      </c>
      <c r="I1781">
        <v>-3.5286391492143201</v>
      </c>
      <c r="J1781">
        <v>5.2797978289043996</v>
      </c>
      <c r="K1781">
        <v>188.008754228767</v>
      </c>
      <c r="M1781">
        <v>64.136673192852996</v>
      </c>
      <c r="N1781">
        <v>1.17478307065698</v>
      </c>
      <c r="O1781">
        <v>24.714013346043799</v>
      </c>
      <c r="P1781">
        <v>60.0305110602593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157</v>
      </c>
      <c r="E1782">
        <v>487.21917568699899</v>
      </c>
      <c r="F1782">
        <v>42.75</v>
      </c>
      <c r="G1782">
        <v>-40.9759835089448</v>
      </c>
      <c r="H1782">
        <v>-10.169330313176101</v>
      </c>
      <c r="I1782">
        <v>-38.083466581337497</v>
      </c>
      <c r="J1782">
        <v>-3.9694395701723399</v>
      </c>
      <c r="K1782">
        <v>45.581501798042801</v>
      </c>
      <c r="L1782">
        <v>51.902811670953099</v>
      </c>
      <c r="M1782">
        <v>23.912317319680898</v>
      </c>
      <c r="N1782">
        <v>0.75895657441035402</v>
      </c>
      <c r="O1782">
        <v>75.438596491227997</v>
      </c>
      <c r="P1782">
        <v>19.580419580419498</v>
      </c>
      <c r="Q1782">
        <v>-9.4683770898779995E-2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985</v>
      </c>
      <c r="E1783">
        <v>486.55596459999998</v>
      </c>
      <c r="F1783">
        <v>57.54</v>
      </c>
      <c r="G1783">
        <v>16.6134540392212</v>
      </c>
      <c r="H1783">
        <v>-1.8667858726045501</v>
      </c>
      <c r="I1783">
        <v>-1.33120455379299</v>
      </c>
      <c r="J1783">
        <v>-9.2784687861047104</v>
      </c>
      <c r="K1783">
        <v>58.804568506455098</v>
      </c>
      <c r="L1783">
        <v>55.300641445131298</v>
      </c>
      <c r="M1783">
        <v>39.793776993771203</v>
      </c>
      <c r="N1783">
        <v>1.8453180245421399</v>
      </c>
      <c r="O1783">
        <v>24.608967674661098</v>
      </c>
      <c r="P1783">
        <v>45.486725663716797</v>
      </c>
      <c r="Q1783">
        <v>2.4380268853950001E-2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E1784">
        <v>486.38433241499899</v>
      </c>
      <c r="F1784">
        <v>166.2</v>
      </c>
      <c r="G1784">
        <v>-5.9751557759844802</v>
      </c>
      <c r="H1784">
        <v>-8.4819651250835904</v>
      </c>
      <c r="I1784">
        <v>-7.8379203420143098</v>
      </c>
      <c r="J1784">
        <v>-4.4305414886509098</v>
      </c>
      <c r="K1784">
        <v>165.58629578295501</v>
      </c>
      <c r="L1784">
        <v>164.395856881014</v>
      </c>
      <c r="M1784">
        <v>52.494492054763803</v>
      </c>
      <c r="N1784">
        <v>1.1120889203975299</v>
      </c>
      <c r="O1784">
        <v>28.7605294825511</v>
      </c>
      <c r="P1784">
        <v>24.962406015037502</v>
      </c>
      <c r="Q1784">
        <v>-9.2202927387526001E-2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531</v>
      </c>
      <c r="E1785">
        <v>484.33859558</v>
      </c>
      <c r="F1785">
        <v>443.95</v>
      </c>
      <c r="G1785">
        <v>64.366543489298607</v>
      </c>
      <c r="H1785">
        <v>3.5676445305801701</v>
      </c>
      <c r="I1785">
        <v>35.918965766516401</v>
      </c>
      <c r="J1785">
        <v>-1.5615905668933501</v>
      </c>
      <c r="K1785">
        <v>378.802483928443</v>
      </c>
      <c r="L1785">
        <v>324.43145044144399</v>
      </c>
      <c r="M1785">
        <v>58.145264143083203</v>
      </c>
      <c r="N1785">
        <v>1.8653246421026199</v>
      </c>
      <c r="O1785">
        <v>4.2910237639373703</v>
      </c>
      <c r="P1785">
        <v>103.320357224639</v>
      </c>
      <c r="Q1785">
        <v>-9.0296322344520005E-3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275</v>
      </c>
      <c r="E1786">
        <v>484.02700249999998</v>
      </c>
      <c r="F1786">
        <v>595.35</v>
      </c>
      <c r="G1786">
        <v>79.382222391518994</v>
      </c>
      <c r="H1786">
        <v>-9.1406432868407901</v>
      </c>
      <c r="I1786">
        <v>23.1730616072036</v>
      </c>
      <c r="J1786">
        <v>-3.6546161492286098</v>
      </c>
      <c r="K1786">
        <v>614.97105461419096</v>
      </c>
      <c r="L1786">
        <v>539.81038902597004</v>
      </c>
      <c r="M1786">
        <v>50.867523187764299</v>
      </c>
      <c r="N1786">
        <v>0.41588061816492</v>
      </c>
      <c r="O1786">
        <v>31.183337532543799</v>
      </c>
      <c r="P1786">
        <v>111.191912025541</v>
      </c>
      <c r="Q1786">
        <v>0.170325819341485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985</v>
      </c>
      <c r="E1787">
        <v>483.71557651999899</v>
      </c>
      <c r="F1787">
        <v>39.29</v>
      </c>
      <c r="G1787">
        <v>31.9374331886739</v>
      </c>
      <c r="H1787">
        <v>13.6369297483254</v>
      </c>
      <c r="I1787">
        <v>26.102185843776699</v>
      </c>
      <c r="J1787">
        <v>-5.6719715774882902</v>
      </c>
      <c r="K1787">
        <v>36.3041927061481</v>
      </c>
      <c r="L1787">
        <v>32.669659750233599</v>
      </c>
      <c r="M1787">
        <v>62.144046409354097</v>
      </c>
      <c r="N1787">
        <v>3.1169282859971998</v>
      </c>
      <c r="O1787">
        <v>18.987019597862002</v>
      </c>
      <c r="P1787">
        <v>64.393305439330504</v>
      </c>
      <c r="Q1787">
        <v>6.1748324212862998E-2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193</v>
      </c>
      <c r="E1788">
        <v>483</v>
      </c>
      <c r="F1788">
        <v>220.35</v>
      </c>
      <c r="G1788">
        <v>49.138886877237297</v>
      </c>
      <c r="H1788">
        <v>3.9033023313306998</v>
      </c>
      <c r="I1788">
        <v>49.160607245989297</v>
      </c>
      <c r="J1788">
        <v>1.9204987764120101</v>
      </c>
      <c r="K1788">
        <v>165.41655238676</v>
      </c>
      <c r="L1788">
        <v>148.87077519891201</v>
      </c>
      <c r="M1788">
        <v>74.0027994492755</v>
      </c>
      <c r="N1788">
        <v>2.1863169372790701</v>
      </c>
      <c r="O1788">
        <v>0.204220558202861</v>
      </c>
      <c r="P1788">
        <v>81.208881578947299</v>
      </c>
      <c r="Q1788">
        <v>5.7617209107458003E-2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92</v>
      </c>
      <c r="E1789">
        <v>482.19775874999999</v>
      </c>
      <c r="F1789">
        <v>982</v>
      </c>
      <c r="G1789">
        <v>2.7203249046342801</v>
      </c>
      <c r="H1789">
        <v>-0.26990228984574599</v>
      </c>
      <c r="I1789">
        <v>6.0084151078178696</v>
      </c>
      <c r="J1789">
        <v>3.5652596053073999</v>
      </c>
      <c r="K1789">
        <v>933.53294017222504</v>
      </c>
      <c r="L1789">
        <v>820.34941493748499</v>
      </c>
      <c r="M1789">
        <v>50.500848213659303</v>
      </c>
      <c r="N1789">
        <v>1.0363636363636299</v>
      </c>
      <c r="O1789">
        <v>4.3788187372708798</v>
      </c>
      <c r="P1789">
        <v>46.567164179104402</v>
      </c>
      <c r="Q1789">
        <v>0.15137692789996299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705</v>
      </c>
      <c r="E1790">
        <v>481.92970355999898</v>
      </c>
      <c r="F1790">
        <v>27.49</v>
      </c>
      <c r="G1790">
        <v>1.52584304266898</v>
      </c>
      <c r="H1790">
        <v>-1.5133815125763499</v>
      </c>
      <c r="I1790">
        <v>0.89428241533845898</v>
      </c>
      <c r="J1790">
        <v>-1.0631752811919899</v>
      </c>
      <c r="K1790">
        <v>26.1726468059599</v>
      </c>
      <c r="L1790">
        <v>24.550872824623902</v>
      </c>
      <c r="M1790">
        <v>56.344784633490001</v>
      </c>
      <c r="N1790">
        <v>0.81657328973330001</v>
      </c>
      <c r="O1790">
        <v>9.1669698072026407</v>
      </c>
      <c r="P1790">
        <v>37.449999999999903</v>
      </c>
      <c r="Q1790">
        <v>3.3094991646369998E-3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358</v>
      </c>
      <c r="E1791">
        <v>480.84335275799998</v>
      </c>
      <c r="F1791">
        <v>20.76</v>
      </c>
      <c r="G1791">
        <v>8.3531335751859999</v>
      </c>
      <c r="H1791">
        <v>-6.1762562309649196</v>
      </c>
      <c r="I1791">
        <v>15.936792052848499</v>
      </c>
      <c r="J1791">
        <v>-2.7414458264153199</v>
      </c>
      <c r="K1791">
        <v>21.621213532865202</v>
      </c>
      <c r="L1791">
        <v>20.658184678959099</v>
      </c>
      <c r="M1791">
        <v>41.728475165576299</v>
      </c>
      <c r="N1791">
        <v>0.80657185608208204</v>
      </c>
      <c r="O1791">
        <v>46.676300578034599</v>
      </c>
      <c r="P1791">
        <v>37.029702970297002</v>
      </c>
      <c r="Q1791">
        <v>1.4046499487048E-2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1939</v>
      </c>
      <c r="E1792">
        <v>478.910136088</v>
      </c>
      <c r="F1792">
        <v>232.14</v>
      </c>
      <c r="G1792">
        <v>-10.978013965797601</v>
      </c>
      <c r="H1792">
        <v>-8.1104665027513594</v>
      </c>
      <c r="I1792">
        <v>-26.32851478696</v>
      </c>
      <c r="J1792">
        <v>2.3559634029867502</v>
      </c>
      <c r="K1792">
        <v>240.88399640010201</v>
      </c>
      <c r="L1792">
        <v>249.93676902223999</v>
      </c>
      <c r="M1792">
        <v>56.386497770605601</v>
      </c>
      <c r="N1792">
        <v>0.94075557093953299</v>
      </c>
      <c r="O1792">
        <v>37.417075902472597</v>
      </c>
      <c r="P1792">
        <v>19.0461538461538</v>
      </c>
      <c r="Q1792">
        <v>-4.0877052294902003E-2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21</v>
      </c>
      <c r="E1793">
        <v>477.99530655000001</v>
      </c>
      <c r="F1793">
        <v>251.75</v>
      </c>
      <c r="G1793">
        <v>91.611964247710006</v>
      </c>
      <c r="H1793">
        <v>2.2311411607222</v>
      </c>
      <c r="I1793">
        <v>-5.7670251744492003</v>
      </c>
      <c r="J1793">
        <v>-0.103442505800146</v>
      </c>
      <c r="K1793">
        <v>259.02406202123001</v>
      </c>
      <c r="L1793">
        <v>235.42982710672001</v>
      </c>
      <c r="M1793">
        <v>43.670113083457302</v>
      </c>
      <c r="N1793">
        <v>1.36946601361844</v>
      </c>
      <c r="O1793">
        <v>33.227408142999003</v>
      </c>
      <c r="P1793">
        <v>137.5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340</v>
      </c>
      <c r="E1794">
        <v>477.91774800000002</v>
      </c>
      <c r="F1794">
        <v>387.7</v>
      </c>
      <c r="G1794">
        <v>-29.314521902305501</v>
      </c>
      <c r="H1794">
        <v>3.9774246537112301</v>
      </c>
      <c r="I1794">
        <v>-12.5721929478795</v>
      </c>
      <c r="J1794">
        <v>6.80052842251171</v>
      </c>
      <c r="O1794">
        <v>11.864843951508901</v>
      </c>
      <c r="P1794">
        <v>3.3866666666666698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140</v>
      </c>
      <c r="E1795">
        <v>476.99982119999999</v>
      </c>
      <c r="F1795">
        <v>12.63</v>
      </c>
      <c r="G1795">
        <v>93.8009334026234</v>
      </c>
      <c r="H1795">
        <v>-3.5103298790642201</v>
      </c>
      <c r="I1795">
        <v>29.297648321961699</v>
      </c>
      <c r="J1795">
        <v>4.7639852126351503</v>
      </c>
      <c r="K1795">
        <v>11.455339750189999</v>
      </c>
      <c r="L1795">
        <v>9.9827466789158894</v>
      </c>
      <c r="M1795">
        <v>58.611001120894102</v>
      </c>
      <c r="N1795">
        <v>2.9479447950835098</v>
      </c>
      <c r="O1795">
        <v>14.806017418844</v>
      </c>
      <c r="P1795">
        <v>157.75510204081601</v>
      </c>
      <c r="Q1795">
        <v>6.2997171659638002E-2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306</v>
      </c>
      <c r="E1796">
        <v>476.61562520000001</v>
      </c>
      <c r="F1796">
        <v>371.6</v>
      </c>
      <c r="G1796">
        <v>111.423788415921</v>
      </c>
      <c r="H1796">
        <v>5.6247641032525104</v>
      </c>
      <c r="I1796">
        <v>54.487700289296498</v>
      </c>
      <c r="J1796">
        <v>3.2945614642998402</v>
      </c>
      <c r="K1796">
        <v>328.31756866077802</v>
      </c>
      <c r="L1796">
        <v>276.83285664986801</v>
      </c>
      <c r="M1796">
        <v>82.252528991803402</v>
      </c>
      <c r="N1796">
        <v>0.90277124144344301</v>
      </c>
      <c r="O1796">
        <v>1.99138858988159</v>
      </c>
      <c r="P1796">
        <v>169.17783411807301</v>
      </c>
      <c r="Q1796">
        <v>0.109961654828959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140</v>
      </c>
      <c r="E1797">
        <v>475.66318631099898</v>
      </c>
      <c r="F1797">
        <v>29.66</v>
      </c>
      <c r="G1797">
        <v>-16.899509292900401</v>
      </c>
      <c r="H1797">
        <v>-5.1052420129554301</v>
      </c>
      <c r="I1797">
        <v>-21.8326774925746</v>
      </c>
      <c r="J1797">
        <v>-5.2248960081301199</v>
      </c>
      <c r="K1797">
        <v>31.820984869114401</v>
      </c>
      <c r="L1797">
        <v>32.181088273580599</v>
      </c>
      <c r="M1797">
        <v>43.352527875389796</v>
      </c>
      <c r="N1797">
        <v>1.36865457721364</v>
      </c>
      <c r="O1797">
        <v>51.045178691840803</v>
      </c>
      <c r="P1797">
        <v>20.3245436105476</v>
      </c>
      <c r="Q1797">
        <v>-2.0152406543994E-2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498</v>
      </c>
      <c r="E1798">
        <v>475.51988</v>
      </c>
      <c r="F1798">
        <v>186.1</v>
      </c>
      <c r="G1798">
        <v>-22.189361483528099</v>
      </c>
      <c r="H1798">
        <v>-14.972012455392299</v>
      </c>
      <c r="I1798">
        <v>-5.4470325291021302</v>
      </c>
      <c r="J1798">
        <v>3.4086443645406899</v>
      </c>
      <c r="K1798">
        <v>208.42762640311699</v>
      </c>
      <c r="M1798">
        <v>61.7330964112492</v>
      </c>
      <c r="O1798">
        <v>78.237506716818899</v>
      </c>
      <c r="P1798">
        <v>25.277684281386701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193</v>
      </c>
      <c r="E1799">
        <v>475.21800000000002</v>
      </c>
      <c r="F1799">
        <v>90.88</v>
      </c>
      <c r="G1799">
        <v>27.7243783786999</v>
      </c>
      <c r="H1799">
        <v>-2.4536376173510299</v>
      </c>
      <c r="I1799">
        <v>-3.3452003567917101</v>
      </c>
      <c r="J1799">
        <v>-4.2096360396619898</v>
      </c>
      <c r="K1799">
        <v>91.806040915534595</v>
      </c>
      <c r="L1799">
        <v>85.7817459174547</v>
      </c>
      <c r="M1799">
        <v>56.291845293796499</v>
      </c>
      <c r="N1799">
        <v>1.4820940158048701</v>
      </c>
      <c r="O1799">
        <v>38.534330985915503</v>
      </c>
      <c r="P1799">
        <v>85.469387755102005</v>
      </c>
      <c r="Q1799">
        <v>0.105967808138392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328</v>
      </c>
      <c r="E1800">
        <v>474.74158861499899</v>
      </c>
      <c r="F1800">
        <v>129.25</v>
      </c>
      <c r="G1800">
        <v>-30.009481439322499</v>
      </c>
      <c r="H1800">
        <v>-11.838115448282201</v>
      </c>
      <c r="I1800">
        <v>13.422668382947</v>
      </c>
      <c r="J1800">
        <v>-3.78889990408886</v>
      </c>
      <c r="K1800">
        <v>137.78673291637301</v>
      </c>
      <c r="L1800">
        <v>123.54976538391701</v>
      </c>
      <c r="M1800">
        <v>36.082536077372801</v>
      </c>
      <c r="N1800">
        <v>0.50743085135931498</v>
      </c>
      <c r="O1800">
        <v>33.114119922630501</v>
      </c>
      <c r="P1800">
        <v>30.5555555555555</v>
      </c>
      <c r="Q1800">
        <v>0.14597347621923401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340</v>
      </c>
      <c r="E1801">
        <v>474.71855854500001</v>
      </c>
      <c r="F1801">
        <v>449.2</v>
      </c>
      <c r="G1801">
        <v>4.8810735877237397</v>
      </c>
      <c r="H1801">
        <v>-27.256783709837201</v>
      </c>
      <c r="I1801">
        <v>-49.336625880817401</v>
      </c>
      <c r="J1801">
        <v>-17.898374116390801</v>
      </c>
      <c r="K1801">
        <v>501.50110967378902</v>
      </c>
      <c r="L1801">
        <v>532.08116919481097</v>
      </c>
      <c r="M1801">
        <v>32.097890539950797</v>
      </c>
      <c r="N1801">
        <v>1.1899596448748899</v>
      </c>
      <c r="O1801">
        <v>90.505342831700801</v>
      </c>
      <c r="P1801">
        <v>34.089552238805901</v>
      </c>
      <c r="Q1801">
        <v>0.25833129862520998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609</v>
      </c>
      <c r="E1802">
        <v>474.61345266400002</v>
      </c>
      <c r="F1802">
        <v>176.81</v>
      </c>
      <c r="G1802">
        <v>-31.107702320089501</v>
      </c>
      <c r="H1802">
        <v>7.89517798075721</v>
      </c>
      <c r="I1802">
        <v>-10.8884179482167</v>
      </c>
      <c r="J1802">
        <v>-5.0649616463394498</v>
      </c>
      <c r="K1802">
        <v>172.92753214258801</v>
      </c>
      <c r="L1802">
        <v>172.066768430119</v>
      </c>
      <c r="M1802">
        <v>50.358369617487497</v>
      </c>
      <c r="N1802">
        <v>0.97677614332704399</v>
      </c>
      <c r="O1802">
        <v>29.743792771902001</v>
      </c>
      <c r="P1802">
        <v>30.390855457227101</v>
      </c>
      <c r="Q1802">
        <v>8.1787156630529004E-2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E1803">
        <v>473.90360625</v>
      </c>
      <c r="F1803">
        <v>447.9</v>
      </c>
      <c r="G1803">
        <v>187.31168001942899</v>
      </c>
      <c r="H1803">
        <v>38.434830236633999</v>
      </c>
      <c r="I1803">
        <v>101.08839739450001</v>
      </c>
      <c r="J1803">
        <v>14.3360433800616</v>
      </c>
      <c r="K1803">
        <v>320.15849805429099</v>
      </c>
      <c r="L1803">
        <v>247.28320750300301</v>
      </c>
      <c r="M1803">
        <v>96.821141222628697</v>
      </c>
      <c r="N1803">
        <v>1.35990201497956</v>
      </c>
      <c r="O1803">
        <v>4.4876088412591999</v>
      </c>
      <c r="P1803">
        <v>224.565217391304</v>
      </c>
      <c r="Q1803">
        <v>0.35442851454806601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109</v>
      </c>
      <c r="E1804">
        <v>473.60994249999999</v>
      </c>
      <c r="F1804">
        <v>1550.95</v>
      </c>
      <c r="G1804">
        <v>53.038074638107901</v>
      </c>
      <c r="H1804">
        <v>-29.042354276665701</v>
      </c>
      <c r="I1804">
        <v>17.743324412799002</v>
      </c>
      <c r="J1804">
        <v>-5.6572747711384803</v>
      </c>
      <c r="K1804">
        <v>1628.5406820093899</v>
      </c>
      <c r="L1804">
        <v>1424.83593365161</v>
      </c>
      <c r="M1804">
        <v>41.457451203410201</v>
      </c>
      <c r="N1804">
        <v>0.67058790245006505</v>
      </c>
      <c r="O1804">
        <v>38.560237273928799</v>
      </c>
      <c r="P1804">
        <v>84.4173602853745</v>
      </c>
      <c r="Q1804">
        <v>9.3156565727966004E-2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177</v>
      </c>
      <c r="E1805">
        <v>465.69569849999999</v>
      </c>
      <c r="F1805">
        <v>6</v>
      </c>
      <c r="G1805">
        <v>-86.540900563735704</v>
      </c>
      <c r="H1805">
        <v>-13.721422464083201</v>
      </c>
      <c r="I1805">
        <v>-56.539772204832097</v>
      </c>
      <c r="J1805">
        <v>-0.85752388689286896</v>
      </c>
      <c r="K1805">
        <v>6.6081746546445697</v>
      </c>
      <c r="L1805">
        <v>9.0798804686612993</v>
      </c>
      <c r="M1805">
        <v>49.325950805951798</v>
      </c>
      <c r="N1805">
        <v>3.4926126779910902</v>
      </c>
      <c r="O1805">
        <v>159.5</v>
      </c>
      <c r="P1805">
        <v>6.7615658362989199</v>
      </c>
      <c r="Q1805">
        <v>0.233396763667262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998</v>
      </c>
      <c r="E1806">
        <v>464.85473144999997</v>
      </c>
      <c r="F1806">
        <v>179.9</v>
      </c>
      <c r="G1806">
        <v>18.126284493245301</v>
      </c>
      <c r="H1806">
        <v>30.658004363856101</v>
      </c>
      <c r="I1806">
        <v>21.243726753334201</v>
      </c>
      <c r="J1806">
        <v>29.2019319312836</v>
      </c>
      <c r="K1806">
        <v>142.01256185468199</v>
      </c>
      <c r="L1806">
        <v>137.04000879011599</v>
      </c>
      <c r="M1806">
        <v>82.123006537329204</v>
      </c>
      <c r="N1806">
        <v>3.3603799185888699</v>
      </c>
      <c r="O1806">
        <v>10.6170094496942</v>
      </c>
      <c r="P1806">
        <v>60.624999999999901</v>
      </c>
      <c r="Q1806">
        <v>2.0984727476696999E-2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129</v>
      </c>
      <c r="E1807">
        <v>464.765916</v>
      </c>
      <c r="F1807">
        <v>296.2</v>
      </c>
      <c r="G1807">
        <v>-11.2097337611537</v>
      </c>
      <c r="H1807">
        <v>-3.7750560445096299</v>
      </c>
      <c r="I1807">
        <v>55.743594267907604</v>
      </c>
      <c r="J1807">
        <v>-8.5168214739686192</v>
      </c>
      <c r="K1807">
        <v>269.037175454448</v>
      </c>
      <c r="L1807">
        <v>222.15077130151101</v>
      </c>
      <c r="M1807">
        <v>40.212847517544397</v>
      </c>
      <c r="N1807">
        <v>0.656550218340611</v>
      </c>
      <c r="O1807">
        <v>16.137744767049298</v>
      </c>
      <c r="P1807">
        <v>125.24714828897299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998</v>
      </c>
      <c r="E1808">
        <v>464.44538663999998</v>
      </c>
      <c r="F1808">
        <v>4.17</v>
      </c>
      <c r="G1808">
        <v>19.848862878780299</v>
      </c>
      <c r="H1808">
        <v>7.8534606897472496</v>
      </c>
      <c r="I1808">
        <v>11.101659140617199</v>
      </c>
      <c r="J1808">
        <v>-12.1554485889825</v>
      </c>
      <c r="K1808">
        <v>3.9859207048391898</v>
      </c>
      <c r="L1808">
        <v>3.91781207285351</v>
      </c>
      <c r="M1808">
        <v>59.109165925308503</v>
      </c>
      <c r="N1808">
        <v>2.1665873158268201</v>
      </c>
      <c r="O1808">
        <v>81.420953068383298</v>
      </c>
      <c r="P1808">
        <v>60.161234312513699</v>
      </c>
      <c r="Q1808">
        <v>0.15053888434476301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140</v>
      </c>
      <c r="E1809">
        <v>464.07031566199998</v>
      </c>
      <c r="F1809">
        <v>130.37</v>
      </c>
      <c r="G1809">
        <v>21.3867457596028</v>
      </c>
      <c r="H1809">
        <v>3.6844118331983999</v>
      </c>
      <c r="I1809">
        <v>-17.109172043071901</v>
      </c>
      <c r="J1809">
        <v>-1.0871711080047299</v>
      </c>
      <c r="K1809">
        <v>127.14315824739001</v>
      </c>
      <c r="L1809">
        <v>123.40305463442201</v>
      </c>
      <c r="M1809">
        <v>58.958094501895999</v>
      </c>
      <c r="N1809">
        <v>1.2813853916076301</v>
      </c>
      <c r="O1809">
        <v>41.827107463373402</v>
      </c>
      <c r="Q1809">
        <v>8.7241395758743998E-2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230</v>
      </c>
      <c r="E1810">
        <v>463.89056048499998</v>
      </c>
      <c r="F1810">
        <v>1405</v>
      </c>
      <c r="G1810">
        <v>-6.0539507212665198</v>
      </c>
      <c r="H1810">
        <v>-10.214965451289601</v>
      </c>
      <c r="I1810">
        <v>-9.2240908084730808</v>
      </c>
      <c r="J1810">
        <v>-3.2108072337019999</v>
      </c>
      <c r="K1810">
        <v>1503.4092107290701</v>
      </c>
      <c r="L1810">
        <v>1465.46361362484</v>
      </c>
      <c r="M1810">
        <v>44.021360089884602</v>
      </c>
      <c r="N1810">
        <v>0.82233502538071002</v>
      </c>
      <c r="O1810">
        <v>37.722419928825602</v>
      </c>
      <c r="P1810">
        <v>23.245614035087701</v>
      </c>
      <c r="Q1810">
        <v>0.18432490706980301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E1811">
        <v>462.18438574999999</v>
      </c>
      <c r="F1811">
        <v>230.35</v>
      </c>
      <c r="G1811">
        <v>209.731143543359</v>
      </c>
      <c r="H1811">
        <v>-28.2376192755784</v>
      </c>
      <c r="I1811">
        <v>-10.2260570026189</v>
      </c>
      <c r="J1811">
        <v>-9.9811172597978501</v>
      </c>
      <c r="K1811">
        <v>275.42769963499899</v>
      </c>
      <c r="L1811">
        <v>235.87415784912099</v>
      </c>
      <c r="M1811">
        <v>21.911141541191501</v>
      </c>
      <c r="N1811">
        <v>0.82969804349445997</v>
      </c>
      <c r="O1811">
        <v>58.628174517039199</v>
      </c>
      <c r="P1811">
        <v>241.25925925925901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306</v>
      </c>
      <c r="E1812">
        <v>458.48636189499899</v>
      </c>
      <c r="F1812">
        <v>322.35000000000002</v>
      </c>
      <c r="G1812">
        <v>92.707622149113504</v>
      </c>
      <c r="H1812">
        <v>31.416664086210801</v>
      </c>
      <c r="I1812">
        <v>26.4856460466488</v>
      </c>
      <c r="J1812">
        <v>31.0002057267167</v>
      </c>
      <c r="K1812">
        <v>248.608872254288</v>
      </c>
      <c r="L1812">
        <v>241.01961352293799</v>
      </c>
      <c r="M1812">
        <v>89.340700046686095</v>
      </c>
      <c r="N1812">
        <v>3.31002268656716</v>
      </c>
      <c r="O1812">
        <v>6.6542577943229304</v>
      </c>
      <c r="P1812">
        <v>145.13307984790799</v>
      </c>
      <c r="Q1812">
        <v>8.8215715601040995E-2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21</v>
      </c>
      <c r="E1813">
        <v>458.18410888800003</v>
      </c>
      <c r="F1813">
        <v>148.11000000000001</v>
      </c>
      <c r="G1813">
        <v>14.506880871678501</v>
      </c>
      <c r="H1813">
        <v>25.990318426605</v>
      </c>
      <c r="I1813">
        <v>-3.7484702341170202</v>
      </c>
      <c r="J1813">
        <v>12.723283498327699</v>
      </c>
      <c r="K1813">
        <v>122.040210894016</v>
      </c>
      <c r="L1813">
        <v>121.597007901578</v>
      </c>
      <c r="M1813">
        <v>88.916622275433198</v>
      </c>
      <c r="N1813">
        <v>2.94741083469509</v>
      </c>
      <c r="O1813">
        <v>13.429208021065399</v>
      </c>
      <c r="P1813">
        <v>60.814332247556997</v>
      </c>
      <c r="Q1813">
        <v>9.5010071158110002E-3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384</v>
      </c>
      <c r="E1814">
        <v>458.09628526199998</v>
      </c>
      <c r="F1814">
        <v>4.1399999999999997</v>
      </c>
      <c r="G1814">
        <v>25.6413234217314</v>
      </c>
      <c r="H1814">
        <v>-7.3896577173434297</v>
      </c>
      <c r="I1814">
        <v>-9.9631515354165199</v>
      </c>
      <c r="J1814">
        <v>-8.4562934547979793</v>
      </c>
      <c r="K1814">
        <v>4.4650782564796998</v>
      </c>
      <c r="L1814">
        <v>4.30710089212275</v>
      </c>
      <c r="M1814">
        <v>35.284686704600098</v>
      </c>
      <c r="N1814">
        <v>1.0770664153271301</v>
      </c>
      <c r="O1814">
        <v>68.357487922705303</v>
      </c>
      <c r="P1814">
        <v>57.834282348321103</v>
      </c>
      <c r="Q1814">
        <v>9.1513365397727003E-2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457.45452</v>
      </c>
      <c r="F1815">
        <v>230</v>
      </c>
      <c r="G1815">
        <v>-12.7780139657976</v>
      </c>
      <c r="H1815">
        <v>-19.302438569101199</v>
      </c>
      <c r="I1815">
        <v>23.467238965236501</v>
      </c>
      <c r="J1815">
        <v>-6.6421513160503904</v>
      </c>
      <c r="K1815">
        <v>247.884500717908</v>
      </c>
      <c r="L1815">
        <v>223.665234133697</v>
      </c>
      <c r="M1815">
        <v>39.250843759709099</v>
      </c>
      <c r="N1815">
        <v>1.1582808022922599</v>
      </c>
      <c r="O1815">
        <v>29.543478260869499</v>
      </c>
      <c r="P1815">
        <v>43.974960876369302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1501</v>
      </c>
      <c r="E1816">
        <v>456.364354098999</v>
      </c>
      <c r="F1816">
        <v>83.58</v>
      </c>
      <c r="G1816">
        <v>0.21586045992980701</v>
      </c>
      <c r="H1816">
        <v>2.0241757085635501</v>
      </c>
      <c r="I1816">
        <v>-31.1694642755856</v>
      </c>
      <c r="J1816">
        <v>-9.2459184639351708</v>
      </c>
      <c r="K1816">
        <v>83.262780029690006</v>
      </c>
      <c r="L1816">
        <v>83.338669335442106</v>
      </c>
      <c r="M1816">
        <v>48.510334527241803</v>
      </c>
      <c r="N1816">
        <v>1.2715200357791301</v>
      </c>
      <c r="O1816">
        <v>36.3962670495333</v>
      </c>
      <c r="P1816">
        <v>31.0031347962382</v>
      </c>
      <c r="Q1816">
        <v>9.2239593698472996E-2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609</v>
      </c>
      <c r="E1817">
        <v>455.11874999999998</v>
      </c>
      <c r="F1817">
        <v>116.45</v>
      </c>
      <c r="G1817">
        <v>-47.661054901470102</v>
      </c>
      <c r="H1817">
        <v>-4.92420129554327E-2</v>
      </c>
      <c r="I1817">
        <v>-17.010654732808799</v>
      </c>
      <c r="J1817">
        <v>-5.3867939818598698</v>
      </c>
      <c r="K1817">
        <v>116.992956636526</v>
      </c>
      <c r="L1817">
        <v>121.276324169189</v>
      </c>
      <c r="M1817">
        <v>48.064364013291502</v>
      </c>
      <c r="N1817">
        <v>0.79054098027252395</v>
      </c>
      <c r="O1817">
        <v>32.760841562902499</v>
      </c>
      <c r="P1817">
        <v>15.0123456790123</v>
      </c>
      <c r="Q1817">
        <v>0.13157882307729499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609</v>
      </c>
      <c r="E1818">
        <v>454.69423999999998</v>
      </c>
      <c r="F1818">
        <v>650.6</v>
      </c>
      <c r="G1818">
        <v>110.53700434922</v>
      </c>
      <c r="H1818">
        <v>49.912662748949302</v>
      </c>
      <c r="I1818">
        <v>127.279333303646</v>
      </c>
      <c r="J1818">
        <v>-14.176428823963001</v>
      </c>
      <c r="K1818">
        <v>505.55705775630202</v>
      </c>
      <c r="M1818">
        <v>54.728742994673397</v>
      </c>
      <c r="N1818">
        <v>1.394216380182</v>
      </c>
      <c r="O1818">
        <v>26.729173071011299</v>
      </c>
      <c r="P1818">
        <v>150.230769230769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46</v>
      </c>
      <c r="E1819">
        <v>454.64820724600003</v>
      </c>
      <c r="F1819">
        <v>78.02</v>
      </c>
      <c r="G1819">
        <v>128.02526472272601</v>
      </c>
      <c r="H1819">
        <v>30.678810792324999</v>
      </c>
      <c r="I1819">
        <v>90.046789215432497</v>
      </c>
      <c r="J1819">
        <v>19.198954006767501</v>
      </c>
      <c r="K1819">
        <v>60.043217893950803</v>
      </c>
      <c r="L1819">
        <v>48.834739295862597</v>
      </c>
      <c r="M1819">
        <v>77.171038846582505</v>
      </c>
      <c r="N1819">
        <v>3.5232582760726499</v>
      </c>
      <c r="O1819">
        <v>13.4324532171238</v>
      </c>
      <c r="P1819">
        <v>169.03448275861999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531</v>
      </c>
      <c r="E1820">
        <v>454.30143213000002</v>
      </c>
      <c r="F1820">
        <v>605</v>
      </c>
      <c r="G1820">
        <v>30.4125991862484</v>
      </c>
      <c r="H1820">
        <v>0.69667015507093399</v>
      </c>
      <c r="I1820">
        <v>43.438973484734497</v>
      </c>
      <c r="J1820">
        <v>-2.3458103753025101</v>
      </c>
      <c r="K1820">
        <v>576.48123733632303</v>
      </c>
      <c r="L1820">
        <v>504.191259148028</v>
      </c>
      <c r="M1820">
        <v>64.473900069365897</v>
      </c>
      <c r="N1820">
        <v>0.849332067491117</v>
      </c>
      <c r="O1820">
        <v>10.0826446280991</v>
      </c>
      <c r="P1820">
        <v>85.213531302617398</v>
      </c>
      <c r="Q1820">
        <v>2.5616985109124999E-2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832</v>
      </c>
      <c r="E1821">
        <v>454.19940000000003</v>
      </c>
      <c r="F1821">
        <v>1414.85</v>
      </c>
      <c r="G1821">
        <v>-25.4549375951107</v>
      </c>
      <c r="H1821">
        <v>-16.474833250197101</v>
      </c>
      <c r="I1821">
        <v>-14.721866086933201</v>
      </c>
      <c r="J1821">
        <v>-4.7625333261783203</v>
      </c>
      <c r="K1821">
        <v>1459.4060486718899</v>
      </c>
      <c r="L1821">
        <v>1448.7366039820799</v>
      </c>
      <c r="M1821">
        <v>48.739859746196899</v>
      </c>
      <c r="N1821">
        <v>1.19573394495412</v>
      </c>
      <c r="O1821">
        <v>27.221966992967399</v>
      </c>
      <c r="P1821">
        <v>9.6358000774893409</v>
      </c>
      <c r="Q1821">
        <v>0.156868306199649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1628</v>
      </c>
      <c r="E1822">
        <v>453.679196031</v>
      </c>
      <c r="F1822">
        <v>158.6</v>
      </c>
      <c r="G1822">
        <v>23.8472250399385</v>
      </c>
      <c r="H1822">
        <v>16.0706392926825</v>
      </c>
      <c r="I1822">
        <v>21.962218552569599</v>
      </c>
      <c r="J1822">
        <v>-0.87813948523470498</v>
      </c>
      <c r="K1822">
        <v>145.00484356942499</v>
      </c>
      <c r="L1822">
        <v>131.50537741043999</v>
      </c>
      <c r="M1822">
        <v>62.537731674401599</v>
      </c>
      <c r="N1822">
        <v>1.2632245948360501</v>
      </c>
      <c r="O1822">
        <v>13.272383354350501</v>
      </c>
      <c r="P1822">
        <v>55.414012738853401</v>
      </c>
      <c r="Q1822">
        <v>-3.0926351909532E-2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40</v>
      </c>
      <c r="E1823">
        <v>452.32326</v>
      </c>
      <c r="F1823">
        <v>12.21</v>
      </c>
      <c r="G1823">
        <v>-73.771379244087299</v>
      </c>
      <c r="H1823">
        <v>-15.976514740228099</v>
      </c>
      <c r="I1823">
        <v>-64.432631576257094</v>
      </c>
      <c r="J1823">
        <v>-3.7946269901356602</v>
      </c>
      <c r="K1823">
        <v>12.4661355434214</v>
      </c>
      <c r="L1823">
        <v>16.403566451041598</v>
      </c>
      <c r="M1823">
        <v>38.460184339596502</v>
      </c>
      <c r="N1823">
        <v>0.52059278724277802</v>
      </c>
      <c r="O1823">
        <v>173.136773136773</v>
      </c>
      <c r="P1823">
        <v>29.206349206349199</v>
      </c>
      <c r="Q1823">
        <v>0.20257653144432999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281</v>
      </c>
      <c r="E1824">
        <v>451.31939999999997</v>
      </c>
      <c r="F1824">
        <v>172.9</v>
      </c>
      <c r="G1824">
        <v>86.074799887016198</v>
      </c>
      <c r="H1824">
        <v>3.2621018960538199</v>
      </c>
      <c r="I1824">
        <v>-12.460998580356801</v>
      </c>
      <c r="J1824">
        <v>7.3952492141909802</v>
      </c>
      <c r="K1824">
        <v>177.756176731485</v>
      </c>
      <c r="M1824">
        <v>61.173652301259999</v>
      </c>
      <c r="N1824">
        <v>1.2033801814623699</v>
      </c>
      <c r="O1824">
        <v>40.601503759398398</v>
      </c>
      <c r="P1824">
        <v>129.158383035122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998</v>
      </c>
      <c r="E1825">
        <v>451.17</v>
      </c>
      <c r="F1825">
        <v>221.55</v>
      </c>
      <c r="G1825">
        <v>69.155319367535697</v>
      </c>
      <c r="H1825">
        <v>-1.82726399097741</v>
      </c>
      <c r="I1825">
        <v>-20.4962489672359</v>
      </c>
      <c r="J1825">
        <v>-5.8722920903088003</v>
      </c>
      <c r="K1825">
        <v>220.92718504489</v>
      </c>
      <c r="L1825">
        <v>210.74619925378599</v>
      </c>
      <c r="M1825">
        <v>52.188600618750797</v>
      </c>
      <c r="N1825">
        <v>0.56793103448275795</v>
      </c>
      <c r="O1825">
        <v>37.192507334687399</v>
      </c>
      <c r="P1825">
        <v>99.594594594594597</v>
      </c>
      <c r="Q1825">
        <v>0.12831407150639501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154</v>
      </c>
      <c r="E1826">
        <v>450.88740254999999</v>
      </c>
      <c r="F1826">
        <v>60.3</v>
      </c>
      <c r="G1826">
        <v>211.94029589335699</v>
      </c>
      <c r="H1826">
        <v>-4.4441787218161899</v>
      </c>
      <c r="I1826">
        <v>96.180809833989102</v>
      </c>
      <c r="J1826">
        <v>-9.8221704822206704</v>
      </c>
      <c r="K1826">
        <v>57.376127390231701</v>
      </c>
      <c r="L1826">
        <v>40.446325856107897</v>
      </c>
      <c r="M1826">
        <v>28.7197177674927</v>
      </c>
      <c r="N1826">
        <v>0.37545091053159502</v>
      </c>
      <c r="O1826">
        <v>20.845771144278601</v>
      </c>
      <c r="P1826">
        <v>291.55844155844102</v>
      </c>
      <c r="Q1826">
        <v>0.11368779698675401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193</v>
      </c>
      <c r="E1827">
        <v>450.62352792899998</v>
      </c>
      <c r="F1827">
        <v>27.47</v>
      </c>
      <c r="G1827">
        <v>38.706834519050801</v>
      </c>
      <c r="H1827">
        <v>-4.5974434518043497</v>
      </c>
      <c r="I1827">
        <v>-26.771881330389999</v>
      </c>
      <c r="J1827">
        <v>-5.0532781188939904</v>
      </c>
      <c r="K1827">
        <v>28.698952237540102</v>
      </c>
      <c r="L1827">
        <v>28.946553531491801</v>
      </c>
      <c r="M1827">
        <v>48.452793806685598</v>
      </c>
      <c r="N1827">
        <v>1.3865251612466101</v>
      </c>
      <c r="O1827">
        <v>94.757917728430996</v>
      </c>
      <c r="P1827">
        <v>70.092879256965901</v>
      </c>
      <c r="Q1827">
        <v>4.4179377638825998E-2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193</v>
      </c>
      <c r="E1828">
        <v>449.16735459199998</v>
      </c>
      <c r="F1828">
        <v>126.19</v>
      </c>
      <c r="G1828">
        <v>56.0384463401018</v>
      </c>
      <c r="H1828">
        <v>-14.255921777198999</v>
      </c>
      <c r="I1828">
        <v>-17.665355747590599</v>
      </c>
      <c r="J1828">
        <v>-3.9071493940400499</v>
      </c>
      <c r="K1828">
        <v>121.37417528215801</v>
      </c>
      <c r="L1828">
        <v>116.74957633994001</v>
      </c>
      <c r="M1828">
        <v>37.978230014387201</v>
      </c>
      <c r="N1828">
        <v>2.3023314460875102</v>
      </c>
      <c r="O1828">
        <v>30.992947143196702</v>
      </c>
      <c r="P1828">
        <v>87.364513734224204</v>
      </c>
      <c r="Q1828">
        <v>8.3750958590285002E-2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1150</v>
      </c>
      <c r="E1829">
        <v>447.16657426999899</v>
      </c>
      <c r="F1829">
        <v>207.08</v>
      </c>
      <c r="G1829">
        <v>87.258330790173304</v>
      </c>
      <c r="H1829">
        <v>2.2287614984566502</v>
      </c>
      <c r="I1829">
        <v>9.3246753489887197</v>
      </c>
      <c r="J1829">
        <v>-4.1087070514943997</v>
      </c>
      <c r="K1829">
        <v>201.69365708015999</v>
      </c>
      <c r="L1829">
        <v>171.417177337928</v>
      </c>
      <c r="M1829">
        <v>50.245156393377698</v>
      </c>
      <c r="N1829">
        <v>2.54645656786334</v>
      </c>
      <c r="O1829">
        <v>22.6096194707359</v>
      </c>
      <c r="P1829">
        <v>117.52100840336099</v>
      </c>
      <c r="Q1829">
        <v>8.9973462553650005E-2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445.58316409600002</v>
      </c>
      <c r="F1830">
        <v>55.16</v>
      </c>
      <c r="G1830">
        <v>-4.6155275972043697</v>
      </c>
      <c r="H1830">
        <v>-3.9393401396280399</v>
      </c>
      <c r="I1830">
        <v>-37.655347110613299</v>
      </c>
      <c r="J1830">
        <v>-3.2313784188274401</v>
      </c>
      <c r="K1830">
        <v>55.633096802847</v>
      </c>
      <c r="L1830">
        <v>58.319877931217398</v>
      </c>
      <c r="M1830">
        <v>56.070795481202197</v>
      </c>
      <c r="N1830">
        <v>1.3020403141735899</v>
      </c>
      <c r="O1830">
        <v>49.5649021029731</v>
      </c>
      <c r="P1830">
        <v>61.759530791788798</v>
      </c>
      <c r="Q1830">
        <v>7.5932119543685006E-2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454</v>
      </c>
      <c r="E1831">
        <v>445.35</v>
      </c>
      <c r="F1831">
        <v>582.85</v>
      </c>
      <c r="G1831">
        <v>18.795606051805802</v>
      </c>
      <c r="H1831">
        <v>-5.8660781523120002</v>
      </c>
      <c r="I1831">
        <v>-34.324708438589298</v>
      </c>
      <c r="J1831">
        <v>-0.52186473988146598</v>
      </c>
      <c r="K1831">
        <v>596.40219840715599</v>
      </c>
      <c r="L1831">
        <v>592.87341341684998</v>
      </c>
      <c r="M1831">
        <v>64.092439370971107</v>
      </c>
      <c r="N1831">
        <v>0.60696617609088499</v>
      </c>
      <c r="O1831">
        <v>47.173372222698703</v>
      </c>
      <c r="Q1831">
        <v>8.1878817744829996E-3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3822</v>
      </c>
      <c r="E1832">
        <v>444.80216495000002</v>
      </c>
      <c r="F1832">
        <v>844</v>
      </c>
      <c r="G1832">
        <v>44.238698558404899</v>
      </c>
      <c r="H1832">
        <v>28.9969118331984</v>
      </c>
      <c r="I1832">
        <v>58.221308872113703</v>
      </c>
      <c r="J1832">
        <v>4.5980421590560097</v>
      </c>
      <c r="K1832">
        <v>716.98752820346897</v>
      </c>
      <c r="L1832">
        <v>581.38148230351999</v>
      </c>
      <c r="M1832">
        <v>80.345840598526905</v>
      </c>
      <c r="N1832">
        <v>1.0246483704974201</v>
      </c>
      <c r="O1832">
        <v>3.6729857819905098</v>
      </c>
      <c r="P1832">
        <v>91.036668175645005</v>
      </c>
      <c r="Q1832">
        <v>0.20534669520458601</v>
      </c>
    </row>
    <row r="1833" spans="1:17" hidden="1" x14ac:dyDescent="0.3">
      <c r="A1833" t="s">
        <v>3823</v>
      </c>
      <c r="B1833" t="s">
        <v>3824</v>
      </c>
      <c r="C1833" t="str">
        <f>IFERROR(VLOOKUP(Table1[[#This Row],[Ticker]],[1]!Table1[[Symbol]:[Industry]],2,FALSE),"-")</f>
        <v>-</v>
      </c>
      <c r="D1833" t="s">
        <v>609</v>
      </c>
      <c r="E1833">
        <v>444.41151538000003</v>
      </c>
      <c r="F1833">
        <v>55.54</v>
      </c>
      <c r="G1833">
        <v>-24.639666704887599</v>
      </c>
      <c r="H1833">
        <v>-5.38881035827918</v>
      </c>
      <c r="I1833">
        <v>-17.925877802654099</v>
      </c>
      <c r="J1833">
        <v>-1.8449788238651099</v>
      </c>
      <c r="K1833">
        <v>55.826625839439103</v>
      </c>
      <c r="L1833">
        <v>57.148536732197798</v>
      </c>
      <c r="M1833">
        <v>51.1878619845711</v>
      </c>
      <c r="N1833">
        <v>1.14665734783277</v>
      </c>
      <c r="O1833">
        <v>34.857760172848401</v>
      </c>
      <c r="P1833">
        <v>11.302605210420801</v>
      </c>
      <c r="Q1833">
        <v>-2.8386835101949998E-3</v>
      </c>
    </row>
    <row r="1834" spans="1:17" hidden="1" x14ac:dyDescent="0.3">
      <c r="A1834" t="s">
        <v>3825</v>
      </c>
      <c r="B1834" t="s">
        <v>3826</v>
      </c>
      <c r="C1834" t="str">
        <f>IFERROR(VLOOKUP(Table1[[#This Row],[Ticker]],[1]!Table1[[Symbol]:[Industry]],2,FALSE),"-")</f>
        <v>-</v>
      </c>
      <c r="D1834" t="s">
        <v>49</v>
      </c>
      <c r="E1834">
        <v>441.11250000000001</v>
      </c>
      <c r="F1834">
        <v>330.3</v>
      </c>
      <c r="G1834">
        <v>21.4426772472134</v>
      </c>
      <c r="H1834">
        <v>7.8426014083240903</v>
      </c>
      <c r="I1834">
        <v>7.6278680692822096</v>
      </c>
      <c r="J1834">
        <v>-6.6386035776829102</v>
      </c>
      <c r="K1834">
        <v>297.86993142833501</v>
      </c>
      <c r="L1834">
        <v>271.93125320647903</v>
      </c>
      <c r="M1834">
        <v>61.0722360772263</v>
      </c>
      <c r="N1834">
        <v>2.4939486540411901</v>
      </c>
      <c r="O1834">
        <v>7.3115349682107</v>
      </c>
      <c r="P1834">
        <v>54.345794392523302</v>
      </c>
    </row>
    <row r="1835" spans="1:17" hidden="1" x14ac:dyDescent="0.3">
      <c r="A1835" t="s">
        <v>3827</v>
      </c>
      <c r="B1835" t="s">
        <v>3828</v>
      </c>
      <c r="C1835" t="str">
        <f>IFERROR(VLOOKUP(Table1[[#This Row],[Ticker]],[1]!Table1[[Symbol]:[Industry]],2,FALSE),"-")</f>
        <v>-</v>
      </c>
      <c r="D1835" t="s">
        <v>384</v>
      </c>
      <c r="E1835">
        <v>440.86</v>
      </c>
      <c r="F1835">
        <v>630.9</v>
      </c>
      <c r="G1835">
        <v>344.98331986709798</v>
      </c>
      <c r="H1835">
        <v>-5.0077583005039799</v>
      </c>
      <c r="I1835">
        <v>31.492271613501199</v>
      </c>
      <c r="J1835">
        <v>-2.99311937623043</v>
      </c>
      <c r="K1835">
        <v>592.55495749417798</v>
      </c>
      <c r="L1835">
        <v>483.20105666734401</v>
      </c>
      <c r="M1835">
        <v>67.270549910923194</v>
      </c>
      <c r="N1835">
        <v>1.2028507629326299</v>
      </c>
      <c r="O1835">
        <v>3.9625931209383398</v>
      </c>
      <c r="P1835">
        <v>405.12409927942298</v>
      </c>
      <c r="Q1835">
        <v>0.17754601997811401</v>
      </c>
    </row>
    <row r="1836" spans="1:17" hidden="1" x14ac:dyDescent="0.3">
      <c r="A1836" t="s">
        <v>3829</v>
      </c>
      <c r="B1836" t="s">
        <v>3830</v>
      </c>
      <c r="C1836" t="str">
        <f>IFERROR(VLOOKUP(Table1[[#This Row],[Ticker]],[1]!Table1[[Symbol]:[Industry]],2,FALSE),"-")</f>
        <v>-</v>
      </c>
      <c r="D1836" t="s">
        <v>281</v>
      </c>
      <c r="E1836">
        <v>439.34991478400002</v>
      </c>
      <c r="F1836">
        <v>79.760000000000005</v>
      </c>
      <c r="G1836">
        <v>-15.1544612970599</v>
      </c>
      <c r="H1836">
        <v>-1.0543702180836501</v>
      </c>
      <c r="I1836">
        <v>-13.481868964404899</v>
      </c>
      <c r="J1836">
        <v>1.7554282216827299</v>
      </c>
      <c r="K1836">
        <v>77.019625574051005</v>
      </c>
      <c r="L1836">
        <v>77.612590671183796</v>
      </c>
      <c r="M1836">
        <v>51.484507183905102</v>
      </c>
      <c r="N1836">
        <v>2.3203086727653099</v>
      </c>
      <c r="O1836">
        <v>22.492477432296798</v>
      </c>
      <c r="P1836">
        <v>20.848484848484802</v>
      </c>
      <c r="Q1836">
        <v>-5.4116771935363003E-2</v>
      </c>
    </row>
    <row r="1837" spans="1:17" hidden="1" x14ac:dyDescent="0.3">
      <c r="A1837" t="s">
        <v>3831</v>
      </c>
      <c r="B1837" t="s">
        <v>3832</v>
      </c>
      <c r="C1837" t="str">
        <f>IFERROR(VLOOKUP(Table1[[#This Row],[Ticker]],[1]!Table1[[Symbol]:[Industry]],2,FALSE),"-")</f>
        <v>-</v>
      </c>
      <c r="D1837" t="s">
        <v>132</v>
      </c>
      <c r="E1837">
        <v>437.52468249999998</v>
      </c>
      <c r="F1837">
        <v>233.1</v>
      </c>
      <c r="G1837">
        <v>45.594987149858703</v>
      </c>
      <c r="H1837">
        <v>-4.9117159821349397</v>
      </c>
      <c r="I1837">
        <v>16.237042261355601</v>
      </c>
      <c r="J1837">
        <v>3.68136911916963E-2</v>
      </c>
      <c r="K1837">
        <v>244.613893765494</v>
      </c>
      <c r="L1837">
        <v>214.29124447564101</v>
      </c>
      <c r="M1837">
        <v>52.599775489247001</v>
      </c>
      <c r="N1837">
        <v>0.31780816231652997</v>
      </c>
      <c r="O1837">
        <v>36.8296868296868</v>
      </c>
      <c r="P1837">
        <v>87.983870967741893</v>
      </c>
      <c r="Q1837">
        <v>0.101052735486152</v>
      </c>
    </row>
    <row r="1838" spans="1:17" hidden="1" x14ac:dyDescent="0.3">
      <c r="A1838" t="s">
        <v>3833</v>
      </c>
      <c r="B1838" t="s">
        <v>3834</v>
      </c>
      <c r="C1838" t="str">
        <f>IFERROR(VLOOKUP(Table1[[#This Row],[Ticker]],[1]!Table1[[Symbol]:[Industry]],2,FALSE),"-")</f>
        <v>-</v>
      </c>
      <c r="D1838" t="s">
        <v>281</v>
      </c>
      <c r="E1838">
        <v>436.21652867</v>
      </c>
      <c r="F1838">
        <v>354</v>
      </c>
      <c r="G1838">
        <v>7.1965191411633302</v>
      </c>
      <c r="H1838">
        <v>-12.5717551019606</v>
      </c>
      <c r="I1838">
        <v>-7.9939152544221397</v>
      </c>
      <c r="J1838">
        <v>-4.3536527911208696</v>
      </c>
      <c r="K1838">
        <v>370.97942512163399</v>
      </c>
      <c r="L1838">
        <v>356.757597811518</v>
      </c>
      <c r="M1838">
        <v>33.3870550769891</v>
      </c>
      <c r="N1838">
        <v>0.309577428106866</v>
      </c>
      <c r="O1838">
        <v>38.079096045197701</v>
      </c>
      <c r="P1838">
        <v>39.096267190569698</v>
      </c>
      <c r="Q1838">
        <v>-3.043660726742E-2</v>
      </c>
    </row>
    <row r="1839" spans="1:17" hidden="1" x14ac:dyDescent="0.3">
      <c r="A1839" t="s">
        <v>3835</v>
      </c>
      <c r="B1839" t="s">
        <v>3836</v>
      </c>
      <c r="C1839" t="str">
        <f>IFERROR(VLOOKUP(Table1[[#This Row],[Ticker]],[1]!Table1[[Symbol]:[Industry]],2,FALSE),"-")</f>
        <v>-</v>
      </c>
      <c r="D1839" t="s">
        <v>609</v>
      </c>
      <c r="E1839">
        <v>436.03011809999998</v>
      </c>
      <c r="F1839">
        <v>247</v>
      </c>
      <c r="G1839">
        <v>170.711412016075</v>
      </c>
      <c r="H1839">
        <v>11.906855548020101</v>
      </c>
      <c r="I1839">
        <v>126.236168975179</v>
      </c>
      <c r="J1839">
        <v>-14.6721236456148</v>
      </c>
      <c r="K1839">
        <v>214.514941156699</v>
      </c>
      <c r="L1839">
        <v>157.19089071818101</v>
      </c>
      <c r="M1839">
        <v>57.225918261878903</v>
      </c>
      <c r="N1839">
        <v>1.25789074355083</v>
      </c>
      <c r="O1839">
        <v>11.7206477732793</v>
      </c>
      <c r="P1839">
        <v>198.48942598187301</v>
      </c>
      <c r="Q1839">
        <v>0.20912076857763101</v>
      </c>
    </row>
    <row r="1840" spans="1:17" hidden="1" x14ac:dyDescent="0.3">
      <c r="A1840" t="s">
        <v>3837</v>
      </c>
      <c r="B1840" t="s">
        <v>3838</v>
      </c>
      <c r="C1840" t="str">
        <f>IFERROR(VLOOKUP(Table1[[#This Row],[Ticker]],[1]!Table1[[Symbol]:[Industry]],2,FALSE),"-")</f>
        <v>-</v>
      </c>
      <c r="D1840" t="s">
        <v>230</v>
      </c>
      <c r="E1840">
        <v>435.56397737999998</v>
      </c>
      <c r="F1840">
        <v>124.45</v>
      </c>
      <c r="G1840">
        <v>64.660520130382906</v>
      </c>
      <c r="H1840">
        <v>-4.9279511825736897</v>
      </c>
      <c r="I1840">
        <v>41.345850436161101</v>
      </c>
      <c r="J1840">
        <v>-4.1086681323153904</v>
      </c>
      <c r="K1840">
        <v>127.06945959031199</v>
      </c>
      <c r="L1840">
        <v>112.139430484317</v>
      </c>
      <c r="M1840">
        <v>56.947003983068399</v>
      </c>
      <c r="N1840">
        <v>0.50613605303896303</v>
      </c>
      <c r="O1840">
        <v>30.695058256327801</v>
      </c>
      <c r="P1840">
        <v>102.324825231669</v>
      </c>
      <c r="Q1840">
        <v>0.129732816771681</v>
      </c>
    </row>
    <row r="1841" spans="1:17" hidden="1" x14ac:dyDescent="0.3">
      <c r="A1841" t="s">
        <v>3839</v>
      </c>
      <c r="B1841" t="s">
        <v>3840</v>
      </c>
      <c r="C1841" t="str">
        <f>IFERROR(VLOOKUP(Table1[[#This Row],[Ticker]],[1]!Table1[[Symbol]:[Industry]],2,FALSE),"-")</f>
        <v>-</v>
      </c>
      <c r="E1841">
        <v>434.69851581</v>
      </c>
      <c r="F1841">
        <v>252.75</v>
      </c>
      <c r="G1841">
        <v>435.97663287435103</v>
      </c>
      <c r="H1841">
        <v>27.3506010422368</v>
      </c>
      <c r="I1841">
        <v>59.741342015655299</v>
      </c>
      <c r="J1841">
        <v>14.157769801822001</v>
      </c>
      <c r="K1841">
        <v>214.87338866397801</v>
      </c>
      <c r="L1841">
        <v>173.62632627109701</v>
      </c>
      <c r="M1841">
        <v>71.7036348588626</v>
      </c>
      <c r="N1841">
        <v>1.9655797101449199</v>
      </c>
      <c r="O1841">
        <v>24.2334322453016</v>
      </c>
      <c r="P1841">
        <v>472.26415094339598</v>
      </c>
    </row>
    <row r="1842" spans="1:17" hidden="1" x14ac:dyDescent="0.3">
      <c r="A1842" t="s">
        <v>3841</v>
      </c>
      <c r="B1842" t="s">
        <v>3842</v>
      </c>
      <c r="C1842" t="str">
        <f>IFERROR(VLOOKUP(Table1[[#This Row],[Ticker]],[1]!Table1[[Symbol]:[Industry]],2,FALSE),"-")</f>
        <v>-</v>
      </c>
      <c r="D1842" t="s">
        <v>230</v>
      </c>
      <c r="E1842">
        <v>431.76618000000002</v>
      </c>
      <c r="F1842">
        <v>369</v>
      </c>
      <c r="G1842">
        <v>-31.746784297612798</v>
      </c>
      <c r="H1842">
        <v>3.4308318401904101</v>
      </c>
      <c r="I1842">
        <v>-15.0044553431868</v>
      </c>
      <c r="J1842">
        <v>-6.9637941045040899</v>
      </c>
      <c r="M1842">
        <v>47.4970605217339</v>
      </c>
      <c r="O1842">
        <v>26.775067750677501</v>
      </c>
      <c r="P1842">
        <v>27.241379310344801</v>
      </c>
    </row>
    <row r="1843" spans="1:17" hidden="1" x14ac:dyDescent="0.3">
      <c r="A1843" t="s">
        <v>3843</v>
      </c>
      <c r="B1843" t="s">
        <v>3844</v>
      </c>
      <c r="C1843" t="str">
        <f>IFERROR(VLOOKUP(Table1[[#This Row],[Ticker]],[1]!Table1[[Symbol]:[Industry]],2,FALSE),"-")</f>
        <v>-</v>
      </c>
      <c r="D1843" t="s">
        <v>272</v>
      </c>
      <c r="E1843">
        <v>429.29469712999997</v>
      </c>
      <c r="F1843">
        <v>450.3</v>
      </c>
      <c r="G1843">
        <v>-41.156873252130197</v>
      </c>
      <c r="H1843">
        <v>-2.5501348700982902</v>
      </c>
      <c r="I1843">
        <v>-17.2622572729293</v>
      </c>
      <c r="J1843">
        <v>-0.15905667047191399</v>
      </c>
      <c r="K1843">
        <v>451.50451978701699</v>
      </c>
      <c r="L1843">
        <v>471.86276436449799</v>
      </c>
      <c r="M1843">
        <v>54.247179059135199</v>
      </c>
      <c r="N1843">
        <v>1.29838883092258</v>
      </c>
      <c r="O1843">
        <v>28.181212524983302</v>
      </c>
      <c r="P1843">
        <v>16.056701030927801</v>
      </c>
      <c r="Q1843">
        <v>-8.3970962769751994E-2</v>
      </c>
    </row>
    <row r="1844" spans="1:17" hidden="1" x14ac:dyDescent="0.3">
      <c r="A1844" t="s">
        <v>3845</v>
      </c>
      <c r="B1844" t="s">
        <v>3846</v>
      </c>
      <c r="C1844" t="str">
        <f>IFERROR(VLOOKUP(Table1[[#This Row],[Ticker]],[1]!Table1[[Symbol]:[Industry]],2,FALSE),"-")</f>
        <v>-</v>
      </c>
      <c r="D1844" t="s">
        <v>796</v>
      </c>
      <c r="E1844">
        <v>428.94267774000002</v>
      </c>
      <c r="F1844">
        <v>376.5</v>
      </c>
      <c r="G1844">
        <v>-27.311035980473999</v>
      </c>
      <c r="H1844">
        <v>4.5310396771854098</v>
      </c>
      <c r="I1844">
        <v>-15.489434535543699</v>
      </c>
      <c r="J1844">
        <v>2.1036552661695298</v>
      </c>
      <c r="K1844">
        <v>365.07031053834999</v>
      </c>
      <c r="L1844">
        <v>388.63819480768302</v>
      </c>
      <c r="M1844">
        <v>78.766217415718302</v>
      </c>
      <c r="N1844">
        <v>1.74494616567787</v>
      </c>
      <c r="O1844">
        <v>29.5617529880478</v>
      </c>
      <c r="P1844">
        <v>21.373307543520301</v>
      </c>
      <c r="Q1844">
        <v>2.0726802095146001E-2</v>
      </c>
    </row>
    <row r="1845" spans="1:17" hidden="1" x14ac:dyDescent="0.3">
      <c r="A1845" t="s">
        <v>3847</v>
      </c>
      <c r="B1845" t="s">
        <v>3848</v>
      </c>
      <c r="C1845" t="str">
        <f>IFERROR(VLOOKUP(Table1[[#This Row],[Ticker]],[1]!Table1[[Symbol]:[Industry]],2,FALSE),"-")</f>
        <v>-</v>
      </c>
      <c r="D1845" t="s">
        <v>584</v>
      </c>
      <c r="E1845">
        <v>427.83668684999998</v>
      </c>
      <c r="F1845">
        <v>244.35</v>
      </c>
      <c r="G1845">
        <v>135.38838344938799</v>
      </c>
      <c r="H1845">
        <v>28.3571762628128</v>
      </c>
      <c r="I1845">
        <v>41.302220225535997</v>
      </c>
      <c r="J1845">
        <v>1.85509187249403</v>
      </c>
      <c r="K1845">
        <v>211.71884430225401</v>
      </c>
      <c r="L1845">
        <v>175.05030353815101</v>
      </c>
      <c r="M1845">
        <v>59.047357373025797</v>
      </c>
      <c r="N1845">
        <v>1.29484560018574</v>
      </c>
      <c r="O1845">
        <v>18.109269490484898</v>
      </c>
      <c r="P1845">
        <v>180.15363448750199</v>
      </c>
      <c r="Q1845">
        <v>0.101583808790653</v>
      </c>
    </row>
    <row r="1846" spans="1:17" hidden="1" x14ac:dyDescent="0.3">
      <c r="A1846" t="s">
        <v>3849</v>
      </c>
      <c r="B1846" t="s">
        <v>3850</v>
      </c>
      <c r="C1846" t="str">
        <f>IFERROR(VLOOKUP(Table1[[#This Row],[Ticker]],[1]!Table1[[Symbol]:[Industry]],2,FALSE),"-")</f>
        <v>-</v>
      </c>
      <c r="D1846" t="s">
        <v>477</v>
      </c>
      <c r="E1846">
        <v>427.726613235</v>
      </c>
      <c r="F1846">
        <v>158.28</v>
      </c>
      <c r="G1846">
        <v>26.1160064522869</v>
      </c>
      <c r="H1846">
        <v>38.299953289349901</v>
      </c>
      <c r="I1846">
        <v>12.187358974615099</v>
      </c>
      <c r="J1846">
        <v>42.569643829658702</v>
      </c>
      <c r="K1846">
        <v>121.74067563159601</v>
      </c>
      <c r="L1846">
        <v>119.83604524432501</v>
      </c>
      <c r="M1846">
        <v>81.942716275228804</v>
      </c>
      <c r="N1846">
        <v>5.7359384195727099</v>
      </c>
      <c r="O1846">
        <v>12.054586808188001</v>
      </c>
      <c r="P1846">
        <v>61.4278429372769</v>
      </c>
      <c r="Q1846">
        <v>2.9159224549255E-2</v>
      </c>
    </row>
    <row r="1847" spans="1:17" hidden="1" x14ac:dyDescent="0.3">
      <c r="A1847" t="s">
        <v>3851</v>
      </c>
      <c r="B1847" t="s">
        <v>3852</v>
      </c>
      <c r="C1847" t="str">
        <f>IFERROR(VLOOKUP(Table1[[#This Row],[Ticker]],[1]!Table1[[Symbol]:[Industry]],2,FALSE),"-")</f>
        <v>-</v>
      </c>
      <c r="D1847" t="s">
        <v>46</v>
      </c>
      <c r="E1847">
        <v>426.91863999999998</v>
      </c>
      <c r="F1847">
        <v>168.3</v>
      </c>
      <c r="G1847">
        <v>66.900991239523293</v>
      </c>
      <c r="H1847">
        <v>18.825543087331098</v>
      </c>
      <c r="I1847">
        <v>75.0339667299219</v>
      </c>
      <c r="J1847">
        <v>8.6824221918822406</v>
      </c>
      <c r="K1847">
        <v>141.66536815883401</v>
      </c>
      <c r="M1847">
        <v>71.4821684444764</v>
      </c>
      <c r="N1847">
        <v>2.12504621755527</v>
      </c>
      <c r="O1847">
        <v>9.9227569815804895</v>
      </c>
      <c r="P1847">
        <v>118.571428571428</v>
      </c>
    </row>
    <row r="1848" spans="1:17" hidden="1" x14ac:dyDescent="0.3">
      <c r="A1848" t="s">
        <v>3853</v>
      </c>
      <c r="B1848" t="s">
        <v>3854</v>
      </c>
      <c r="C1848" t="str">
        <f>IFERROR(VLOOKUP(Table1[[#This Row],[Ticker]],[1]!Table1[[Symbol]:[Industry]],2,FALSE),"-")</f>
        <v>-</v>
      </c>
      <c r="D1848" t="s">
        <v>249</v>
      </c>
      <c r="E1848">
        <v>426.6</v>
      </c>
      <c r="F1848">
        <v>195.25</v>
      </c>
      <c r="G1848">
        <v>-23.394159381461801</v>
      </c>
      <c r="H1848">
        <v>6.06742465371123</v>
      </c>
      <c r="I1848">
        <v>-13.7996292344792</v>
      </c>
      <c r="J1848">
        <v>-6.4769638005081402</v>
      </c>
      <c r="K1848">
        <v>182.11673133940801</v>
      </c>
      <c r="L1848">
        <v>185.47151891674301</v>
      </c>
      <c r="M1848">
        <v>63.252713718043701</v>
      </c>
      <c r="N1848">
        <v>2.4884843398491601</v>
      </c>
      <c r="O1848">
        <v>15.236875800256</v>
      </c>
      <c r="P1848">
        <v>22.798742138364702</v>
      </c>
      <c r="Q1848">
        <v>-8.2027631012299998E-2</v>
      </c>
    </row>
    <row r="1849" spans="1:17" hidden="1" x14ac:dyDescent="0.3">
      <c r="A1849" t="s">
        <v>3855</v>
      </c>
      <c r="B1849" t="s">
        <v>3856</v>
      </c>
      <c r="C1849" t="str">
        <f>IFERROR(VLOOKUP(Table1[[#This Row],[Ticker]],[1]!Table1[[Symbol]:[Industry]],2,FALSE),"-")</f>
        <v>-</v>
      </c>
      <c r="E1849">
        <v>424.78970409599998</v>
      </c>
      <c r="F1849">
        <v>90.46</v>
      </c>
      <c r="G1849">
        <v>-71.071838045647894</v>
      </c>
      <c r="H1849">
        <v>-16.714146565084601</v>
      </c>
      <c r="I1849">
        <v>-51.678729630794201</v>
      </c>
      <c r="J1849">
        <v>-6.24954249947411</v>
      </c>
      <c r="K1849">
        <v>99.229065897939506</v>
      </c>
      <c r="L1849">
        <v>122.88429259706</v>
      </c>
      <c r="M1849">
        <v>35.757316932987798</v>
      </c>
      <c r="N1849">
        <v>0.74717639478195297</v>
      </c>
      <c r="O1849">
        <v>95.666592969268194</v>
      </c>
      <c r="P1849">
        <v>13.0749999999999</v>
      </c>
      <c r="Q1849">
        <v>-2.9537143967702999E-2</v>
      </c>
    </row>
    <row r="1850" spans="1:17" hidden="1" x14ac:dyDescent="0.3">
      <c r="A1850" t="s">
        <v>3857</v>
      </c>
      <c r="B1850" t="s">
        <v>3858</v>
      </c>
      <c r="C1850" t="str">
        <f>IFERROR(VLOOKUP(Table1[[#This Row],[Ticker]],[1]!Table1[[Symbol]:[Industry]],2,FALSE),"-")</f>
        <v>-</v>
      </c>
      <c r="D1850" t="s">
        <v>672</v>
      </c>
      <c r="E1850">
        <v>424.51506663999999</v>
      </c>
      <c r="F1850">
        <v>140.05000000000001</v>
      </c>
      <c r="G1850">
        <v>-5.03480625326472</v>
      </c>
      <c r="H1850">
        <v>9.1707980672048901</v>
      </c>
      <c r="I1850">
        <v>-7.1024753638762599</v>
      </c>
      <c r="J1850">
        <v>3.3368247188079998</v>
      </c>
      <c r="K1850">
        <v>129.575731649826</v>
      </c>
      <c r="L1850">
        <v>128.32969533245401</v>
      </c>
      <c r="M1850">
        <v>67.115437261081993</v>
      </c>
      <c r="N1850">
        <v>3.2045873634414699</v>
      </c>
      <c r="O1850">
        <v>17.2438414851838</v>
      </c>
      <c r="P1850">
        <v>30.218503021850299</v>
      </c>
      <c r="Q1850">
        <v>4.5727876388226001E-2</v>
      </c>
    </row>
    <row r="1851" spans="1:17" hidden="1" x14ac:dyDescent="0.3">
      <c r="A1851" t="s">
        <v>3859</v>
      </c>
      <c r="B1851" t="s">
        <v>3860</v>
      </c>
      <c r="C1851" t="str">
        <f>IFERROR(VLOOKUP(Table1[[#This Row],[Ticker]],[1]!Table1[[Symbol]:[Industry]],2,FALSE),"-")</f>
        <v>-</v>
      </c>
      <c r="D1851" t="s">
        <v>62</v>
      </c>
      <c r="E1851">
        <v>424.33247999999998</v>
      </c>
      <c r="F1851">
        <v>312</v>
      </c>
      <c r="G1851">
        <v>-31.778013965797602</v>
      </c>
      <c r="I1851">
        <v>-11.0356850113716</v>
      </c>
      <c r="K1851">
        <v>233.88164549750499</v>
      </c>
      <c r="M1851">
        <v>93.708569093124794</v>
      </c>
      <c r="N1851">
        <v>1</v>
      </c>
      <c r="O1851">
        <v>4.1666666666666696</v>
      </c>
      <c r="P1851">
        <v>0.64516129032257097</v>
      </c>
    </row>
    <row r="1852" spans="1:17" hidden="1" x14ac:dyDescent="0.3">
      <c r="A1852" t="s">
        <v>3861</v>
      </c>
      <c r="B1852" t="s">
        <v>3862</v>
      </c>
      <c r="C1852" t="str">
        <f>IFERROR(VLOOKUP(Table1[[#This Row],[Ticker]],[1]!Table1[[Symbol]:[Industry]],2,FALSE),"-")</f>
        <v>-</v>
      </c>
      <c r="D1852" t="s">
        <v>609</v>
      </c>
      <c r="E1852">
        <v>423.49928082600002</v>
      </c>
      <c r="F1852">
        <v>239.12</v>
      </c>
      <c r="G1852">
        <v>23.229248427634602</v>
      </c>
      <c r="H1852">
        <v>8.5774713437229</v>
      </c>
      <c r="I1852">
        <v>23.755746781187501</v>
      </c>
      <c r="J1852">
        <v>5.3114872055704598</v>
      </c>
      <c r="K1852">
        <v>206.26788747838401</v>
      </c>
      <c r="L1852">
        <v>190.97159726768601</v>
      </c>
      <c r="M1852">
        <v>73.188530748775506</v>
      </c>
      <c r="N1852">
        <v>1.45109052104222</v>
      </c>
      <c r="O1852">
        <v>3.3790565406490498</v>
      </c>
      <c r="P1852">
        <v>71.966918374685307</v>
      </c>
      <c r="Q1852">
        <v>4.9818764101554003E-2</v>
      </c>
    </row>
    <row r="1853" spans="1:17" hidden="1" x14ac:dyDescent="0.3">
      <c r="A1853" t="s">
        <v>3863</v>
      </c>
      <c r="B1853" t="s">
        <v>3864</v>
      </c>
      <c r="C1853" t="str">
        <f>IFERROR(VLOOKUP(Table1[[#This Row],[Ticker]],[1]!Table1[[Symbol]:[Industry]],2,FALSE),"-")</f>
        <v>-</v>
      </c>
      <c r="D1853" t="s">
        <v>21</v>
      </c>
      <c r="E1853">
        <v>423.345904878</v>
      </c>
      <c r="F1853">
        <v>111.88</v>
      </c>
      <c r="G1853">
        <v>12.686518363141399</v>
      </c>
      <c r="H1853">
        <v>3.0356645998663701</v>
      </c>
      <c r="I1853">
        <v>16.028483074942901</v>
      </c>
      <c r="J1853">
        <v>12.630514116360001</v>
      </c>
      <c r="K1853">
        <v>103.99219957356399</v>
      </c>
      <c r="L1853">
        <v>84.000594419844404</v>
      </c>
      <c r="M1853">
        <v>87.9804373701283</v>
      </c>
      <c r="N1853">
        <v>0.62616642505201803</v>
      </c>
      <c r="O1853">
        <v>14.3189131212013</v>
      </c>
      <c r="P1853">
        <v>95.936952714535806</v>
      </c>
      <c r="Q1853">
        <v>6.3001732319517001E-2</v>
      </c>
    </row>
    <row r="1854" spans="1:17" hidden="1" x14ac:dyDescent="0.3">
      <c r="A1854" t="s">
        <v>3865</v>
      </c>
      <c r="B1854" t="s">
        <v>3866</v>
      </c>
      <c r="C1854" t="str">
        <f>IFERROR(VLOOKUP(Table1[[#This Row],[Ticker]],[1]!Table1[[Symbol]:[Industry]],2,FALSE),"-")</f>
        <v>-</v>
      </c>
      <c r="D1854" t="s">
        <v>46</v>
      </c>
      <c r="E1854">
        <v>421.69550880000003</v>
      </c>
      <c r="F1854">
        <v>222</v>
      </c>
      <c r="G1854">
        <v>0.44932964882724402</v>
      </c>
      <c r="H1854">
        <v>11.0693383628274</v>
      </c>
      <c r="I1854">
        <v>-14.450955840173</v>
      </c>
      <c r="J1854">
        <v>-12.3974053950831</v>
      </c>
      <c r="K1854">
        <v>195.162812399356</v>
      </c>
      <c r="L1854">
        <v>187.81812411871601</v>
      </c>
      <c r="M1854">
        <v>60.297000789643299</v>
      </c>
      <c r="N1854">
        <v>2.8896916299559399</v>
      </c>
      <c r="O1854">
        <v>29.9549549549549</v>
      </c>
      <c r="P1854">
        <v>57.390996100673497</v>
      </c>
      <c r="Q1854">
        <v>0.142951595749259</v>
      </c>
    </row>
    <row r="1855" spans="1:17" hidden="1" x14ac:dyDescent="0.3">
      <c r="A1855" t="s">
        <v>3867</v>
      </c>
      <c r="B1855" t="s">
        <v>3868</v>
      </c>
      <c r="C1855" t="str">
        <f>IFERROR(VLOOKUP(Table1[[#This Row],[Ticker]],[1]!Table1[[Symbol]:[Industry]],2,FALSE),"-")</f>
        <v>-</v>
      </c>
      <c r="D1855" t="s">
        <v>132</v>
      </c>
      <c r="E1855">
        <v>421.53567925499999</v>
      </c>
      <c r="F1855">
        <v>217.95</v>
      </c>
      <c r="G1855">
        <v>43.230224559114099</v>
      </c>
      <c r="H1855">
        <v>-8.3645258557502</v>
      </c>
      <c r="I1855">
        <v>35.880391833926602</v>
      </c>
      <c r="J1855">
        <v>-8.0048616484102801</v>
      </c>
      <c r="K1855">
        <v>214.50941402236799</v>
      </c>
      <c r="L1855">
        <v>175.97246871584599</v>
      </c>
      <c r="M1855">
        <v>46.092906740676497</v>
      </c>
      <c r="N1855">
        <v>0.87716181086353595</v>
      </c>
      <c r="O1855">
        <v>19.247533838036201</v>
      </c>
      <c r="P1855">
        <v>112.42690058479501</v>
      </c>
      <c r="Q1855">
        <v>7.2641403183301007E-2</v>
      </c>
    </row>
    <row r="1856" spans="1:17" hidden="1" x14ac:dyDescent="0.3">
      <c r="A1856" t="s">
        <v>3869</v>
      </c>
      <c r="B1856" t="s">
        <v>3870</v>
      </c>
      <c r="C1856" t="str">
        <f>IFERROR(VLOOKUP(Table1[[#This Row],[Ticker]],[1]!Table1[[Symbol]:[Industry]],2,FALSE),"-")</f>
        <v>-</v>
      </c>
      <c r="E1856">
        <v>419.87098280800001</v>
      </c>
      <c r="F1856">
        <v>49.23</v>
      </c>
      <c r="G1856">
        <v>1364.0401678523799</v>
      </c>
      <c r="H1856">
        <v>-18.252750784885201</v>
      </c>
      <c r="I1856">
        <v>55.789120139424597</v>
      </c>
      <c r="J1856">
        <v>-6.8468092815633597</v>
      </c>
      <c r="K1856">
        <v>54.961426063757401</v>
      </c>
      <c r="L1856">
        <v>40.927720686520402</v>
      </c>
      <c r="M1856">
        <v>23.7912687584918</v>
      </c>
      <c r="N1856">
        <v>0.69975985426147702</v>
      </c>
      <c r="O1856">
        <v>37.131830184846599</v>
      </c>
      <c r="P1856">
        <v>1462.8571428571399</v>
      </c>
    </row>
    <row r="1857" spans="1:17" hidden="1" x14ac:dyDescent="0.3">
      <c r="A1857" t="s">
        <v>3871</v>
      </c>
      <c r="B1857" t="s">
        <v>3872</v>
      </c>
      <c r="C1857" t="str">
        <f>IFERROR(VLOOKUP(Table1[[#This Row],[Ticker]],[1]!Table1[[Symbol]:[Industry]],2,FALSE),"-")</f>
        <v>-</v>
      </c>
      <c r="D1857" t="s">
        <v>998</v>
      </c>
      <c r="E1857">
        <v>419.03820000000002</v>
      </c>
      <c r="F1857">
        <v>213.4</v>
      </c>
      <c r="G1857">
        <v>-14.9575011452847</v>
      </c>
      <c r="H1857">
        <v>10.626013289479699</v>
      </c>
      <c r="I1857">
        <v>-6.6836067717628298</v>
      </c>
      <c r="J1857">
        <v>7.4737872660997899</v>
      </c>
      <c r="K1857">
        <v>198.19902654319901</v>
      </c>
      <c r="L1857">
        <v>198.032178937373</v>
      </c>
      <c r="M1857">
        <v>79.124137265923807</v>
      </c>
      <c r="N1857">
        <v>2.1894320452415399</v>
      </c>
      <c r="O1857">
        <v>14.6204311152764</v>
      </c>
      <c r="P1857">
        <v>27.669757702662199</v>
      </c>
      <c r="Q1857">
        <v>-0.100991118632761</v>
      </c>
    </row>
    <row r="1858" spans="1:17" hidden="1" x14ac:dyDescent="0.3">
      <c r="A1858" t="s">
        <v>3873</v>
      </c>
      <c r="B1858" t="s">
        <v>3874</v>
      </c>
      <c r="C1858" t="str">
        <f>IFERROR(VLOOKUP(Table1[[#This Row],[Ticker]],[1]!Table1[[Symbol]:[Industry]],2,FALSE),"-")</f>
        <v>-</v>
      </c>
      <c r="D1858" t="s">
        <v>714</v>
      </c>
      <c r="E1858">
        <v>418.91063840999999</v>
      </c>
      <c r="F1858">
        <v>92.35</v>
      </c>
      <c r="G1858">
        <v>-47.993996687179902</v>
      </c>
      <c r="H1858">
        <v>-16.184469285682699</v>
      </c>
      <c r="I1858">
        <v>-31.526429738018201</v>
      </c>
      <c r="J1858">
        <v>-1.7798855674954399</v>
      </c>
      <c r="K1858">
        <v>97.186245349163201</v>
      </c>
      <c r="L1858">
        <v>107.735730591905</v>
      </c>
      <c r="M1858">
        <v>41.5576169493701</v>
      </c>
      <c r="N1858">
        <v>0.73512205647773599</v>
      </c>
      <c r="O1858">
        <v>64.591229020032401</v>
      </c>
      <c r="P1858">
        <v>12.3479318734793</v>
      </c>
      <c r="Q1858">
        <v>-5.0637780288704998E-2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D1859" t="s">
        <v>46</v>
      </c>
      <c r="E1859">
        <v>418.82342679999999</v>
      </c>
      <c r="F1859">
        <v>177.04</v>
      </c>
      <c r="G1859">
        <v>-49.441730779956899</v>
      </c>
      <c r="H1859">
        <v>-1.9228253227947301</v>
      </c>
      <c r="I1859">
        <v>-32.699401825530899</v>
      </c>
      <c r="J1859">
        <v>0.72646518956301398</v>
      </c>
      <c r="K1859">
        <v>186.70834456684</v>
      </c>
      <c r="M1859">
        <v>56.825056692684399</v>
      </c>
      <c r="O1859">
        <v>34.037505648440998</v>
      </c>
      <c r="P1859">
        <v>23.934196709835401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59</v>
      </c>
      <c r="E1860">
        <v>415.50625600000001</v>
      </c>
      <c r="F1860">
        <v>869.3</v>
      </c>
      <c r="G1860">
        <v>-22.229203863806301</v>
      </c>
      <c r="H1860">
        <v>-8.7337251050675996E-2</v>
      </c>
      <c r="I1860">
        <v>-11.618942101948001</v>
      </c>
      <c r="J1860">
        <v>-4.1341531504345097</v>
      </c>
      <c r="K1860">
        <v>851.15075771576403</v>
      </c>
      <c r="L1860">
        <v>860.40164699734396</v>
      </c>
      <c r="M1860">
        <v>51.162022963910601</v>
      </c>
      <c r="N1860">
        <v>1.3759184600133401</v>
      </c>
      <c r="O1860">
        <v>43.678822040722402</v>
      </c>
      <c r="P1860">
        <v>33.7384615384615</v>
      </c>
      <c r="Q1860">
        <v>6.5085330409985001E-2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D1861" t="s">
        <v>21</v>
      </c>
      <c r="E1861">
        <v>414.49149433999997</v>
      </c>
      <c r="F1861">
        <v>403.95</v>
      </c>
      <c r="G1861">
        <v>-12.0661835447148</v>
      </c>
      <c r="H1861">
        <v>-5.2320998615413297</v>
      </c>
      <c r="I1861">
        <v>-26.4388263726281</v>
      </c>
      <c r="J1861">
        <v>-0.96110879922324899</v>
      </c>
      <c r="K1861">
        <v>401.444673506421</v>
      </c>
      <c r="L1861">
        <v>406.18227715696202</v>
      </c>
      <c r="M1861">
        <v>53.084581304262102</v>
      </c>
      <c r="N1861">
        <v>0.56997402923148399</v>
      </c>
      <c r="O1861">
        <v>41.106572595618204</v>
      </c>
      <c r="P1861">
        <v>23.6644726771774</v>
      </c>
      <c r="Q1861">
        <v>0.16216891124756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D1862" t="s">
        <v>151</v>
      </c>
      <c r="E1862">
        <v>414.30476139000001</v>
      </c>
      <c r="F1862">
        <v>171</v>
      </c>
      <c r="G1862">
        <v>50.532726388738297</v>
      </c>
      <c r="H1862">
        <v>-19.0624399824985</v>
      </c>
      <c r="I1862">
        <v>83.836109860423207</v>
      </c>
      <c r="J1862">
        <v>-4.6197981865180697</v>
      </c>
      <c r="K1862">
        <v>174.29698489566101</v>
      </c>
      <c r="L1862">
        <v>141.88271106423699</v>
      </c>
      <c r="M1862">
        <v>28.846745758517699</v>
      </c>
      <c r="N1862">
        <v>0.217248</v>
      </c>
      <c r="O1862">
        <v>22.660818713450201</v>
      </c>
      <c r="P1862">
        <v>117.557251908396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D1863" t="s">
        <v>985</v>
      </c>
      <c r="E1863">
        <v>414.09981088000001</v>
      </c>
      <c r="F1863">
        <v>462.1</v>
      </c>
      <c r="G1863">
        <v>-8.3105889399444397</v>
      </c>
      <c r="H1863">
        <v>8.3055755735740195</v>
      </c>
      <c r="I1863">
        <v>3.3313487715760099</v>
      </c>
      <c r="J1863">
        <v>-4.8479900216202996</v>
      </c>
      <c r="K1863">
        <v>448.56857008816701</v>
      </c>
      <c r="L1863">
        <v>425.72134907724399</v>
      </c>
      <c r="M1863">
        <v>55.413993429607103</v>
      </c>
      <c r="N1863">
        <v>2.8910514649991002</v>
      </c>
      <c r="O1863">
        <v>12.0969487123999</v>
      </c>
      <c r="P1863">
        <v>27.212663454920801</v>
      </c>
      <c r="Q1863">
        <v>1.889833575683E-2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D1864" t="s">
        <v>132</v>
      </c>
      <c r="E1864">
        <v>414.04825</v>
      </c>
      <c r="F1864">
        <v>240.55</v>
      </c>
      <c r="G1864">
        <v>28.969953513877101</v>
      </c>
      <c r="H1864">
        <v>-4.4308319711144302</v>
      </c>
      <c r="I1864">
        <v>7.8718780138384403</v>
      </c>
      <c r="J1864">
        <v>-3.2607061453895301</v>
      </c>
      <c r="K1864">
        <v>240.37851280957599</v>
      </c>
      <c r="L1864">
        <v>216.08333521607901</v>
      </c>
      <c r="M1864">
        <v>46.1665639564131</v>
      </c>
      <c r="N1864">
        <v>0.73083685346560301</v>
      </c>
      <c r="O1864">
        <v>18.062772812305099</v>
      </c>
      <c r="P1864">
        <v>75.327988338192398</v>
      </c>
      <c r="Q1864">
        <v>0.13659625780788001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D1865" t="s">
        <v>62</v>
      </c>
      <c r="E1865">
        <v>413.848428369999</v>
      </c>
      <c r="F1865">
        <v>572</v>
      </c>
      <c r="G1865">
        <v>42.942773976300501</v>
      </c>
      <c r="H1865">
        <v>-9.2185742470856908</v>
      </c>
      <c r="I1865">
        <v>16.103679291806799</v>
      </c>
      <c r="J1865">
        <v>2.2904085184349601</v>
      </c>
      <c r="K1865">
        <v>566.53384001846098</v>
      </c>
      <c r="L1865">
        <v>520.71015016684396</v>
      </c>
      <c r="M1865">
        <v>56.045205134474202</v>
      </c>
      <c r="N1865">
        <v>0.95614686626593604</v>
      </c>
      <c r="O1865">
        <v>28.4965034965035</v>
      </c>
      <c r="P1865">
        <v>72.289156626505999</v>
      </c>
      <c r="Q1865">
        <v>4.5822692496298001E-2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140</v>
      </c>
      <c r="E1866">
        <v>413.58366000000001</v>
      </c>
      <c r="F1866">
        <v>10.29</v>
      </c>
      <c r="G1866">
        <v>184.040167852384</v>
      </c>
      <c r="H1866">
        <v>12.7507579870445</v>
      </c>
      <c r="I1866">
        <v>101.129263442236</v>
      </c>
      <c r="J1866">
        <v>16.933399328099298</v>
      </c>
      <c r="K1866">
        <v>8.3657707464371303</v>
      </c>
      <c r="L1866">
        <v>6.20239471210507</v>
      </c>
      <c r="M1866">
        <v>89.276233141576</v>
      </c>
      <c r="N1866">
        <v>0.99689372560021405</v>
      </c>
      <c r="O1866">
        <v>7.8717201166180697</v>
      </c>
      <c r="P1866">
        <v>267.5</v>
      </c>
      <c r="Q1866">
        <v>0.12859782100008299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379</v>
      </c>
      <c r="E1867">
        <v>412.22177499999998</v>
      </c>
      <c r="F1867">
        <v>38.69</v>
      </c>
      <c r="G1867">
        <v>-18.236677612456699</v>
      </c>
      <c r="H1867">
        <v>-9.72729079344324</v>
      </c>
      <c r="I1867">
        <v>-58.428437747791499</v>
      </c>
      <c r="J1867">
        <v>-9.05831941221218</v>
      </c>
      <c r="K1867">
        <v>44.480099917907403</v>
      </c>
      <c r="L1867">
        <v>51.360173693388397</v>
      </c>
      <c r="M1867">
        <v>28.744751309865499</v>
      </c>
      <c r="N1867">
        <v>0.51411529868891104</v>
      </c>
      <c r="O1867">
        <v>124.864306022227</v>
      </c>
      <c r="P1867">
        <v>12.4709302325581</v>
      </c>
      <c r="Q1867">
        <v>0.15900420175187999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1143</v>
      </c>
      <c r="E1868">
        <v>411.8156515</v>
      </c>
      <c r="F1868">
        <v>1365.85</v>
      </c>
      <c r="G1868">
        <v>52.496519129958997</v>
      </c>
      <c r="H1868">
        <v>-7.8301472463359199</v>
      </c>
      <c r="I1868">
        <v>43.219213627738398</v>
      </c>
      <c r="J1868">
        <v>6.2621358214407996</v>
      </c>
      <c r="K1868">
        <v>1293.81032173738</v>
      </c>
      <c r="L1868">
        <v>1117.71397681751</v>
      </c>
      <c r="M1868">
        <v>69.554141722283305</v>
      </c>
      <c r="N1868">
        <v>1.08483014690099</v>
      </c>
      <c r="O1868">
        <v>16.411026100962701</v>
      </c>
      <c r="P1868">
        <v>106.962648685506</v>
      </c>
      <c r="Q1868">
        <v>9.3737348112027996E-2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609</v>
      </c>
      <c r="E1869">
        <v>411.26400000000001</v>
      </c>
      <c r="F1869">
        <v>359.4</v>
      </c>
      <c r="G1869">
        <v>146.78271941846501</v>
      </c>
      <c r="H1869">
        <v>11.0786683621054</v>
      </c>
      <c r="I1869">
        <v>81.4141141854154</v>
      </c>
      <c r="J1869">
        <v>2.6505953726167601</v>
      </c>
      <c r="K1869">
        <v>309.36812571401202</v>
      </c>
      <c r="L1869">
        <v>249.68032136344601</v>
      </c>
      <c r="M1869">
        <v>74.175428101996204</v>
      </c>
      <c r="N1869">
        <v>2.4385376966346701</v>
      </c>
      <c r="O1869">
        <v>4.3266555370061299</v>
      </c>
      <c r="P1869">
        <v>190.30694668820601</v>
      </c>
      <c r="Q1869">
        <v>8.6592758658044999E-2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62</v>
      </c>
      <c r="E1870">
        <v>410.920177185</v>
      </c>
      <c r="F1870">
        <v>134.47</v>
      </c>
      <c r="G1870">
        <v>2.27034193362211</v>
      </c>
      <c r="H1870">
        <v>-0.93226088087996795</v>
      </c>
      <c r="I1870">
        <v>-4.0587558148720397</v>
      </c>
      <c r="J1870">
        <v>1.0815448470536599</v>
      </c>
      <c r="K1870">
        <v>130.92627277044801</v>
      </c>
      <c r="L1870">
        <v>129.995503756278</v>
      </c>
      <c r="M1870">
        <v>58.275296936386802</v>
      </c>
      <c r="N1870">
        <v>1.6445218306423699</v>
      </c>
      <c r="O1870">
        <v>38.8413772588681</v>
      </c>
      <c r="P1870">
        <v>33.667992047713703</v>
      </c>
      <c r="Q1870">
        <v>1.8231473296364001E-2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46</v>
      </c>
      <c r="E1871">
        <v>409.47866985000002</v>
      </c>
      <c r="F1871">
        <v>22.41</v>
      </c>
      <c r="G1871">
        <v>175.05982387204</v>
      </c>
      <c r="H1871">
        <v>43.713058306533298</v>
      </c>
      <c r="I1871">
        <v>87.282899059424807</v>
      </c>
      <c r="J1871">
        <v>11.3884959021865</v>
      </c>
      <c r="K1871">
        <v>18.245471658091599</v>
      </c>
      <c r="L1871">
        <v>14.0087507450723</v>
      </c>
      <c r="M1871">
        <v>69.293858129805898</v>
      </c>
      <c r="N1871">
        <v>1.1992952272333699</v>
      </c>
      <c r="O1871">
        <v>9.6385542168674796</v>
      </c>
      <c r="Q1871">
        <v>0.11180231325088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D1872" t="s">
        <v>584</v>
      </c>
      <c r="E1872">
        <v>409.46432864399998</v>
      </c>
      <c r="F1872">
        <v>163.38</v>
      </c>
      <c r="G1872">
        <v>93.454213522353996</v>
      </c>
      <c r="H1872">
        <v>3.1378547612381</v>
      </c>
      <c r="I1872">
        <v>9.1850655405047306</v>
      </c>
      <c r="J1872">
        <v>-6.0238440084222402</v>
      </c>
      <c r="K1872">
        <v>161.192887564914</v>
      </c>
      <c r="L1872">
        <v>133.42358518585701</v>
      </c>
      <c r="M1872">
        <v>41.4228985552826</v>
      </c>
      <c r="N1872">
        <v>0.34333261848362001</v>
      </c>
      <c r="O1872">
        <v>21.073570816501402</v>
      </c>
      <c r="P1872">
        <v>124.577319587628</v>
      </c>
      <c r="Q1872">
        <v>5.5094387330173002E-2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21</v>
      </c>
      <c r="E1873">
        <v>408.50115703799997</v>
      </c>
      <c r="F1873">
        <v>211</v>
      </c>
      <c r="G1873">
        <v>141.35463909542599</v>
      </c>
      <c r="H1873">
        <v>-12.476175985498401</v>
      </c>
      <c r="I1873">
        <v>50.836198379499102</v>
      </c>
      <c r="J1873">
        <v>-5.5975668155835399</v>
      </c>
      <c r="K1873">
        <v>194.43046108046801</v>
      </c>
      <c r="L1873">
        <v>148.765323398428</v>
      </c>
      <c r="M1873">
        <v>42.770680091303603</v>
      </c>
      <c r="N1873">
        <v>0.26982804979445402</v>
      </c>
      <c r="O1873">
        <v>25.829383886255901</v>
      </c>
      <c r="P1873">
        <v>180.02654280026499</v>
      </c>
      <c r="Q1873">
        <v>4.5328808703890999E-2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672</v>
      </c>
      <c r="E1874">
        <v>408.11152744999998</v>
      </c>
      <c r="F1874">
        <v>260.31</v>
      </c>
      <c r="G1874">
        <v>24.2722196790622</v>
      </c>
      <c r="H1874">
        <v>6.3672616025273499</v>
      </c>
      <c r="I1874">
        <v>-0.43020381315621098</v>
      </c>
      <c r="J1874">
        <v>-8.9708621807074104E-3</v>
      </c>
      <c r="K1874">
        <v>240.356602095288</v>
      </c>
      <c r="L1874">
        <v>228.841750004076</v>
      </c>
      <c r="M1874">
        <v>73.799933141325198</v>
      </c>
      <c r="N1874">
        <v>3.20893458269446</v>
      </c>
      <c r="O1874">
        <v>10.6373170450616</v>
      </c>
      <c r="P1874">
        <v>54.624294624294599</v>
      </c>
      <c r="Q1874">
        <v>4.6202857110853E-2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140</v>
      </c>
      <c r="E1875">
        <v>407.77068800000001</v>
      </c>
      <c r="F1875">
        <v>162</v>
      </c>
      <c r="G1875">
        <v>13.6449454405751</v>
      </c>
      <c r="H1875">
        <v>-8.7332999839699195</v>
      </c>
      <c r="I1875">
        <v>-18.675365741132101</v>
      </c>
      <c r="J1875">
        <v>3.9840919348731698</v>
      </c>
      <c r="K1875">
        <v>165.06331918440301</v>
      </c>
      <c r="L1875">
        <v>164.868530194339</v>
      </c>
      <c r="M1875">
        <v>67.200546592717103</v>
      </c>
      <c r="N1875">
        <v>1.5177511409967299</v>
      </c>
      <c r="O1875">
        <v>46.172839506172799</v>
      </c>
      <c r="P1875">
        <v>58.823529411764603</v>
      </c>
      <c r="Q1875">
        <v>0.13672819871144201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420</v>
      </c>
      <c r="E1876">
        <v>406.96844499999997</v>
      </c>
      <c r="F1876">
        <v>40</v>
      </c>
      <c r="G1876">
        <v>3.36952701780895</v>
      </c>
      <c r="H1876">
        <v>-14.559063441526799</v>
      </c>
      <c r="I1876">
        <v>-18.5501358784236</v>
      </c>
      <c r="J1876">
        <v>-7.9563708022944901</v>
      </c>
      <c r="K1876">
        <v>41.730463899220602</v>
      </c>
      <c r="L1876">
        <v>41.950342146738897</v>
      </c>
      <c r="M1876">
        <v>45.9320218956275</v>
      </c>
      <c r="N1876">
        <v>0.53023593198089303</v>
      </c>
      <c r="O1876">
        <v>62.25</v>
      </c>
      <c r="P1876">
        <v>35.3637901861252</v>
      </c>
      <c r="Q1876">
        <v>2.5092780712689999E-2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214</v>
      </c>
      <c r="E1877">
        <v>406.63094999999998</v>
      </c>
      <c r="F1877">
        <v>125.93</v>
      </c>
      <c r="G1877">
        <v>54.465111938688601</v>
      </c>
      <c r="H1877">
        <v>-10.6666039069802</v>
      </c>
      <c r="I1877">
        <v>-18.2695708308928</v>
      </c>
      <c r="J1877">
        <v>2.3988617558450298</v>
      </c>
      <c r="K1877">
        <v>127.24101779930299</v>
      </c>
      <c r="L1877">
        <v>117.32772234051799</v>
      </c>
      <c r="M1877">
        <v>57.269187254488699</v>
      </c>
      <c r="N1877">
        <v>0.35067998751131002</v>
      </c>
      <c r="O1877">
        <v>26.0223933931549</v>
      </c>
      <c r="P1877">
        <v>83.705324580598102</v>
      </c>
      <c r="Q1877">
        <v>3.8758757777133002E-2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1566</v>
      </c>
      <c r="E1878">
        <v>403.67160000000001</v>
      </c>
      <c r="F1878">
        <v>396.55</v>
      </c>
      <c r="G1878">
        <v>49.808192930754103</v>
      </c>
      <c r="H1878">
        <v>13.3270497803576</v>
      </c>
      <c r="I1878">
        <v>238.50155606399099</v>
      </c>
      <c r="J1878">
        <v>9.6979996868795197</v>
      </c>
      <c r="K1878">
        <v>305.74729951913201</v>
      </c>
      <c r="L1878">
        <v>218.08632898700901</v>
      </c>
      <c r="M1878">
        <v>86.777657745191505</v>
      </c>
      <c r="N1878">
        <v>1.9171367305905</v>
      </c>
      <c r="O1878">
        <v>0</v>
      </c>
      <c r="P1878">
        <v>317.42105263157799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1105</v>
      </c>
      <c r="E1879">
        <v>403.57959224899997</v>
      </c>
      <c r="F1879">
        <v>145.16999999999999</v>
      </c>
      <c r="G1879">
        <v>-38.166902854686498</v>
      </c>
      <c r="H1879">
        <v>-0.90963527138241396</v>
      </c>
      <c r="I1879">
        <v>-21.1749607773883</v>
      </c>
      <c r="J1879">
        <v>-4.0841054225562399</v>
      </c>
      <c r="K1879">
        <v>151.29475629597999</v>
      </c>
      <c r="L1879">
        <v>154.507440473153</v>
      </c>
      <c r="M1879">
        <v>49.328063707257002</v>
      </c>
      <c r="N1879">
        <v>0.47632220539466302</v>
      </c>
      <c r="O1879">
        <v>65.323413928497601</v>
      </c>
      <c r="P1879">
        <v>17.2617124394184</v>
      </c>
      <c r="Q1879">
        <v>7.9755491541970008E-3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E1880">
        <v>402.72918611399899</v>
      </c>
      <c r="F1880">
        <v>22.05</v>
      </c>
      <c r="G1880">
        <v>4.8072990724136802E-2</v>
      </c>
      <c r="I1880">
        <v>-13.4693133299557</v>
      </c>
      <c r="K1880">
        <v>22.064075533845699</v>
      </c>
      <c r="L1880">
        <v>20.559754299100199</v>
      </c>
      <c r="M1880">
        <v>35.6509857849477</v>
      </c>
      <c r="N1880">
        <v>1</v>
      </c>
      <c r="O1880">
        <v>18.367346938775501</v>
      </c>
      <c r="P1880">
        <v>55.281690140845001</v>
      </c>
      <c r="Q1880">
        <v>2.5042493907753999E-2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62</v>
      </c>
      <c r="E1881">
        <v>402.35456099999999</v>
      </c>
      <c r="F1881">
        <v>110.25</v>
      </c>
      <c r="G1881">
        <v>202.608560801957</v>
      </c>
      <c r="H1881">
        <v>-16.904036533503302</v>
      </c>
      <c r="I1881">
        <v>160.91794103697501</v>
      </c>
      <c r="J1881">
        <v>-2.0706222299200898</v>
      </c>
      <c r="K1881">
        <v>106.089928291676</v>
      </c>
      <c r="L1881">
        <v>65.051722593841902</v>
      </c>
      <c r="M1881">
        <v>45.997191166738403</v>
      </c>
      <c r="N1881">
        <v>0.201398566679206</v>
      </c>
      <c r="O1881">
        <v>21.9954648526077</v>
      </c>
      <c r="P1881">
        <v>230.38657476775501</v>
      </c>
      <c r="Q1881">
        <v>9.9202058177245006E-2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267</v>
      </c>
      <c r="E1882">
        <v>402.27593994</v>
      </c>
      <c r="F1882">
        <v>12.82</v>
      </c>
      <c r="G1882">
        <v>38.715492527708797</v>
      </c>
      <c r="H1882">
        <v>5.5817924698031902</v>
      </c>
      <c r="I1882">
        <v>-1.4630354387220501</v>
      </c>
      <c r="J1882">
        <v>2.54529032727361</v>
      </c>
      <c r="K1882">
        <v>11.5780948407344</v>
      </c>
      <c r="L1882">
        <v>10.34194503196</v>
      </c>
      <c r="M1882">
        <v>57.7622923192773</v>
      </c>
      <c r="N1882">
        <v>1.9675363333057501</v>
      </c>
      <c r="O1882">
        <v>15.054602184087299</v>
      </c>
      <c r="P1882">
        <v>79.300699300699193</v>
      </c>
      <c r="Q1882">
        <v>6.7445715160849004E-2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275</v>
      </c>
      <c r="E1883">
        <v>401.3513724</v>
      </c>
      <c r="F1883">
        <v>81.83</v>
      </c>
      <c r="G1883">
        <v>81.773842628312494</v>
      </c>
      <c r="H1883">
        <v>14.342958544147599</v>
      </c>
      <c r="I1883">
        <v>21.5899227682069</v>
      </c>
      <c r="J1883">
        <v>9.2612479717097802</v>
      </c>
      <c r="K1883">
        <v>74.1823180439835</v>
      </c>
      <c r="L1883">
        <v>63.471483803376003</v>
      </c>
      <c r="M1883">
        <v>71.622847868369902</v>
      </c>
      <c r="N1883">
        <v>1.69968683089129</v>
      </c>
      <c r="O1883">
        <v>10.595136258096</v>
      </c>
      <c r="P1883">
        <v>134.46991404011399</v>
      </c>
      <c r="Q1883">
        <v>8.7821380072141006E-2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528</v>
      </c>
      <c r="E1884">
        <v>398.92736400000001</v>
      </c>
      <c r="F1884">
        <v>1495.05</v>
      </c>
      <c r="G1884">
        <v>-19.177425580950299</v>
      </c>
      <c r="H1884">
        <v>-14.610719616555301</v>
      </c>
      <c r="I1884">
        <v>-14.5808463016942</v>
      </c>
      <c r="J1884">
        <v>-3.0519446957678702</v>
      </c>
      <c r="K1884">
        <v>1652.4864427001601</v>
      </c>
      <c r="L1884">
        <v>1696.5995876699201</v>
      </c>
      <c r="M1884">
        <v>37.504881242990997</v>
      </c>
      <c r="N1884">
        <v>1.1263915435706799</v>
      </c>
      <c r="O1884">
        <v>77.385371726698096</v>
      </c>
      <c r="P1884">
        <v>17.7204724409448</v>
      </c>
      <c r="Q1884">
        <v>4.9969784475379003E-2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154</v>
      </c>
      <c r="E1885">
        <v>398.79607249999998</v>
      </c>
      <c r="F1885">
        <v>175</v>
      </c>
      <c r="G1885">
        <v>44.635779137650601</v>
      </c>
      <c r="H1885">
        <v>-12.7439788550607</v>
      </c>
      <c r="I1885">
        <v>8.0119340362473999</v>
      </c>
      <c r="J1885">
        <v>-4.8039160219327401</v>
      </c>
      <c r="K1885">
        <v>179.26950722869401</v>
      </c>
      <c r="L1885">
        <v>158.65426944208301</v>
      </c>
      <c r="M1885">
        <v>43.000877813938096</v>
      </c>
      <c r="N1885">
        <v>0.223296102119899</v>
      </c>
      <c r="O1885">
        <v>19.428571428571399</v>
      </c>
      <c r="P1885">
        <v>82.2916666666666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281</v>
      </c>
      <c r="E1886">
        <v>398.66</v>
      </c>
      <c r="F1886">
        <v>3906.9</v>
      </c>
      <c r="G1886">
        <v>120.137462904562</v>
      </c>
      <c r="H1886">
        <v>-1.6349609219380701</v>
      </c>
      <c r="I1886">
        <v>9.6109505690254693</v>
      </c>
      <c r="J1886">
        <v>-13.3404290432295</v>
      </c>
      <c r="K1886">
        <v>3832.0330983464301</v>
      </c>
      <c r="L1886">
        <v>2977.4834246657701</v>
      </c>
      <c r="M1886">
        <v>48.000858765516</v>
      </c>
      <c r="N1886">
        <v>0.52298033162437096</v>
      </c>
      <c r="O1886">
        <v>30.410299726125501</v>
      </c>
      <c r="P1886">
        <v>167.39442885497201</v>
      </c>
      <c r="Q1886">
        <v>0.149145262824706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E1887">
        <v>398.26609236199999</v>
      </c>
      <c r="F1887">
        <v>29.72</v>
      </c>
      <c r="G1887">
        <v>527.72233245257405</v>
      </c>
      <c r="H1887">
        <v>48.923845058284599</v>
      </c>
      <c r="I1887">
        <v>482.17788784291901</v>
      </c>
      <c r="J1887">
        <v>6.1401572272629998</v>
      </c>
      <c r="K1887">
        <v>21.3604805640032</v>
      </c>
      <c r="L1887">
        <v>12.5184881379764</v>
      </c>
      <c r="M1887">
        <v>98.487054220207199</v>
      </c>
      <c r="N1887">
        <v>0.63067747943504504</v>
      </c>
      <c r="O1887">
        <v>0</v>
      </c>
      <c r="P1887">
        <v>1045.5722878757001</v>
      </c>
      <c r="Q1887">
        <v>0.15977391199532801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1304</v>
      </c>
      <c r="E1888">
        <v>397.49163499999997</v>
      </c>
      <c r="F1888">
        <v>327</v>
      </c>
      <c r="G1888">
        <v>227.65676864289799</v>
      </c>
      <c r="H1888">
        <v>-29.684536130602499</v>
      </c>
      <c r="I1888">
        <v>32.827051460251703</v>
      </c>
      <c r="J1888">
        <v>-24.319984023770601</v>
      </c>
      <c r="K1888">
        <v>373.29591508926597</v>
      </c>
      <c r="L1888">
        <v>285.30057670658101</v>
      </c>
      <c r="M1888">
        <v>31.148883471444499</v>
      </c>
      <c r="N1888">
        <v>2.9378264532434701</v>
      </c>
      <c r="O1888">
        <v>39.113149847094697</v>
      </c>
      <c r="P1888">
        <v>340.40404040404002</v>
      </c>
      <c r="Q1888">
        <v>0.15814164788397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E1889">
        <v>397.44</v>
      </c>
      <c r="F1889">
        <v>469.2</v>
      </c>
      <c r="G1889">
        <v>486.03674270610099</v>
      </c>
      <c r="H1889">
        <v>3.7950659700393699</v>
      </c>
      <c r="I1889">
        <v>69.913023048790294</v>
      </c>
      <c r="J1889">
        <v>-2.7919671730730902</v>
      </c>
      <c r="K1889">
        <v>426.62468148543797</v>
      </c>
      <c r="L1889">
        <v>331.69513631296098</v>
      </c>
      <c r="M1889">
        <v>56.960214135989503</v>
      </c>
      <c r="N1889">
        <v>1.7796992450503599</v>
      </c>
      <c r="O1889">
        <v>5.0618073316283096</v>
      </c>
      <c r="P1889">
        <v>535.77235772357699</v>
      </c>
      <c r="Q1889">
        <v>0.17529198625195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281</v>
      </c>
      <c r="E1890">
        <v>397.21</v>
      </c>
      <c r="F1890">
        <v>345.75</v>
      </c>
      <c r="G1890">
        <v>-30.328746773012899</v>
      </c>
      <c r="H1890">
        <v>-7.2433488269517499</v>
      </c>
      <c r="I1890">
        <v>-16.787354631107199</v>
      </c>
      <c r="J1890">
        <v>-3.0745369228853798</v>
      </c>
      <c r="K1890">
        <v>350.15579750404999</v>
      </c>
      <c r="L1890">
        <v>355.02691052321802</v>
      </c>
      <c r="M1890">
        <v>44.198633814961298</v>
      </c>
      <c r="N1890">
        <v>1.3216541009191201</v>
      </c>
      <c r="O1890">
        <v>27.2451193058568</v>
      </c>
      <c r="P1890">
        <v>17.282903663500601</v>
      </c>
      <c r="Q1890">
        <v>0.117567734957255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985</v>
      </c>
      <c r="E1891">
        <v>396.88873338000002</v>
      </c>
      <c r="F1891">
        <v>42.16</v>
      </c>
      <c r="G1891">
        <v>31.016712964522501</v>
      </c>
      <c r="H1891">
        <v>9.8848005402360393</v>
      </c>
      <c r="I1891">
        <v>23.660800611631501</v>
      </c>
      <c r="J1891">
        <v>-12.1511382441549</v>
      </c>
      <c r="K1891">
        <v>39.566846978317599</v>
      </c>
      <c r="L1891">
        <v>34.781219353532101</v>
      </c>
      <c r="M1891">
        <v>48.5061284118025</v>
      </c>
      <c r="N1891">
        <v>1.4355651326227099</v>
      </c>
      <c r="O1891">
        <v>19.544592030360501</v>
      </c>
      <c r="P1891">
        <v>65.009784735812104</v>
      </c>
      <c r="Q1891">
        <v>1.2038595900841E-2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1005</v>
      </c>
      <c r="E1892">
        <v>396.24400000000003</v>
      </c>
      <c r="F1892">
        <v>45.4</v>
      </c>
      <c r="G1892">
        <v>14.3190126382712</v>
      </c>
      <c r="H1892">
        <v>-26.459411504480801</v>
      </c>
      <c r="I1892">
        <v>-23.136362649319299</v>
      </c>
      <c r="J1892">
        <v>-9.0613141235519397</v>
      </c>
      <c r="K1892">
        <v>54.901712322022</v>
      </c>
      <c r="L1892">
        <v>54.522725445351298</v>
      </c>
      <c r="M1892">
        <v>15.308519195855499</v>
      </c>
      <c r="N1892">
        <v>0.993306283769682</v>
      </c>
      <c r="O1892">
        <v>116.96035242290699</v>
      </c>
      <c r="P1892">
        <v>52.861952861952801</v>
      </c>
      <c r="Q1892">
        <v>3.8359412104225998E-2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454</v>
      </c>
      <c r="E1893">
        <v>394.8</v>
      </c>
      <c r="F1893">
        <v>523.85</v>
      </c>
      <c r="G1893">
        <v>75.704094537472898</v>
      </c>
      <c r="H1893">
        <v>-3.8913876068251598</v>
      </c>
      <c r="I1893">
        <v>17.343190126479101</v>
      </c>
      <c r="J1893">
        <v>1.1049772157276201</v>
      </c>
      <c r="K1893">
        <v>507.85577333313</v>
      </c>
      <c r="L1893">
        <v>438.01088925351303</v>
      </c>
      <c r="M1893">
        <v>60.727626635003098</v>
      </c>
      <c r="N1893">
        <v>0.43626009263712001</v>
      </c>
      <c r="O1893">
        <v>17.400019089433901</v>
      </c>
      <c r="P1893">
        <v>113.816326530612</v>
      </c>
      <c r="Q1893">
        <v>5.0861221652470999E-2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267</v>
      </c>
      <c r="E1894">
        <v>394.19881665000003</v>
      </c>
      <c r="F1894">
        <v>172.73</v>
      </c>
      <c r="G1894">
        <v>20.8069322707615</v>
      </c>
      <c r="H1894">
        <v>1.14045183366476</v>
      </c>
      <c r="I1894">
        <v>-15.0745739002605</v>
      </c>
      <c r="J1894">
        <v>0.21362783771638899</v>
      </c>
      <c r="K1894">
        <v>170.270149014043</v>
      </c>
      <c r="L1894">
        <v>171.836197809965</v>
      </c>
      <c r="M1894">
        <v>63.927762119898098</v>
      </c>
      <c r="N1894">
        <v>3.0317535170594998</v>
      </c>
      <c r="O1894">
        <v>62.102703641521401</v>
      </c>
      <c r="P1894">
        <v>76.255102040816297</v>
      </c>
      <c r="Q1894">
        <v>8.6768170209660003E-2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59</v>
      </c>
      <c r="E1895">
        <v>393.71049299999999</v>
      </c>
      <c r="F1895">
        <v>865.2</v>
      </c>
      <c r="G1895">
        <v>-6.9822024474729902</v>
      </c>
      <c r="H1895">
        <v>8.3133133317630907</v>
      </c>
      <c r="I1895">
        <v>16.537302308003099</v>
      </c>
      <c r="J1895">
        <v>1.3243325547590199</v>
      </c>
      <c r="K1895">
        <v>816.00402014191604</v>
      </c>
      <c r="L1895">
        <v>758.22101851718901</v>
      </c>
      <c r="M1895">
        <v>71.042054641464105</v>
      </c>
      <c r="N1895">
        <v>1.0589385064541501</v>
      </c>
      <c r="O1895">
        <v>6.9116967175219601</v>
      </c>
      <c r="P1895">
        <v>47.418640313511602</v>
      </c>
      <c r="Q1895">
        <v>5.3396731570142998E-2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80</v>
      </c>
      <c r="E1896">
        <v>392.862707</v>
      </c>
      <c r="F1896">
        <v>428.5</v>
      </c>
      <c r="G1896">
        <v>-16.349071045501098</v>
      </c>
      <c r="H1896">
        <v>18.345628352252199</v>
      </c>
      <c r="I1896">
        <v>-4.8793614637437299</v>
      </c>
      <c r="J1896">
        <v>3.6915651051273199</v>
      </c>
      <c r="K1896">
        <v>391.78706079615301</v>
      </c>
      <c r="L1896">
        <v>391.26979493918202</v>
      </c>
      <c r="M1896">
        <v>50.898629908195701</v>
      </c>
      <c r="N1896">
        <v>0.89463387161117902</v>
      </c>
      <c r="O1896">
        <v>12.975495915986</v>
      </c>
      <c r="P1896">
        <v>31.825872942624201</v>
      </c>
      <c r="Q1896">
        <v>-5.4961303401006002E-2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230</v>
      </c>
      <c r="E1897">
        <v>392.46011479999999</v>
      </c>
      <c r="F1897">
        <v>13.08</v>
      </c>
      <c r="G1897">
        <v>-16.2215107675033</v>
      </c>
      <c r="H1897">
        <v>-3.58058529653752</v>
      </c>
      <c r="I1897">
        <v>-35.820043838283603</v>
      </c>
      <c r="J1897">
        <v>-4.3299539388993802</v>
      </c>
      <c r="K1897">
        <v>13.6314281254684</v>
      </c>
      <c r="L1897">
        <v>13.7478503205833</v>
      </c>
      <c r="M1897">
        <v>52.462100313455302</v>
      </c>
      <c r="N1897">
        <v>0.97196215630093497</v>
      </c>
      <c r="O1897">
        <v>64.373088685015304</v>
      </c>
      <c r="P1897">
        <v>34.845360824742201</v>
      </c>
      <c r="Q1897">
        <v>0.13454241316059101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146</v>
      </c>
      <c r="E1898">
        <v>390.74047242500001</v>
      </c>
      <c r="F1898">
        <v>2608</v>
      </c>
      <c r="G1898">
        <v>-30.968496342976</v>
      </c>
      <c r="H1898">
        <v>5.0681133589453804</v>
      </c>
      <c r="I1898">
        <v>1.9454486988542801</v>
      </c>
      <c r="J1898">
        <v>5.0311937744391999</v>
      </c>
      <c r="K1898">
        <v>2489.1168090631099</v>
      </c>
      <c r="L1898">
        <v>2381.32224060416</v>
      </c>
      <c r="M1898">
        <v>73.659152321649103</v>
      </c>
      <c r="N1898">
        <v>0.95011799410029496</v>
      </c>
      <c r="O1898">
        <v>9.2753067484662601</v>
      </c>
      <c r="P1898">
        <v>33.874031107232703</v>
      </c>
      <c r="Q1898">
        <v>-5.7891344438086002E-2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985</v>
      </c>
      <c r="E1899">
        <v>389.75512715999997</v>
      </c>
      <c r="F1899">
        <v>24.52</v>
      </c>
      <c r="G1899">
        <v>-23.879708881051801</v>
      </c>
      <c r="H1899">
        <v>12.3793954004394</v>
      </c>
      <c r="I1899">
        <v>-7.1373799266258802</v>
      </c>
      <c r="J1899">
        <v>-7.2892961388917996</v>
      </c>
      <c r="K1899">
        <v>23.2115333824609</v>
      </c>
      <c r="L1899">
        <v>23.489835817382499</v>
      </c>
      <c r="M1899">
        <v>58.667226557549498</v>
      </c>
      <c r="N1899">
        <v>2.8947695334266301</v>
      </c>
      <c r="O1899">
        <v>23.980424143556199</v>
      </c>
      <c r="P1899">
        <v>34.725274725274701</v>
      </c>
      <c r="Q1899">
        <v>-3.9232020688767001E-2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1510</v>
      </c>
      <c r="E1900">
        <v>389.7338087</v>
      </c>
      <c r="F1900">
        <v>220.62</v>
      </c>
      <c r="G1900">
        <v>-29.132809405100001</v>
      </c>
      <c r="H1900">
        <v>-5.2251982971084496</v>
      </c>
      <c r="I1900">
        <v>-25.936360035479598</v>
      </c>
      <c r="J1900">
        <v>3.92485901280723</v>
      </c>
      <c r="K1900">
        <v>219.02157817757299</v>
      </c>
      <c r="L1900">
        <v>228.44644710978301</v>
      </c>
      <c r="M1900">
        <v>61.103520916591002</v>
      </c>
      <c r="N1900">
        <v>1.6412663086894701</v>
      </c>
      <c r="O1900">
        <v>40.059831384280599</v>
      </c>
      <c r="P1900">
        <v>22.6347971095052</v>
      </c>
      <c r="Q1900">
        <v>-2.7468176837653999E-2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328</v>
      </c>
      <c r="E1901">
        <v>389.572</v>
      </c>
      <c r="F1901">
        <v>338</v>
      </c>
      <c r="G1901">
        <v>-62.608824724498</v>
      </c>
      <c r="H1901">
        <v>-23.403458880425301</v>
      </c>
      <c r="I1901">
        <v>-40.619018344704898</v>
      </c>
      <c r="J1901">
        <v>-2.9059036400493898</v>
      </c>
      <c r="K1901">
        <v>390.80373113816898</v>
      </c>
      <c r="L1901">
        <v>441.167516138152</v>
      </c>
      <c r="M1901">
        <v>34.859445236423902</v>
      </c>
      <c r="N1901">
        <v>1.2952755905511799</v>
      </c>
      <c r="O1901">
        <v>89.319526627218906</v>
      </c>
      <c r="P1901">
        <v>9.0322580645161299</v>
      </c>
      <c r="Q1901">
        <v>0.23619747020083101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281</v>
      </c>
      <c r="E1902">
        <v>389.26449155</v>
      </c>
      <c r="F1902">
        <v>497.55</v>
      </c>
      <c r="G1902">
        <v>-8.3345690815466806</v>
      </c>
      <c r="H1902">
        <v>-14.513488836911799</v>
      </c>
      <c r="I1902">
        <v>-13.438588110626201</v>
      </c>
      <c r="J1902">
        <v>-3.9473205101648099</v>
      </c>
      <c r="K1902">
        <v>505.232179634011</v>
      </c>
      <c r="L1902">
        <v>479.15876480473202</v>
      </c>
      <c r="M1902">
        <v>38.537365480145297</v>
      </c>
      <c r="N1902">
        <v>0.74579767749808201</v>
      </c>
      <c r="O1902">
        <v>17.978092654004602</v>
      </c>
      <c r="P1902">
        <v>34.509326845093199</v>
      </c>
      <c r="Q1902">
        <v>7.2847987714143997E-2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193</v>
      </c>
      <c r="E1903">
        <v>389.17760154000001</v>
      </c>
      <c r="F1903">
        <v>374.7</v>
      </c>
      <c r="G1903">
        <v>99.037966663742296</v>
      </c>
      <c r="H1903">
        <v>-2.1183513858112102</v>
      </c>
      <c r="I1903">
        <v>33.413042822090198</v>
      </c>
      <c r="J1903">
        <v>-1.94592434041164</v>
      </c>
      <c r="K1903">
        <v>338.84922174122102</v>
      </c>
      <c r="L1903">
        <v>283.85137026128302</v>
      </c>
      <c r="M1903">
        <v>71.697100432482202</v>
      </c>
      <c r="N1903">
        <v>1.32769251124636</v>
      </c>
      <c r="O1903">
        <v>11.836135575126701</v>
      </c>
      <c r="P1903">
        <v>151.47651006711399</v>
      </c>
      <c r="Q1903">
        <v>8.1836932490414002E-2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140</v>
      </c>
      <c r="E1904">
        <v>388.01339391699997</v>
      </c>
      <c r="F1904">
        <v>105.23</v>
      </c>
      <c r="G1904">
        <v>25.172567429551201</v>
      </c>
      <c r="H1904">
        <v>-7.2016229653363801</v>
      </c>
      <c r="I1904">
        <v>-19.3719219451695</v>
      </c>
      <c r="J1904">
        <v>-8.7407229043314594</v>
      </c>
      <c r="K1904">
        <v>105.800130995838</v>
      </c>
      <c r="L1904">
        <v>101.217684864082</v>
      </c>
      <c r="M1904">
        <v>38.660747437071699</v>
      </c>
      <c r="N1904">
        <v>0.99136301713516894</v>
      </c>
      <c r="O1904">
        <v>44.588045234248703</v>
      </c>
      <c r="P1904">
        <v>64.421875</v>
      </c>
      <c r="Q1904">
        <v>4.3420098538062002E-2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799</v>
      </c>
      <c r="E1905">
        <v>387.992708969999</v>
      </c>
      <c r="F1905">
        <v>29.77</v>
      </c>
      <c r="G1905">
        <v>103.295724714668</v>
      </c>
      <c r="H1905">
        <v>27.087694923981498</v>
      </c>
      <c r="I1905">
        <v>106.793583281311</v>
      </c>
      <c r="J1905">
        <v>-10.4662757871371</v>
      </c>
      <c r="K1905">
        <v>23.1793538124859</v>
      </c>
      <c r="L1905">
        <v>19.562846678803801</v>
      </c>
      <c r="M1905">
        <v>67.844689387507401</v>
      </c>
      <c r="N1905">
        <v>1.4661975868452599</v>
      </c>
      <c r="O1905">
        <v>13.2012092710782</v>
      </c>
      <c r="P1905">
        <v>154.80741797432199</v>
      </c>
      <c r="Q1905">
        <v>9.4772488251407994E-2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659</v>
      </c>
      <c r="E1906">
        <v>387.60457080999998</v>
      </c>
      <c r="F1906">
        <v>381.05</v>
      </c>
      <c r="G1906">
        <v>141.70572012189601</v>
      </c>
      <c r="H1906">
        <v>8.5840368945701595</v>
      </c>
      <c r="I1906">
        <v>40.475249382266497</v>
      </c>
      <c r="J1906">
        <v>-6.5369466909873797</v>
      </c>
      <c r="K1906">
        <v>335.830625067016</v>
      </c>
      <c r="L1906">
        <v>265.31096732518898</v>
      </c>
      <c r="M1906">
        <v>59.289923242774798</v>
      </c>
      <c r="N1906">
        <v>0.75578104494613996</v>
      </c>
      <c r="O1906">
        <v>8.6865240782049593</v>
      </c>
      <c r="P1906">
        <v>175.52422270426601</v>
      </c>
      <c r="Q1906">
        <v>0.11638557188594401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E1907">
        <v>387.2</v>
      </c>
      <c r="F1907">
        <v>394.85</v>
      </c>
      <c r="G1907">
        <v>23.632463869550602</v>
      </c>
      <c r="H1907">
        <v>-7.5992420129554299</v>
      </c>
      <c r="I1907">
        <v>-7.7258995587290302</v>
      </c>
      <c r="J1907">
        <v>-4.7761382441549598</v>
      </c>
      <c r="K1907">
        <v>373.69851169611798</v>
      </c>
      <c r="L1907">
        <v>336.46940758738202</v>
      </c>
      <c r="M1907">
        <v>51.867713607184598</v>
      </c>
      <c r="N1907">
        <v>1.45532644601549</v>
      </c>
      <c r="O1907">
        <v>11.168798277826999</v>
      </c>
      <c r="P1907">
        <v>59.858299595141702</v>
      </c>
      <c r="Q1907">
        <v>6.0735241772657003E-2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230</v>
      </c>
      <c r="E1908">
        <v>387.118386144</v>
      </c>
      <c r="F1908">
        <v>87.88</v>
      </c>
      <c r="G1908">
        <v>-18.201954115423501</v>
      </c>
      <c r="H1908">
        <v>-6.37400550766883</v>
      </c>
      <c r="I1908">
        <v>-22.891251711471899</v>
      </c>
      <c r="J1908">
        <v>-2.5992363450651599</v>
      </c>
      <c r="K1908">
        <v>89.521004649000403</v>
      </c>
      <c r="M1908">
        <v>49.954492641163</v>
      </c>
      <c r="N1908">
        <v>0.86363498910786896</v>
      </c>
      <c r="O1908">
        <v>97.428311333636699</v>
      </c>
      <c r="P1908">
        <v>17.3297730307075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584</v>
      </c>
      <c r="E1909">
        <v>387.03066605999999</v>
      </c>
      <c r="F1909">
        <v>139.04</v>
      </c>
      <c r="G1909">
        <v>53.854905694555001</v>
      </c>
      <c r="H1909">
        <v>10.7835123294763</v>
      </c>
      <c r="I1909">
        <v>42.8547411092703</v>
      </c>
      <c r="J1909">
        <v>3.4832957181091899</v>
      </c>
      <c r="K1909">
        <v>121.411814621774</v>
      </c>
      <c r="L1909">
        <v>106.984824901807</v>
      </c>
      <c r="M1909">
        <v>76.035229040101299</v>
      </c>
      <c r="N1909">
        <v>1.59188649501892</v>
      </c>
      <c r="O1909">
        <v>9.1052934407364692</v>
      </c>
      <c r="P1909">
        <v>89.041468388851101</v>
      </c>
      <c r="Q1909">
        <v>6.9960659218421997E-2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E1910">
        <v>386.51134788399997</v>
      </c>
      <c r="F1910">
        <v>59.32</v>
      </c>
      <c r="G1910">
        <v>-76.980653349231602</v>
      </c>
      <c r="H1910">
        <v>-2.9650350927772999</v>
      </c>
      <c r="I1910">
        <v>-41.284170517659497</v>
      </c>
      <c r="J1910">
        <v>-4.1488961839278797</v>
      </c>
      <c r="K1910">
        <v>63.224983363559801</v>
      </c>
      <c r="L1910">
        <v>82.814081493433605</v>
      </c>
      <c r="M1910">
        <v>42.233947400340099</v>
      </c>
      <c r="N1910">
        <v>0.31347898290821702</v>
      </c>
      <c r="O1910">
        <v>214.010807880377</v>
      </c>
      <c r="P1910">
        <v>17.605075337034101</v>
      </c>
      <c r="Q1910">
        <v>-0.16599830167072099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672</v>
      </c>
      <c r="E1911">
        <v>385.64964680000003</v>
      </c>
      <c r="F1911">
        <v>268.42</v>
      </c>
      <c r="G1911">
        <v>-4.2529334319733998</v>
      </c>
      <c r="H1911">
        <v>15.677869674234</v>
      </c>
      <c r="I1911">
        <v>-7.7773661038894204</v>
      </c>
      <c r="J1911">
        <v>-8.39340572309297</v>
      </c>
      <c r="K1911">
        <v>250.986132865565</v>
      </c>
      <c r="L1911">
        <v>241.60923705604199</v>
      </c>
      <c r="M1911">
        <v>60.388227895023</v>
      </c>
      <c r="N1911">
        <v>2.7213985760200998</v>
      </c>
      <c r="O1911">
        <v>17.930854630802401</v>
      </c>
      <c r="P1911">
        <v>42.284654121388797</v>
      </c>
      <c r="Q1911">
        <v>8.4486585162434999E-2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193</v>
      </c>
      <c r="E1912">
        <v>385.28537957999998</v>
      </c>
      <c r="F1912">
        <v>3204.3</v>
      </c>
      <c r="G1912">
        <v>106.497255637565</v>
      </c>
      <c r="H1912">
        <v>16.9110576125127</v>
      </c>
      <c r="I1912">
        <v>101.917063044719</v>
      </c>
      <c r="J1912">
        <v>-0.84344294381260299</v>
      </c>
      <c r="K1912">
        <v>2872.6700659797798</v>
      </c>
      <c r="L1912">
        <v>2365.3523507091199</v>
      </c>
      <c r="M1912">
        <v>65.457742617122705</v>
      </c>
      <c r="N1912">
        <v>2.2088529340738901</v>
      </c>
      <c r="O1912">
        <v>12.1929906687888</v>
      </c>
      <c r="P1912">
        <v>143.11836115326199</v>
      </c>
      <c r="Q1912">
        <v>6.1490412524778999E-2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193</v>
      </c>
      <c r="E1913">
        <v>384.57805237500003</v>
      </c>
      <c r="F1913">
        <v>170.56</v>
      </c>
      <c r="G1913">
        <v>7.4797179929652904</v>
      </c>
      <c r="H1913">
        <v>-2.24747210145101</v>
      </c>
      <c r="I1913">
        <v>6.02677209226598</v>
      </c>
      <c r="J1913">
        <v>-1.5001266834613201</v>
      </c>
      <c r="K1913">
        <v>165.92313955405001</v>
      </c>
      <c r="L1913">
        <v>154.15338959396399</v>
      </c>
      <c r="M1913">
        <v>59.775267878542103</v>
      </c>
      <c r="N1913">
        <v>0.78129412936606002</v>
      </c>
      <c r="O1913">
        <v>14.6224202626641</v>
      </c>
      <c r="P1913">
        <v>36.447999999999901</v>
      </c>
      <c r="Q1913">
        <v>-2.8302660279793002E-2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E1914">
        <v>384.53883999999999</v>
      </c>
      <c r="F1914">
        <v>186.8</v>
      </c>
      <c r="G1914">
        <v>38.636239931752499</v>
      </c>
      <c r="H1914">
        <v>35.885023721310297</v>
      </c>
      <c r="I1914">
        <v>30.586756231994499</v>
      </c>
      <c r="J1914">
        <v>33.040975849804703</v>
      </c>
      <c r="K1914">
        <v>152.370429858796</v>
      </c>
      <c r="L1914">
        <v>143.01344497289</v>
      </c>
      <c r="M1914">
        <v>88.795137588416694</v>
      </c>
      <c r="N1914">
        <v>2.67143845987454</v>
      </c>
      <c r="O1914">
        <v>17.719486081370398</v>
      </c>
      <c r="P1914">
        <v>69.049773755656105</v>
      </c>
      <c r="Q1914">
        <v>0.106301285329161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46</v>
      </c>
      <c r="E1915">
        <v>384.48246518000002</v>
      </c>
      <c r="F1915">
        <v>294.39999999999998</v>
      </c>
      <c r="G1915">
        <v>42.1498359620523</v>
      </c>
      <c r="H1915">
        <v>76.519805606092106</v>
      </c>
      <c r="I1915">
        <v>58.892164916478201</v>
      </c>
      <c r="J1915">
        <v>62.676564458547702</v>
      </c>
      <c r="K1915">
        <v>178.00495920133301</v>
      </c>
      <c r="M1915">
        <v>96.072635896806602</v>
      </c>
      <c r="O1915">
        <v>8.66168478260869</v>
      </c>
      <c r="P1915">
        <v>118.478664192949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214</v>
      </c>
      <c r="E1916">
        <v>383.02754976</v>
      </c>
      <c r="F1916">
        <v>162.15</v>
      </c>
      <c r="G1916">
        <v>83.354798534202303</v>
      </c>
      <c r="H1916">
        <v>-16.174028337741699</v>
      </c>
      <c r="I1916">
        <v>-21.5242304157326</v>
      </c>
      <c r="J1916">
        <v>-4.6654344318382401</v>
      </c>
      <c r="K1916">
        <v>162.35458146783</v>
      </c>
      <c r="L1916">
        <v>138.65404538520201</v>
      </c>
      <c r="M1916">
        <v>39.537932770929402</v>
      </c>
      <c r="N1916">
        <v>0.70405522001725596</v>
      </c>
      <c r="O1916">
        <v>35.491828553808098</v>
      </c>
      <c r="P1916">
        <v>132.80689160086101</v>
      </c>
      <c r="Q1916">
        <v>0.13067297833100999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E1917">
        <v>382.78125</v>
      </c>
      <c r="F1917">
        <v>646.5</v>
      </c>
      <c r="G1917">
        <v>311.271222027411</v>
      </c>
      <c r="H1917">
        <v>56.789712856403199</v>
      </c>
      <c r="I1917">
        <v>204.484080728013</v>
      </c>
      <c r="J1917">
        <v>21.8588062306311</v>
      </c>
      <c r="K1917">
        <v>435.66118067584301</v>
      </c>
      <c r="M1917">
        <v>96.006999715895105</v>
      </c>
      <c r="N1917">
        <v>1.23517338995046</v>
      </c>
      <c r="O1917">
        <v>10.518174787316299</v>
      </c>
      <c r="P1917">
        <v>454.93562231759603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59</v>
      </c>
      <c r="E1918">
        <v>382.77525000000003</v>
      </c>
      <c r="F1918">
        <v>107.34</v>
      </c>
      <c r="G1918">
        <v>-32.954692411027203</v>
      </c>
      <c r="H1918">
        <v>-7.3492420129554299</v>
      </c>
      <c r="I1918">
        <v>-23.979723940812001</v>
      </c>
      <c r="J1918">
        <v>-2.7113868782877399</v>
      </c>
      <c r="K1918">
        <v>111.790149984964</v>
      </c>
      <c r="L1918">
        <v>116.89667660088899</v>
      </c>
      <c r="M1918">
        <v>46.469991499497702</v>
      </c>
      <c r="N1918">
        <v>0.99805270496742704</v>
      </c>
      <c r="O1918">
        <v>34.432643935159298</v>
      </c>
      <c r="P1918">
        <v>9.6424923391215493</v>
      </c>
      <c r="Q1918">
        <v>5.0578052894965003E-2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230</v>
      </c>
      <c r="E1919">
        <v>382.69178144400001</v>
      </c>
      <c r="F1919">
        <v>138.25</v>
      </c>
      <c r="G1919">
        <v>-15.562104874888499</v>
      </c>
      <c r="H1919">
        <v>-0.12607817114752001</v>
      </c>
      <c r="I1919">
        <v>-2.9011523559160199</v>
      </c>
      <c r="J1919">
        <v>0.42043507935279101</v>
      </c>
      <c r="K1919">
        <v>132.644387382856</v>
      </c>
      <c r="L1919">
        <v>127.578344372781</v>
      </c>
      <c r="M1919">
        <v>69.500435012422201</v>
      </c>
      <c r="N1919">
        <v>0.62576419350756496</v>
      </c>
      <c r="O1919">
        <v>3.43580470162747</v>
      </c>
      <c r="P1919">
        <v>21.271929824561401</v>
      </c>
      <c r="Q1919">
        <v>4.0828658850523003E-2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230</v>
      </c>
      <c r="E1920">
        <v>382.54700000000003</v>
      </c>
      <c r="F1920">
        <v>226.35</v>
      </c>
      <c r="G1920">
        <v>14.5804766002401</v>
      </c>
      <c r="H1920">
        <v>-1.66742383113725</v>
      </c>
      <c r="I1920">
        <v>-4.4929690782108898</v>
      </c>
      <c r="J1920">
        <v>-4.7890425063095901</v>
      </c>
      <c r="K1920">
        <v>233.171867075682</v>
      </c>
      <c r="L1920">
        <v>229.24996464404001</v>
      </c>
      <c r="M1920">
        <v>48.524243440550997</v>
      </c>
      <c r="N1920">
        <v>1.20961627369394</v>
      </c>
      <c r="O1920">
        <v>52.396730726750597</v>
      </c>
      <c r="P1920">
        <v>43.714285714285701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59</v>
      </c>
      <c r="E1921">
        <v>382.47678033599999</v>
      </c>
      <c r="F1921">
        <v>48.08</v>
      </c>
      <c r="G1921">
        <v>37.957939153816298</v>
      </c>
      <c r="H1921">
        <v>-8.8500113916821199</v>
      </c>
      <c r="I1921">
        <v>14.0098286427245</v>
      </c>
      <c r="J1921">
        <v>10.9946950891783</v>
      </c>
      <c r="K1921">
        <v>46.910563609750596</v>
      </c>
      <c r="L1921">
        <v>44.582181181083698</v>
      </c>
      <c r="M1921">
        <v>74.977307371811605</v>
      </c>
      <c r="N1921">
        <v>1.5233233982158001</v>
      </c>
      <c r="O1921">
        <v>45.590682196339401</v>
      </c>
      <c r="P1921">
        <v>84.568138195777294</v>
      </c>
      <c r="Q1921">
        <v>2.9938874774237002E-2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230</v>
      </c>
      <c r="E1922">
        <v>380.86545999999998</v>
      </c>
      <c r="F1922">
        <v>698.85</v>
      </c>
      <c r="G1922">
        <v>155.60960818403899</v>
      </c>
      <c r="H1922">
        <v>20.419575191345601</v>
      </c>
      <c r="I1922">
        <v>57.727898664069002</v>
      </c>
      <c r="J1922">
        <v>-9.1974529851908091</v>
      </c>
      <c r="K1922">
        <v>570.69104173340304</v>
      </c>
      <c r="L1922">
        <v>454.41533139115103</v>
      </c>
      <c r="M1922">
        <v>64.584212789470399</v>
      </c>
      <c r="N1922">
        <v>2.0867766996866002</v>
      </c>
      <c r="O1922">
        <v>12.999928453888501</v>
      </c>
      <c r="P1922">
        <v>187.82948929159801</v>
      </c>
      <c r="Q1922">
        <v>0.116859668514035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E1923">
        <v>380.78007000000002</v>
      </c>
      <c r="F1923">
        <v>178.75</v>
      </c>
      <c r="G1923">
        <v>-36.350465502803303</v>
      </c>
      <c r="H1923">
        <v>-7.3591495426780202</v>
      </c>
      <c r="I1923">
        <v>-19.608136548377399</v>
      </c>
      <c r="J1923">
        <v>2.5064396595277501</v>
      </c>
      <c r="M1923">
        <v>53.855680365237802</v>
      </c>
      <c r="O1923">
        <v>47.692307692307701</v>
      </c>
      <c r="P1923">
        <v>35.262958758985903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998</v>
      </c>
      <c r="E1924">
        <v>379.66459165999999</v>
      </c>
      <c r="F1924">
        <v>198.91</v>
      </c>
      <c r="G1924">
        <v>15.4772975214188</v>
      </c>
      <c r="H1924">
        <v>10.9840913203778</v>
      </c>
      <c r="I1924">
        <v>-0.98865873198021603</v>
      </c>
      <c r="J1924">
        <v>-2.2105147604091999</v>
      </c>
      <c r="K1924">
        <v>183.335042168255</v>
      </c>
      <c r="L1924">
        <v>168.603808619462</v>
      </c>
      <c r="M1924">
        <v>66.7208197023743</v>
      </c>
      <c r="N1924">
        <v>3.3421170158473501</v>
      </c>
      <c r="O1924">
        <v>10.6027851792267</v>
      </c>
      <c r="P1924">
        <v>54.014711575687102</v>
      </c>
      <c r="Q1924">
        <v>-2.0695265468266E-2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230</v>
      </c>
      <c r="E1925">
        <v>378.43909819499999</v>
      </c>
      <c r="F1925">
        <v>60.21</v>
      </c>
      <c r="G1925">
        <v>24.5366837321533</v>
      </c>
      <c r="H1925">
        <v>-1.8291673993473301</v>
      </c>
      <c r="I1925">
        <v>4.7973276858195897</v>
      </c>
      <c r="J1925">
        <v>-7.5644995407830704</v>
      </c>
      <c r="K1925">
        <v>59.362650760308703</v>
      </c>
      <c r="L1925">
        <v>55.848773870350797</v>
      </c>
      <c r="M1925">
        <v>45.410501776412502</v>
      </c>
      <c r="N1925">
        <v>1.1477320592878899</v>
      </c>
      <c r="O1925">
        <v>27.370868626474</v>
      </c>
      <c r="P1925">
        <v>58.364018937401298</v>
      </c>
      <c r="Q1925">
        <v>0.106765888094116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230</v>
      </c>
      <c r="E1926">
        <v>378.404593559999</v>
      </c>
      <c r="F1926">
        <v>1548.55</v>
      </c>
      <c r="G1926">
        <v>142.475040135424</v>
      </c>
      <c r="H1926">
        <v>-26.284885577311801</v>
      </c>
      <c r="I1926">
        <v>-0.90874265102602403</v>
      </c>
      <c r="J1926">
        <v>-6.7108229288396402</v>
      </c>
      <c r="K1926">
        <v>1756.51998886821</v>
      </c>
      <c r="L1926">
        <v>1525.0120174057599</v>
      </c>
      <c r="M1926">
        <v>29.251564054226801</v>
      </c>
      <c r="N1926">
        <v>0.743686074675733</v>
      </c>
      <c r="O1926">
        <v>48.5260404894901</v>
      </c>
      <c r="P1926">
        <v>200.68932038834899</v>
      </c>
      <c r="Q1926">
        <v>0.186421356060399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59</v>
      </c>
      <c r="E1927">
        <v>377.638474634999</v>
      </c>
      <c r="F1927">
        <v>310.75</v>
      </c>
      <c r="G1927">
        <v>168.31536383315401</v>
      </c>
      <c r="H1927">
        <v>0.91474161596681103</v>
      </c>
      <c r="I1927">
        <v>14.3678662396372</v>
      </c>
      <c r="J1927">
        <v>-0.337336801295466</v>
      </c>
      <c r="K1927">
        <v>296.86957928044001</v>
      </c>
      <c r="L1927">
        <v>254.27094513887201</v>
      </c>
      <c r="M1927">
        <v>58.710713042109703</v>
      </c>
      <c r="N1927">
        <v>1.2340788318851399</v>
      </c>
      <c r="O1927">
        <v>11.5366049879324</v>
      </c>
      <c r="P1927">
        <v>209.20398009950199</v>
      </c>
      <c r="Q1927">
        <v>0.14618409736120799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E1928">
        <v>377.5962237</v>
      </c>
      <c r="F1928">
        <v>1250</v>
      </c>
      <c r="G1928">
        <v>1239.08912654814</v>
      </c>
      <c r="H1928">
        <v>38.276804525528298</v>
      </c>
      <c r="I1928">
        <v>1255.83145550257</v>
      </c>
      <c r="J1928">
        <v>2.31363529627524</v>
      </c>
      <c r="K1928">
        <v>922.67103036934498</v>
      </c>
      <c r="M1928">
        <v>98.556244990680995</v>
      </c>
      <c r="N1928">
        <v>0.65673477755757503</v>
      </c>
      <c r="O1928">
        <v>0.72000000000000897</v>
      </c>
      <c r="P1928">
        <v>1335.13203214695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267</v>
      </c>
      <c r="E1929">
        <v>377.489375</v>
      </c>
      <c r="F1929">
        <v>315.35000000000002</v>
      </c>
      <c r="G1929">
        <v>122.41806446557401</v>
      </c>
      <c r="H1929">
        <v>-0.81336757349355404</v>
      </c>
      <c r="I1929">
        <v>-13.161693701626101</v>
      </c>
      <c r="J1929">
        <v>-8.4475645106925406</v>
      </c>
      <c r="K1929">
        <v>282.46094961566502</v>
      </c>
      <c r="L1929">
        <v>258.58989205602899</v>
      </c>
      <c r="M1929">
        <v>57.053172147063698</v>
      </c>
      <c r="N1929">
        <v>1.54314680483592</v>
      </c>
      <c r="O1929">
        <v>17.187252259394299</v>
      </c>
      <c r="P1929">
        <v>153.29317269076299</v>
      </c>
      <c r="Q1929">
        <v>8.8186535676883004E-2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214</v>
      </c>
      <c r="E1930">
        <v>377.26123710000002</v>
      </c>
      <c r="F1930">
        <v>60628.05</v>
      </c>
      <c r="G1930">
        <v>406.38982744389398</v>
      </c>
      <c r="H1930">
        <v>30.609817829933899</v>
      </c>
      <c r="I1930">
        <v>229.57133746053799</v>
      </c>
      <c r="J1930">
        <v>6.2169307670773897</v>
      </c>
      <c r="K1930">
        <v>41757.082931463199</v>
      </c>
      <c r="L1930">
        <v>24949.7635307563</v>
      </c>
      <c r="M1930">
        <v>96.8664603206891</v>
      </c>
      <c r="N1930">
        <v>0.29350809560524199</v>
      </c>
      <c r="O1930">
        <v>0</v>
      </c>
      <c r="P1930">
        <v>482.96201923076899</v>
      </c>
      <c r="Q1930">
        <v>0.22569833578383999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609</v>
      </c>
      <c r="E1931">
        <v>375.86084439499899</v>
      </c>
      <c r="F1931">
        <v>162.4</v>
      </c>
      <c r="G1931">
        <v>-32.751682777968398</v>
      </c>
      <c r="H1931">
        <v>-10.7265601299311</v>
      </c>
      <c r="I1931">
        <v>-26.540367633640098</v>
      </c>
      <c r="J1931">
        <v>-2.6287293860651699</v>
      </c>
      <c r="K1931">
        <v>170.99150592314899</v>
      </c>
      <c r="L1931">
        <v>180.71305595801499</v>
      </c>
      <c r="M1931">
        <v>36.8817179956066</v>
      </c>
      <c r="N1931">
        <v>0.65885342926772605</v>
      </c>
      <c r="O1931">
        <v>53.509852216748698</v>
      </c>
      <c r="P1931">
        <v>8.2666666666666604</v>
      </c>
      <c r="Q1931">
        <v>0.28667441364108398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376</v>
      </c>
      <c r="E1932">
        <v>375.09101500000003</v>
      </c>
      <c r="F1932">
        <v>330.75</v>
      </c>
      <c r="G1932">
        <v>71.289094069110604</v>
      </c>
      <c r="H1932">
        <v>-18.024658146118</v>
      </c>
      <c r="I1932">
        <v>-4.3421366242748602</v>
      </c>
      <c r="J1932">
        <v>-6.5190959906338302</v>
      </c>
      <c r="K1932">
        <v>394.48931429810898</v>
      </c>
      <c r="L1932">
        <v>376.249290264943</v>
      </c>
      <c r="M1932">
        <v>35.235741988338802</v>
      </c>
      <c r="N1932">
        <v>3.1491228070175401</v>
      </c>
      <c r="O1932">
        <v>122.101284958427</v>
      </c>
      <c r="P1932">
        <v>109.53436807095299</v>
      </c>
      <c r="Q1932">
        <v>0.21860977178812799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E1933">
        <v>374.74587500000001</v>
      </c>
      <c r="F1933">
        <v>285.55</v>
      </c>
      <c r="G1933">
        <v>18.171385471973899</v>
      </c>
      <c r="H1933">
        <v>-10.9981093268712</v>
      </c>
      <c r="I1933">
        <v>-35.483363275692298</v>
      </c>
      <c r="J1933">
        <v>3.02729410505713</v>
      </c>
      <c r="K1933">
        <v>294.35865370328997</v>
      </c>
      <c r="L1933">
        <v>299.15362115168102</v>
      </c>
      <c r="M1933">
        <v>55.052545168862999</v>
      </c>
      <c r="N1933">
        <v>1.55039403440386</v>
      </c>
      <c r="O1933">
        <v>54.438802311328999</v>
      </c>
      <c r="P1933">
        <v>49.777078415945397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705</v>
      </c>
      <c r="E1934">
        <v>373.16630627000001</v>
      </c>
      <c r="F1934">
        <v>212.69</v>
      </c>
      <c r="G1934">
        <v>29.6302157559312</v>
      </c>
      <c r="H1934">
        <v>0.94512264440181304</v>
      </c>
      <c r="I1934">
        <v>12.098686551182601</v>
      </c>
      <c r="J1934">
        <v>-1.60632692340025</v>
      </c>
      <c r="K1934">
        <v>200.89327821633</v>
      </c>
      <c r="L1934">
        <v>179.04368497806999</v>
      </c>
      <c r="M1934">
        <v>43.478451693180702</v>
      </c>
      <c r="N1934">
        <v>0.70412802106099504</v>
      </c>
      <c r="O1934">
        <v>2.4918896045888301</v>
      </c>
      <c r="P1934">
        <v>58.723880597014897</v>
      </c>
      <c r="Q1934">
        <v>8.1463636799704003E-2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132</v>
      </c>
      <c r="E1935">
        <v>372.36359744999999</v>
      </c>
      <c r="F1935">
        <v>17.600000000000001</v>
      </c>
      <c r="G1935">
        <v>-34.902024519887298</v>
      </c>
      <c r="H1935">
        <v>-8.9476026686931398</v>
      </c>
      <c r="I1935">
        <v>-24.336177622209</v>
      </c>
      <c r="J1935">
        <v>-3.9266413184981701</v>
      </c>
      <c r="K1935">
        <v>18.266448930304399</v>
      </c>
      <c r="L1935">
        <v>19.837878201514702</v>
      </c>
      <c r="M1935">
        <v>44.466615479752399</v>
      </c>
      <c r="N1935">
        <v>0.96018115187509301</v>
      </c>
      <c r="O1935">
        <v>84.090909090908994</v>
      </c>
      <c r="P1935">
        <v>10</v>
      </c>
      <c r="Q1935">
        <v>5.3956574653304001E-2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1628</v>
      </c>
      <c r="E1936">
        <v>372.202</v>
      </c>
      <c r="F1936">
        <v>151.44999999999999</v>
      </c>
      <c r="G1936">
        <v>241.612229936641</v>
      </c>
      <c r="H1936">
        <v>-0.31360486392737202</v>
      </c>
      <c r="I1936">
        <v>29.130904530507099</v>
      </c>
      <c r="J1936">
        <v>-1.1928049108216301</v>
      </c>
      <c r="K1936">
        <v>135.425182661859</v>
      </c>
      <c r="L1936">
        <v>100.264699296451</v>
      </c>
      <c r="M1936">
        <v>62.6265987424702</v>
      </c>
      <c r="N1936">
        <v>1.2638780297107099</v>
      </c>
      <c r="O1936">
        <v>4.8200726312314304</v>
      </c>
      <c r="P1936">
        <v>288.83183568677703</v>
      </c>
      <c r="Q1936">
        <v>0.17011783825778901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21</v>
      </c>
      <c r="E1937">
        <v>371.80948000000001</v>
      </c>
      <c r="F1937">
        <v>31.2</v>
      </c>
      <c r="G1937">
        <v>53.0915512515936</v>
      </c>
      <c r="H1937">
        <v>13.1666310029175</v>
      </c>
      <c r="I1937">
        <v>5.3822254363895503</v>
      </c>
      <c r="J1937">
        <v>-5.4676966857134097</v>
      </c>
      <c r="K1937">
        <v>27.225849432759698</v>
      </c>
      <c r="L1937">
        <v>25.397178990098201</v>
      </c>
      <c r="M1937">
        <v>67.284551877986004</v>
      </c>
      <c r="N1937">
        <v>2.5095397692030401</v>
      </c>
      <c r="O1937">
        <v>18.589743589743499</v>
      </c>
      <c r="P1937">
        <v>83.529411764705799</v>
      </c>
      <c r="Q1937">
        <v>-1.2575995541240999E-2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495</v>
      </c>
      <c r="E1938">
        <v>371.61512855199999</v>
      </c>
      <c r="F1938">
        <v>60.06</v>
      </c>
      <c r="G1938">
        <v>-16.370111906810301</v>
      </c>
      <c r="H1938">
        <v>-6.2419545635627198</v>
      </c>
      <c r="I1938">
        <v>-20.679133183479301</v>
      </c>
      <c r="J1938">
        <v>-0.28846071700375198</v>
      </c>
      <c r="K1938">
        <v>62.310527069881999</v>
      </c>
      <c r="L1938">
        <v>63.717858102123401</v>
      </c>
      <c r="M1938">
        <v>49.717815769442097</v>
      </c>
      <c r="N1938">
        <v>0.85197914574425504</v>
      </c>
      <c r="O1938">
        <v>34.865134865134799</v>
      </c>
      <c r="P1938">
        <v>20.12</v>
      </c>
      <c r="Q1938">
        <v>3.0843959271647001E-2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379</v>
      </c>
      <c r="E1939">
        <v>371.39491199999998</v>
      </c>
      <c r="F1939">
        <v>329.45</v>
      </c>
      <c r="G1939">
        <v>101.165696944556</v>
      </c>
      <c r="H1939">
        <v>-7.1041003425801197</v>
      </c>
      <c r="I1939">
        <v>105.707736041259</v>
      </c>
      <c r="J1939">
        <v>-11.268562486579199</v>
      </c>
      <c r="K1939">
        <v>307.49471225912799</v>
      </c>
      <c r="L1939">
        <v>219.33781669119301</v>
      </c>
      <c r="M1939">
        <v>40.261151643313703</v>
      </c>
      <c r="N1939">
        <v>0.16566184139395901</v>
      </c>
      <c r="O1939">
        <v>11.7013203824556</v>
      </c>
      <c r="P1939">
        <v>157.3828125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1219</v>
      </c>
      <c r="E1940">
        <v>371.15350367999997</v>
      </c>
      <c r="F1940">
        <v>222.2</v>
      </c>
      <c r="G1940">
        <v>524.79173640130898</v>
      </c>
      <c r="H1940">
        <v>-25.3103929526958</v>
      </c>
      <c r="I1940">
        <v>60.945739137235101</v>
      </c>
      <c r="J1940">
        <v>-14.685712712240001</v>
      </c>
      <c r="K1940">
        <v>220.14518745558601</v>
      </c>
      <c r="L1940">
        <v>155.44340591508799</v>
      </c>
      <c r="M1940">
        <v>37.936597827460197</v>
      </c>
      <c r="N1940">
        <v>0.90565623283909902</v>
      </c>
      <c r="O1940">
        <v>43.091809180917998</v>
      </c>
      <c r="P1940">
        <v>696.415770609319</v>
      </c>
      <c r="Q1940">
        <v>0.125671489638331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E1941">
        <v>371.065967</v>
      </c>
      <c r="F1941">
        <v>18.920000000000002</v>
      </c>
      <c r="G1941">
        <v>-6.6512534024173</v>
      </c>
      <c r="H1941">
        <v>-26.242481914027099</v>
      </c>
      <c r="I1941">
        <v>6.26127717089744</v>
      </c>
      <c r="J1941">
        <v>7.0075953178804902</v>
      </c>
      <c r="K1941">
        <v>22.272577083379399</v>
      </c>
      <c r="L1941">
        <v>22.346735920662098</v>
      </c>
      <c r="M1941">
        <v>50.3168438754589</v>
      </c>
      <c r="N1941">
        <v>3.0577214413423199</v>
      </c>
      <c r="O1941">
        <v>79.704016913319194</v>
      </c>
      <c r="P1941">
        <v>71.843778383287898</v>
      </c>
      <c r="Q1941">
        <v>0.118096207396442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46</v>
      </c>
      <c r="E1942">
        <v>370.94112000000001</v>
      </c>
      <c r="F1942">
        <v>139.25</v>
      </c>
      <c r="G1942">
        <v>57.764957386634102</v>
      </c>
      <c r="H1942">
        <v>45.302426338915097</v>
      </c>
      <c r="I1942">
        <v>74.507286341059995</v>
      </c>
      <c r="J1942">
        <v>3.4051716599983899</v>
      </c>
      <c r="K1942">
        <v>108.84392075305099</v>
      </c>
      <c r="M1942">
        <v>65.743377269814005</v>
      </c>
      <c r="N1942">
        <v>1.5106645151826299</v>
      </c>
      <c r="O1942">
        <v>17.019748653500798</v>
      </c>
      <c r="P1942">
        <v>121.031746031746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46</v>
      </c>
      <c r="E1943">
        <v>370.90649999999999</v>
      </c>
      <c r="F1943">
        <v>45.49</v>
      </c>
      <c r="G1943">
        <v>174.481122246826</v>
      </c>
      <c r="H1943">
        <v>47.125075804059001</v>
      </c>
      <c r="I1943">
        <v>73.134355474458303</v>
      </c>
      <c r="J1943">
        <v>8.4522748246898498</v>
      </c>
      <c r="K1943">
        <v>35.7746330324578</v>
      </c>
      <c r="L1943">
        <v>26.540141740160799</v>
      </c>
      <c r="M1943">
        <v>92.314292713887497</v>
      </c>
      <c r="N1943">
        <v>0.48609468704609499</v>
      </c>
      <c r="O1943">
        <v>4.0668278742580704</v>
      </c>
      <c r="P1943">
        <v>247.25190839694599</v>
      </c>
      <c r="Q1943">
        <v>8.5799685253639998E-2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387</v>
      </c>
      <c r="E1944">
        <v>369.36900000000003</v>
      </c>
      <c r="F1944">
        <v>72.5</v>
      </c>
      <c r="G1944">
        <v>55.766289831670697</v>
      </c>
      <c r="H1944">
        <v>-13.188912481903399</v>
      </c>
      <c r="I1944">
        <v>11.224011447313</v>
      </c>
      <c r="J1944">
        <v>-4.5466935750620898</v>
      </c>
      <c r="K1944">
        <v>68.6337518921802</v>
      </c>
      <c r="L1944">
        <v>58.464637194894102</v>
      </c>
      <c r="M1944">
        <v>45.879606982241</v>
      </c>
      <c r="N1944">
        <v>0.13921658309274099</v>
      </c>
      <c r="O1944">
        <v>19.310344827586199</v>
      </c>
      <c r="P1944">
        <v>89.790575916230296</v>
      </c>
      <c r="Q1944">
        <v>5.7942643677339999E-2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264</v>
      </c>
      <c r="E1945">
        <v>368.47500000000002</v>
      </c>
      <c r="F1945">
        <v>233.4</v>
      </c>
      <c r="G1945">
        <v>83.9226663063112</v>
      </c>
      <c r="H1945">
        <v>-9.9076077717102997</v>
      </c>
      <c r="I1945">
        <v>28.724794030544501</v>
      </c>
      <c r="J1945">
        <v>-2.6371362074950802</v>
      </c>
      <c r="K1945">
        <v>239.99233287934601</v>
      </c>
      <c r="M1945">
        <v>51.507163697800699</v>
      </c>
      <c r="N1945">
        <v>0.72590400443910097</v>
      </c>
      <c r="O1945">
        <v>42.266495287060799</v>
      </c>
      <c r="P1945">
        <v>158.471760797342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1939</v>
      </c>
      <c r="E1946">
        <v>368.28518812999999</v>
      </c>
      <c r="F1946">
        <v>64.260000000000005</v>
      </c>
      <c r="G1946">
        <v>33.679272466363201</v>
      </c>
      <c r="H1946">
        <v>-2.5244012486242098</v>
      </c>
      <c r="I1946">
        <v>9.5271667709923502</v>
      </c>
      <c r="J1946">
        <v>-6.11569048296092</v>
      </c>
      <c r="K1946">
        <v>65.127389351176802</v>
      </c>
      <c r="L1946">
        <v>60.074238300394697</v>
      </c>
      <c r="M1946">
        <v>33.5405327816731</v>
      </c>
      <c r="N1946">
        <v>0.44722615884382799</v>
      </c>
      <c r="O1946">
        <v>45.269218798630497</v>
      </c>
      <c r="P1946">
        <v>64.980744544287504</v>
      </c>
      <c r="Q1946">
        <v>3.2472959190992003E-2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379</v>
      </c>
      <c r="E1947">
        <v>367.629755759999</v>
      </c>
      <c r="F1947">
        <v>157.15</v>
      </c>
      <c r="G1947">
        <v>44.252637375198503</v>
      </c>
      <c r="H1947">
        <v>75.824915290415305</v>
      </c>
      <c r="I1947">
        <v>60.994966329624503</v>
      </c>
      <c r="J1947">
        <v>19.792043574026799</v>
      </c>
      <c r="M1947">
        <v>84.262527633960801</v>
      </c>
      <c r="O1947">
        <v>11.2949411390391</v>
      </c>
      <c r="P1947">
        <v>128.91478514202399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109</v>
      </c>
      <c r="E1948">
        <v>365.4615</v>
      </c>
      <c r="F1948">
        <v>29236.9</v>
      </c>
      <c r="G1948">
        <v>136.76143590752801</v>
      </c>
      <c r="H1948">
        <v>23.409865167503501</v>
      </c>
      <c r="I1948">
        <v>108.604844615823</v>
      </c>
      <c r="J1948">
        <v>25.082062924459301</v>
      </c>
      <c r="K1948">
        <v>19492.260506204599</v>
      </c>
      <c r="L1948">
        <v>16888.006897899799</v>
      </c>
      <c r="M1948">
        <v>93.418375505083105</v>
      </c>
      <c r="N1948">
        <v>3.6451057335949399</v>
      </c>
      <c r="O1948">
        <v>0</v>
      </c>
      <c r="P1948">
        <v>197.99211113715799</v>
      </c>
      <c r="Q1948">
        <v>4.0787812518888002E-2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132</v>
      </c>
      <c r="E1949">
        <v>363.70195200000001</v>
      </c>
      <c r="F1949">
        <v>737.25</v>
      </c>
      <c r="G1949">
        <v>855.22198603420202</v>
      </c>
      <c r="H1949">
        <v>104.62444219757</v>
      </c>
      <c r="I1949">
        <v>162.93309982697801</v>
      </c>
      <c r="J1949">
        <v>31.917958231492399</v>
      </c>
      <c r="K1949">
        <v>389.94884510459201</v>
      </c>
      <c r="L1949">
        <v>281.39892377824202</v>
      </c>
      <c r="M1949">
        <v>95.772622099946901</v>
      </c>
      <c r="N1949">
        <v>3.0421596828111599</v>
      </c>
      <c r="O1949">
        <v>2.0278060359443901</v>
      </c>
      <c r="P1949">
        <v>944.85544217687004</v>
      </c>
      <c r="Q1949">
        <v>0.174622716095681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867</v>
      </c>
      <c r="E1950">
        <v>363.42097999999999</v>
      </c>
      <c r="F1950">
        <v>624.75</v>
      </c>
      <c r="G1950">
        <v>70.555319367535702</v>
      </c>
      <c r="H1950">
        <v>23.401746129336999</v>
      </c>
      <c r="I1950">
        <v>89.848559361618697</v>
      </c>
      <c r="J1950">
        <v>5.2560571600440902</v>
      </c>
      <c r="K1950">
        <v>524.03429594853196</v>
      </c>
      <c r="M1950">
        <v>83.837677995278796</v>
      </c>
      <c r="N1950">
        <v>2.1688686131386801</v>
      </c>
      <c r="O1950">
        <v>5.9463785514205698</v>
      </c>
      <c r="P1950">
        <v>144.04296875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1501</v>
      </c>
      <c r="E1951">
        <v>362.21507400000002</v>
      </c>
      <c r="F1951">
        <v>173.2</v>
      </c>
      <c r="G1951">
        <v>-37.452068724598099</v>
      </c>
      <c r="H1951">
        <v>-15.053323645608399</v>
      </c>
      <c r="I1951">
        <v>-54.637117769430901</v>
      </c>
      <c r="J1951">
        <v>-7.9084911853314299</v>
      </c>
      <c r="K1951">
        <v>210.51165552830599</v>
      </c>
      <c r="L1951">
        <v>231.793208723291</v>
      </c>
      <c r="M1951">
        <v>27.639141747725599</v>
      </c>
      <c r="N1951">
        <v>0.24681725050227701</v>
      </c>
      <c r="O1951">
        <v>120.95842956120001</v>
      </c>
      <c r="P1951">
        <v>8.1148564294631598</v>
      </c>
      <c r="Q1951">
        <v>0.146064171749411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328</v>
      </c>
      <c r="E1952">
        <v>361.16442153000003</v>
      </c>
      <c r="F1952">
        <v>28</v>
      </c>
      <c r="G1952">
        <v>107.516103681261</v>
      </c>
      <c r="H1952">
        <v>0.97782565621748296</v>
      </c>
      <c r="I1952">
        <v>-14.8157537398939</v>
      </c>
      <c r="J1952">
        <v>6.5772568175734198</v>
      </c>
      <c r="K1952">
        <v>25.581454405009101</v>
      </c>
      <c r="L1952">
        <v>24.851327956028001</v>
      </c>
      <c r="M1952">
        <v>81.081118400679401</v>
      </c>
      <c r="N1952">
        <v>0.78061902604212696</v>
      </c>
      <c r="O1952">
        <v>26.607142857142801</v>
      </c>
      <c r="P1952">
        <v>166.666666666666</v>
      </c>
      <c r="Q1952">
        <v>7.6425997895577996E-2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E1953">
        <v>359.6800078</v>
      </c>
      <c r="F1953">
        <v>102.35</v>
      </c>
      <c r="G1953">
        <v>-45.037512753186398</v>
      </c>
      <c r="H1953">
        <v>-19.440557466339801</v>
      </c>
      <c r="I1953">
        <v>-28.295183798760402</v>
      </c>
      <c r="J1953">
        <v>-4.7534109714276802</v>
      </c>
      <c r="O1953">
        <v>28.519785051294502</v>
      </c>
      <c r="P1953">
        <v>0.34313725490195901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1444</v>
      </c>
      <c r="E1954">
        <v>359.04831000000001</v>
      </c>
      <c r="F1954">
        <v>477.65</v>
      </c>
      <c r="G1954">
        <v>-35.433886367924202</v>
      </c>
      <c r="H1954">
        <v>2.2404346177813101</v>
      </c>
      <c r="I1954">
        <v>-30.160304042865</v>
      </c>
      <c r="J1954">
        <v>8.1613760480929205</v>
      </c>
      <c r="K1954">
        <v>455.39431109069</v>
      </c>
      <c r="L1954">
        <v>510.19254085440798</v>
      </c>
      <c r="M1954">
        <v>72.050827782970899</v>
      </c>
      <c r="N1954">
        <v>1.5888579387186601</v>
      </c>
      <c r="O1954">
        <v>52.8315712341672</v>
      </c>
      <c r="P1954">
        <v>38.049132947976801</v>
      </c>
      <c r="Q1954">
        <v>5.2860208933407003E-2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59</v>
      </c>
      <c r="E1955">
        <v>357.77519120199997</v>
      </c>
      <c r="F1955">
        <v>15.66</v>
      </c>
      <c r="G1955">
        <v>101.50456290096599</v>
      </c>
      <c r="H1955">
        <v>-21.0726462682745</v>
      </c>
      <c r="I1955">
        <v>-14.7849167261841</v>
      </c>
      <c r="J1955">
        <v>-2.9695344705700499</v>
      </c>
      <c r="K1955">
        <v>16.4334623096995</v>
      </c>
      <c r="L1955">
        <v>15.185713540528401</v>
      </c>
      <c r="M1955">
        <v>42.117500512258303</v>
      </c>
      <c r="N1955">
        <v>0.62542235616003605</v>
      </c>
      <c r="O1955">
        <v>39.782886334610403</v>
      </c>
      <c r="P1955">
        <v>155.88235294117601</v>
      </c>
      <c r="Q1955">
        <v>4.2546449093110998E-2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281</v>
      </c>
      <c r="E1956">
        <v>357.04113239999998</v>
      </c>
      <c r="F1956">
        <v>237.15</v>
      </c>
      <c r="G1956">
        <v>-52.377448461556298</v>
      </c>
      <c r="H1956">
        <v>-1.4525319082769499</v>
      </c>
      <c r="I1956">
        <v>-32.405048406597103</v>
      </c>
      <c r="J1956">
        <v>2.2842065834312399</v>
      </c>
      <c r="K1956">
        <v>245.34103323219799</v>
      </c>
      <c r="L1956">
        <v>275.93475835848602</v>
      </c>
      <c r="M1956">
        <v>59.388318980832103</v>
      </c>
      <c r="N1956">
        <v>0.88471800087059305</v>
      </c>
      <c r="O1956">
        <v>51.380982500527097</v>
      </c>
      <c r="P1956">
        <v>23.194805194805099</v>
      </c>
      <c r="Q1956">
        <v>7.5179733228339998E-2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867</v>
      </c>
      <c r="E1957">
        <v>356.753787119999</v>
      </c>
      <c r="F1957">
        <v>105.55</v>
      </c>
      <c r="G1957">
        <v>21.303906938157098</v>
      </c>
      <c r="H1957">
        <v>11.7122721826281</v>
      </c>
      <c r="I1957">
        <v>-41.135022759716001</v>
      </c>
      <c r="J1957">
        <v>18.791300447943101</v>
      </c>
      <c r="K1957">
        <v>96.798608257006904</v>
      </c>
      <c r="M1957">
        <v>75.518167041110303</v>
      </c>
      <c r="N1957">
        <v>2.5622448979591801</v>
      </c>
      <c r="O1957">
        <v>65.798199905258102</v>
      </c>
      <c r="P1957">
        <v>56.835066864784501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281</v>
      </c>
      <c r="E1958">
        <v>356.2496036</v>
      </c>
      <c r="F1958">
        <v>21.71</v>
      </c>
      <c r="G1958">
        <v>-15.5660286606022</v>
      </c>
      <c r="H1958">
        <v>-4.2911024780717097</v>
      </c>
      <c r="I1958">
        <v>17.206583908851599</v>
      </c>
      <c r="J1958">
        <v>-1.4679987092712301</v>
      </c>
      <c r="K1958">
        <v>21.0193968660361</v>
      </c>
      <c r="L1958">
        <v>20.290826566492001</v>
      </c>
      <c r="M1958">
        <v>57.600001879642797</v>
      </c>
      <c r="N1958">
        <v>2.7062457663066</v>
      </c>
      <c r="O1958">
        <v>20.0351969396839</v>
      </c>
      <c r="P1958">
        <v>73.862048378010101</v>
      </c>
      <c r="Q1958">
        <v>6.0174627009282E-2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59</v>
      </c>
      <c r="E1959">
        <v>356.167328</v>
      </c>
      <c r="F1959">
        <v>42.06</v>
      </c>
      <c r="G1959">
        <v>-68.496830033450806</v>
      </c>
      <c r="H1959">
        <v>8.3961405727965506</v>
      </c>
      <c r="I1959">
        <v>-61.756247401529798</v>
      </c>
      <c r="J1959">
        <v>6.6320896039462998</v>
      </c>
      <c r="K1959">
        <v>43.910561385356303</v>
      </c>
      <c r="L1959">
        <v>60.961223590258498</v>
      </c>
      <c r="M1959">
        <v>78.449597510081503</v>
      </c>
      <c r="N1959">
        <v>0.46177727366020399</v>
      </c>
      <c r="O1959">
        <v>120.993818354731</v>
      </c>
      <c r="P1959">
        <v>20.862068965517199</v>
      </c>
      <c r="Q1959">
        <v>5.7082122192611003E-2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E1960">
        <v>354.311622</v>
      </c>
      <c r="F1960">
        <v>145.9</v>
      </c>
      <c r="G1960">
        <v>-45.2419256555796</v>
      </c>
      <c r="H1960">
        <v>-3.3055027333671001</v>
      </c>
      <c r="I1960">
        <v>-33.819490250852901</v>
      </c>
      <c r="J1960">
        <v>-4.3041177753533697</v>
      </c>
      <c r="K1960">
        <v>148.838024379545</v>
      </c>
      <c r="L1960">
        <v>160.26568448727099</v>
      </c>
      <c r="M1960">
        <v>50.752650992553498</v>
      </c>
      <c r="N1960">
        <v>1.10851775195032</v>
      </c>
      <c r="O1960">
        <v>51.473612063056798</v>
      </c>
      <c r="P1960">
        <v>16.487025948103799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80</v>
      </c>
      <c r="E1961">
        <v>354.10784544000001</v>
      </c>
      <c r="F1961">
        <v>201.2</v>
      </c>
      <c r="G1961">
        <v>15.586074039880099</v>
      </c>
      <c r="H1961">
        <v>-5.19020645523503</v>
      </c>
      <c r="I1961">
        <v>-28.407348255724798</v>
      </c>
      <c r="J1961">
        <v>-0.235093468035562</v>
      </c>
      <c r="K1961">
        <v>202.04858078611201</v>
      </c>
      <c r="L1961">
        <v>198.555758961463</v>
      </c>
      <c r="M1961">
        <v>59.057705952157299</v>
      </c>
      <c r="N1961">
        <v>2.0805115436020398</v>
      </c>
      <c r="O1961">
        <v>58.672962226640102</v>
      </c>
      <c r="P1961">
        <v>67.248545303408093</v>
      </c>
      <c r="Q1961">
        <v>0.14660094953366001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21</v>
      </c>
      <c r="E1962">
        <v>354.00184463400001</v>
      </c>
      <c r="F1962">
        <v>34.479999999999997</v>
      </c>
      <c r="G1962">
        <v>-55.6441227524084</v>
      </c>
      <c r="H1962">
        <v>-12.529451711513699</v>
      </c>
      <c r="I1962">
        <v>-6.3922859218420598</v>
      </c>
      <c r="J1962">
        <v>-3.6462499759985301</v>
      </c>
      <c r="K1962">
        <v>36.334677725602603</v>
      </c>
      <c r="L1962">
        <v>36.0573366580767</v>
      </c>
      <c r="M1962">
        <v>37.186417091791398</v>
      </c>
      <c r="N1962">
        <v>0.50468472044441104</v>
      </c>
      <c r="O1962">
        <v>46.171693735498799</v>
      </c>
      <c r="P1962">
        <v>22.053097345132699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477</v>
      </c>
      <c r="E1963">
        <v>353.265311763</v>
      </c>
      <c r="F1963">
        <v>40.74</v>
      </c>
      <c r="G1963">
        <v>-37.067515556465601</v>
      </c>
      <c r="H1963">
        <v>16.4840913203779</v>
      </c>
      <c r="I1963">
        <v>-21.497223472910001</v>
      </c>
      <c r="J1963">
        <v>20.559129740941</v>
      </c>
      <c r="K1963">
        <v>37.023134504602098</v>
      </c>
      <c r="L1963">
        <v>41.071850855382301</v>
      </c>
      <c r="M1963">
        <v>77.636860140057905</v>
      </c>
      <c r="N1963">
        <v>2.0861840319117202</v>
      </c>
      <c r="O1963">
        <v>46.5390279823269</v>
      </c>
      <c r="P1963">
        <v>42.447552447552397</v>
      </c>
      <c r="Q1963">
        <v>8.5459489409365999E-2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1621</v>
      </c>
      <c r="E1964">
        <v>353.22745599999899</v>
      </c>
      <c r="F1964">
        <v>63.71</v>
      </c>
      <c r="G1964">
        <v>-7.0236546026436901</v>
      </c>
      <c r="H1964">
        <v>-6.3119056003303404</v>
      </c>
      <c r="I1964">
        <v>1.72537693553101</v>
      </c>
      <c r="J1964">
        <v>-1.9792412611941901</v>
      </c>
      <c r="K1964">
        <v>63.773480885538497</v>
      </c>
      <c r="L1964">
        <v>59.231260819844799</v>
      </c>
      <c r="M1964">
        <v>59.429581906584403</v>
      </c>
      <c r="N1964">
        <v>1.66568106463</v>
      </c>
      <c r="O1964">
        <v>6.0273112541202103</v>
      </c>
      <c r="P1964">
        <v>48.785614198972397</v>
      </c>
      <c r="Q1964">
        <v>-2.7277470216565999E-2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1355</v>
      </c>
      <c r="E1965">
        <v>352.54565965</v>
      </c>
      <c r="F1965">
        <v>316.8</v>
      </c>
      <c r="G1965">
        <v>20.745192785257199</v>
      </c>
      <c r="H1965">
        <v>9.4314597414305208</v>
      </c>
      <c r="I1965">
        <v>-27.3700307132071</v>
      </c>
      <c r="J1965">
        <v>-10.176166444944499</v>
      </c>
      <c r="K1965">
        <v>303.97813210128999</v>
      </c>
      <c r="L1965">
        <v>297.532415575691</v>
      </c>
      <c r="M1965">
        <v>50.268661868267202</v>
      </c>
      <c r="N1965">
        <v>1.1855854337495799</v>
      </c>
      <c r="O1965">
        <v>35.101010101010097</v>
      </c>
      <c r="P1965">
        <v>77.280358142137601</v>
      </c>
      <c r="Q1965">
        <v>0.13124960327575699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420</v>
      </c>
      <c r="E1966">
        <v>352.063515</v>
      </c>
      <c r="F1966">
        <v>1021</v>
      </c>
      <c r="G1966">
        <v>-41.533979670912203</v>
      </c>
      <c r="H1966">
        <v>-0.808837972551397</v>
      </c>
      <c r="I1966">
        <v>-15.0770383948302</v>
      </c>
      <c r="J1966">
        <v>-4.5940224352982201E-2</v>
      </c>
      <c r="K1966">
        <v>990.87978764028003</v>
      </c>
      <c r="L1966">
        <v>1022.49653580679</v>
      </c>
      <c r="M1966">
        <v>62.847066320748702</v>
      </c>
      <c r="N1966">
        <v>0.90613026819923304</v>
      </c>
      <c r="O1966">
        <v>24.387855044074399</v>
      </c>
      <c r="P1966">
        <v>20.828402366863799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21</v>
      </c>
      <c r="E1967">
        <v>351.97785599999997</v>
      </c>
      <c r="F1967">
        <v>239.9</v>
      </c>
      <c r="G1967">
        <v>-21.978675487297</v>
      </c>
      <c r="H1967">
        <v>-14.4893935281069</v>
      </c>
      <c r="I1967">
        <v>-20.490299089499501</v>
      </c>
      <c r="J1967">
        <v>2.6010547383011802</v>
      </c>
      <c r="K1967">
        <v>258.749506698152</v>
      </c>
      <c r="L1967">
        <v>265.837688810288</v>
      </c>
      <c r="M1967">
        <v>51.007942867106799</v>
      </c>
      <c r="N1967">
        <v>0.92505821243059205</v>
      </c>
      <c r="O1967">
        <v>69.945810754481002</v>
      </c>
      <c r="P1967">
        <v>14.7846889952153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132</v>
      </c>
      <c r="E1968">
        <v>351.59017825000001</v>
      </c>
      <c r="F1968">
        <v>53.6</v>
      </c>
      <c r="G1968">
        <v>-8.1351568229404503</v>
      </c>
      <c r="H1968">
        <v>-8.2420991558125696</v>
      </c>
      <c r="I1968">
        <v>-1.7594362855816099</v>
      </c>
      <c r="J1968">
        <v>-3.2133528560270999</v>
      </c>
      <c r="K1968">
        <v>56.878504042571997</v>
      </c>
      <c r="L1968">
        <v>56.519406430177703</v>
      </c>
      <c r="M1968">
        <v>39.4563195821747</v>
      </c>
      <c r="N1968">
        <v>0.75690112896864503</v>
      </c>
      <c r="O1968">
        <v>99.626865671641696</v>
      </c>
      <c r="P1968">
        <v>35.524652338811599</v>
      </c>
      <c r="Q1968">
        <v>6.6668408996175002E-2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584</v>
      </c>
      <c r="E1969">
        <v>351.51137999999997</v>
      </c>
      <c r="F1969">
        <v>314.3</v>
      </c>
      <c r="G1969">
        <v>96.607012772170293</v>
      </c>
      <c r="H1969">
        <v>7.8188786704324</v>
      </c>
      <c r="I1969">
        <v>52.577016706483597</v>
      </c>
      <c r="J1969">
        <v>12.7701580521413</v>
      </c>
      <c r="K1969">
        <v>273.65315164404399</v>
      </c>
      <c r="L1969">
        <v>222.95266672579899</v>
      </c>
      <c r="M1969">
        <v>69.156438110091003</v>
      </c>
      <c r="N1969">
        <v>2.4443009178150201</v>
      </c>
      <c r="O1969">
        <v>0.22271714922048599</v>
      </c>
      <c r="P1969">
        <v>158.470394736842</v>
      </c>
      <c r="Q1969">
        <v>0.16062857293291499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477</v>
      </c>
      <c r="E1970">
        <v>351.45342924299899</v>
      </c>
      <c r="F1970">
        <v>22.4</v>
      </c>
      <c r="G1970">
        <v>37.859219614019601</v>
      </c>
      <c r="H1970">
        <v>-11.3909086796221</v>
      </c>
      <c r="I1970">
        <v>29.062177466094099</v>
      </c>
      <c r="J1970">
        <v>-4.2919334511266296</v>
      </c>
      <c r="K1970">
        <v>24.235470128039999</v>
      </c>
      <c r="L1970">
        <v>21.415689585194102</v>
      </c>
      <c r="M1970">
        <v>32.918474403841799</v>
      </c>
      <c r="N1970">
        <v>0.47432808494039602</v>
      </c>
      <c r="O1970">
        <v>47.321428571428498</v>
      </c>
      <c r="P1970">
        <v>103.636363636363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1537</v>
      </c>
      <c r="E1971">
        <v>351.30536000000001</v>
      </c>
      <c r="F1971">
        <v>573.20000000000005</v>
      </c>
      <c r="G1971">
        <v>66.001566832038705</v>
      </c>
      <c r="H1971">
        <v>-4.1425282320367103</v>
      </c>
      <c r="I1971">
        <v>30.9509387191213</v>
      </c>
      <c r="J1971">
        <v>-3.1364782857927098</v>
      </c>
      <c r="K1971">
        <v>552.00985432396305</v>
      </c>
      <c r="L1971">
        <v>461.03498858814999</v>
      </c>
      <c r="M1971">
        <v>53.858904505101897</v>
      </c>
      <c r="N1971">
        <v>1.50426818387235</v>
      </c>
      <c r="O1971">
        <v>9.5603628750872094</v>
      </c>
      <c r="P1971">
        <v>109.924922175425</v>
      </c>
      <c r="Q1971">
        <v>9.6775576662259999E-2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328</v>
      </c>
      <c r="E1972">
        <v>350.83157999999997</v>
      </c>
      <c r="F1972">
        <v>169.7</v>
      </c>
      <c r="G1972">
        <v>-59.073560524502</v>
      </c>
      <c r="H1972">
        <v>-21.839533275091298</v>
      </c>
      <c r="I1972">
        <v>-42.331231570076099</v>
      </c>
      <c r="J1972">
        <v>-5.4432520538132501</v>
      </c>
      <c r="K1972">
        <v>196.73198947662701</v>
      </c>
      <c r="M1972">
        <v>26.128999478275599</v>
      </c>
      <c r="N1972">
        <v>0.78810006761325202</v>
      </c>
      <c r="O1972">
        <v>60.872127283441301</v>
      </c>
      <c r="P1972">
        <v>13.133333333333301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2883</v>
      </c>
      <c r="E1973">
        <v>350.41950000000003</v>
      </c>
      <c r="F1973">
        <v>357</v>
      </c>
      <c r="G1973">
        <v>26.167652269648698</v>
      </c>
      <c r="H1973">
        <v>5.6443885602929598</v>
      </c>
      <c r="I1973">
        <v>31.393997813284201</v>
      </c>
      <c r="J1973">
        <v>8.0992386801427596</v>
      </c>
      <c r="K1973">
        <v>326.82050170933798</v>
      </c>
      <c r="L1973">
        <v>299.571104561857</v>
      </c>
      <c r="M1973">
        <v>78.148678734072902</v>
      </c>
      <c r="N1973">
        <v>0.841326809747862</v>
      </c>
      <c r="O1973">
        <v>13.431372549019599</v>
      </c>
      <c r="P1973">
        <v>69.919086149452596</v>
      </c>
      <c r="Q1973">
        <v>0.25600335183579398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328</v>
      </c>
      <c r="E1974">
        <v>350.33395999999999</v>
      </c>
      <c r="F1974">
        <v>172.75</v>
      </c>
      <c r="G1974">
        <v>-10.261007163076499</v>
      </c>
      <c r="H1974">
        <v>10.2868124088132</v>
      </c>
      <c r="I1974">
        <v>-28.439462204773498</v>
      </c>
      <c r="J1974">
        <v>13.1099161776137</v>
      </c>
      <c r="K1974">
        <v>160.533339255388</v>
      </c>
      <c r="L1974">
        <v>169.16294665168999</v>
      </c>
      <c r="M1974">
        <v>80.330848286812895</v>
      </c>
      <c r="N1974">
        <v>1.5309621289662201</v>
      </c>
      <c r="O1974">
        <v>43.473227206946397</v>
      </c>
      <c r="P1974">
        <v>39.258363563079399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214</v>
      </c>
      <c r="E1975">
        <v>349.32141000000001</v>
      </c>
      <c r="F1975">
        <v>105.99</v>
      </c>
      <c r="G1975">
        <v>56.232402700869002</v>
      </c>
      <c r="H1975">
        <v>-7.3235609053180903</v>
      </c>
      <c r="I1975">
        <v>9.8195031300194504</v>
      </c>
      <c r="J1975">
        <v>-4.1244165798794796</v>
      </c>
      <c r="K1975">
        <v>107.658328883655</v>
      </c>
      <c r="L1975">
        <v>93.140976575443403</v>
      </c>
      <c r="M1975">
        <v>52.859793728497003</v>
      </c>
      <c r="N1975">
        <v>0.63735863957076899</v>
      </c>
      <c r="O1975">
        <v>18.831965279743301</v>
      </c>
      <c r="P1975">
        <v>100.35916824196499</v>
      </c>
      <c r="Q1975">
        <v>7.0964660338229998E-2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119</v>
      </c>
      <c r="E1976">
        <v>349.18128622500001</v>
      </c>
      <c r="F1976">
        <v>706.85</v>
      </c>
      <c r="G1976">
        <v>-2.1269607260855601</v>
      </c>
      <c r="H1976">
        <v>25.788647675293898</v>
      </c>
      <c r="I1976">
        <v>6.53750194804286</v>
      </c>
      <c r="J1976">
        <v>16.1943478669561</v>
      </c>
      <c r="K1976">
        <v>568.19877253560696</v>
      </c>
      <c r="L1976">
        <v>561.61449476323196</v>
      </c>
      <c r="M1976">
        <v>63.069632142079897</v>
      </c>
      <c r="N1976">
        <v>5.85296718132766</v>
      </c>
      <c r="O1976">
        <v>16.6371931810143</v>
      </c>
      <c r="P1976">
        <v>44.255102040816297</v>
      </c>
      <c r="Q1976">
        <v>4.5387489791909E-2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132</v>
      </c>
      <c r="E1977">
        <v>348.14902486</v>
      </c>
      <c r="F1977">
        <v>131.6</v>
      </c>
      <c r="G1977">
        <v>-26.547244735028301</v>
      </c>
      <c r="H1977">
        <v>-18.020299031961699</v>
      </c>
      <c r="I1977">
        <v>-0.30787684982346802</v>
      </c>
      <c r="J1977">
        <v>-9.8165065161096301</v>
      </c>
      <c r="K1977">
        <v>142.12163745646799</v>
      </c>
      <c r="L1977">
        <v>132.105145274759</v>
      </c>
      <c r="M1977">
        <v>33.341440797616698</v>
      </c>
      <c r="N1977">
        <v>0.74715421303656504</v>
      </c>
      <c r="O1977">
        <v>39.817629179331298</v>
      </c>
      <c r="P1977">
        <v>24.150943396226399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E1978">
        <v>346.87677600000001</v>
      </c>
      <c r="F1978">
        <v>3.17</v>
      </c>
      <c r="G1978">
        <v>190.21571644172499</v>
      </c>
      <c r="H1978">
        <v>-15.333112980697299</v>
      </c>
      <c r="I1978">
        <v>149.25375355991</v>
      </c>
      <c r="J1978">
        <v>4.3636381136725104</v>
      </c>
      <c r="K1978">
        <v>3.3453731842518102</v>
      </c>
      <c r="L1978">
        <v>2.5056389095813199</v>
      </c>
      <c r="M1978">
        <v>50.307676271252703</v>
      </c>
      <c r="N1978">
        <v>4.0250327521079701</v>
      </c>
      <c r="O1978">
        <v>30.283911671924201</v>
      </c>
      <c r="P1978">
        <v>624.57142857142799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454</v>
      </c>
      <c r="E1979">
        <v>346.61520000000002</v>
      </c>
      <c r="F1979">
        <v>14.5</v>
      </c>
      <c r="G1979">
        <v>140.74050455272001</v>
      </c>
      <c r="H1979">
        <v>-14.849242012955401</v>
      </c>
      <c r="I1979">
        <v>-20.410685011371601</v>
      </c>
      <c r="J1979">
        <v>-3.3960012578535799</v>
      </c>
      <c r="K1979">
        <v>14.540290546735401</v>
      </c>
      <c r="L1979">
        <v>13.303453810896499</v>
      </c>
      <c r="M1979">
        <v>45.1506423832626</v>
      </c>
      <c r="N1979">
        <v>1.01489547038327</v>
      </c>
      <c r="O1979">
        <v>61.034482758620598</v>
      </c>
      <c r="P1979">
        <v>262.5</v>
      </c>
      <c r="Q1979">
        <v>0.24960992685205699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659</v>
      </c>
      <c r="E1980">
        <v>345.61104144000001</v>
      </c>
      <c r="F1980">
        <v>235.1</v>
      </c>
      <c r="G1980">
        <v>38.077365222914899</v>
      </c>
      <c r="H1980">
        <v>4.6053034415900198</v>
      </c>
      <c r="I1980">
        <v>54.8196941773408</v>
      </c>
      <c r="J1980">
        <v>9.9738617558450393</v>
      </c>
      <c r="K1980">
        <v>209.289904069409</v>
      </c>
      <c r="M1980">
        <v>66.226008535195902</v>
      </c>
      <c r="N1980">
        <v>1.2753856324371899</v>
      </c>
      <c r="O1980">
        <v>16.546150574223699</v>
      </c>
      <c r="P1980">
        <v>74.148148148148096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E1981">
        <v>345.27434249999999</v>
      </c>
      <c r="F1981">
        <v>478.55</v>
      </c>
      <c r="G1981">
        <v>45.319714126521099</v>
      </c>
      <c r="H1981">
        <v>-5.2650424287558497</v>
      </c>
      <c r="I1981">
        <v>-13.650662626349201</v>
      </c>
      <c r="J1981">
        <v>-4.8658948364470502</v>
      </c>
      <c r="K1981">
        <v>454.30325396464002</v>
      </c>
      <c r="M1981">
        <v>58.613703723609603</v>
      </c>
      <c r="N1981">
        <v>1.45701536936043</v>
      </c>
      <c r="O1981">
        <v>35.826977327343002</v>
      </c>
      <c r="P1981">
        <v>81.200302915562204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132</v>
      </c>
      <c r="E1982">
        <v>344.68751028000003</v>
      </c>
      <c r="F1982">
        <v>65.650000000000006</v>
      </c>
      <c r="G1982">
        <v>56.891465640390898</v>
      </c>
      <c r="H1982">
        <v>-14.315561123944599</v>
      </c>
      <c r="I1982">
        <v>2.1539701610421602</v>
      </c>
      <c r="J1982">
        <v>-6.2496505808748601</v>
      </c>
      <c r="K1982">
        <v>69.545485266916202</v>
      </c>
      <c r="L1982">
        <v>64.228475818751804</v>
      </c>
      <c r="M1982">
        <v>35.061243455124199</v>
      </c>
      <c r="N1982">
        <v>0.73603637002380995</v>
      </c>
      <c r="O1982">
        <v>44.554455445544498</v>
      </c>
      <c r="P1982">
        <v>96.556886227544894</v>
      </c>
      <c r="Q1982">
        <v>3.9243191131627997E-2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109</v>
      </c>
      <c r="E1983">
        <v>344.36633399999999</v>
      </c>
      <c r="F1983">
        <v>13.76</v>
      </c>
      <c r="G1983">
        <v>-63.926505845147901</v>
      </c>
      <c r="H1983">
        <v>-1.2724908952207099</v>
      </c>
      <c r="I1983">
        <v>-20.687687637766899</v>
      </c>
      <c r="J1983">
        <v>-7.40394627683024</v>
      </c>
      <c r="K1983">
        <v>13.787936483263399</v>
      </c>
      <c r="L1983">
        <v>14.556555320010499</v>
      </c>
      <c r="M1983">
        <v>47.485329642123602</v>
      </c>
      <c r="N1983">
        <v>1.3654459596202899</v>
      </c>
      <c r="O1983">
        <v>73.037790697674396</v>
      </c>
      <c r="P1983">
        <v>22.311111111111099</v>
      </c>
      <c r="Q1983">
        <v>5.8452110808391002E-2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373</v>
      </c>
      <c r="E1984">
        <v>343.79571014300001</v>
      </c>
      <c r="F1984">
        <v>257.01</v>
      </c>
      <c r="G1984">
        <v>28.3167324660274</v>
      </c>
      <c r="H1984">
        <v>4.1917973766094203</v>
      </c>
      <c r="I1984">
        <v>11.117356813723401</v>
      </c>
      <c r="J1984">
        <v>-4.5373853862745799</v>
      </c>
      <c r="K1984">
        <v>250.59235700880399</v>
      </c>
      <c r="L1984">
        <v>231.801963097749</v>
      </c>
      <c r="M1984">
        <v>60.5363405336319</v>
      </c>
      <c r="N1984">
        <v>2.11210060680096</v>
      </c>
      <c r="O1984">
        <v>33.3411151317069</v>
      </c>
      <c r="P1984">
        <v>62.613097121164103</v>
      </c>
      <c r="Q1984">
        <v>6.3075784669030993E-2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E1985">
        <v>343.09866360000001</v>
      </c>
      <c r="F1985">
        <v>138</v>
      </c>
      <c r="G1985">
        <v>135.07912889134499</v>
      </c>
      <c r="H1985">
        <v>-14.6236781031809</v>
      </c>
      <c r="I1985">
        <v>46.336877424481898</v>
      </c>
      <c r="J1985">
        <v>-4.3270231999071704</v>
      </c>
      <c r="K1985">
        <v>140.53930072085899</v>
      </c>
      <c r="L1985">
        <v>119.223478708123</v>
      </c>
      <c r="M1985">
        <v>43.9893983616059</v>
      </c>
      <c r="N1985">
        <v>0.177432296890672</v>
      </c>
      <c r="O1985">
        <v>43.478260869565197</v>
      </c>
      <c r="P1985">
        <v>199.674267100977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281</v>
      </c>
      <c r="E1986">
        <v>342.615053759999</v>
      </c>
      <c r="F1986">
        <v>67.19</v>
      </c>
      <c r="G1986">
        <v>44.946921766850203</v>
      </c>
      <c r="H1986">
        <v>-0.42033758405099497</v>
      </c>
      <c r="I1986">
        <v>13.045570759634799</v>
      </c>
      <c r="J1986">
        <v>-2.9257105786188999</v>
      </c>
      <c r="K1986">
        <v>65.081622017699402</v>
      </c>
      <c r="L1986">
        <v>60.346299468270999</v>
      </c>
      <c r="M1986">
        <v>57.108519171588803</v>
      </c>
      <c r="N1986">
        <v>1.6573524987860599</v>
      </c>
      <c r="O1986">
        <v>34.246167584461901</v>
      </c>
      <c r="P1986">
        <v>75.430809399477795</v>
      </c>
      <c r="Q1986">
        <v>-1.3866084951941001E-2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140</v>
      </c>
      <c r="E1987">
        <v>341.68624933500001</v>
      </c>
      <c r="F1987">
        <v>32.049999999999997</v>
      </c>
      <c r="G1987">
        <v>55.2602498834313</v>
      </c>
      <c r="H1987">
        <v>42.283288107526403</v>
      </c>
      <c r="I1987">
        <v>30.029455833698702</v>
      </c>
      <c r="J1987">
        <v>40.304864086847303</v>
      </c>
      <c r="K1987">
        <v>23.0298700016114</v>
      </c>
      <c r="L1987">
        <v>22.6686835698519</v>
      </c>
      <c r="M1987">
        <v>88.821569526806201</v>
      </c>
      <c r="N1987">
        <v>3.0058876982107199</v>
      </c>
      <c r="O1987">
        <v>15.881435257410301</v>
      </c>
      <c r="P1987">
        <v>87.207943925233593</v>
      </c>
      <c r="Q1987">
        <v>4.2842491365806999E-2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609</v>
      </c>
      <c r="E1988">
        <v>339.15152540499997</v>
      </c>
      <c r="F1988">
        <v>37.15</v>
      </c>
      <c r="G1988">
        <v>-8.8980139657976096</v>
      </c>
      <c r="H1988">
        <v>-0.74527484469278305</v>
      </c>
      <c r="I1988">
        <v>-8.5529263906819804</v>
      </c>
      <c r="J1988">
        <v>-1.33812554238201</v>
      </c>
      <c r="K1988">
        <v>37.673019531845803</v>
      </c>
      <c r="L1988">
        <v>37.905811577651797</v>
      </c>
      <c r="M1988">
        <v>56.766711743180302</v>
      </c>
      <c r="N1988">
        <v>1.1032336697299401</v>
      </c>
      <c r="O1988">
        <v>38.088829071332398</v>
      </c>
      <c r="P1988">
        <v>33.633093525179802</v>
      </c>
      <c r="Q1988">
        <v>1.2739276311709E-2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249</v>
      </c>
      <c r="E1989">
        <v>338.70405675199999</v>
      </c>
      <c r="F1989">
        <v>113.19</v>
      </c>
      <c r="G1989">
        <v>-5.3442659939209198</v>
      </c>
      <c r="H1989">
        <v>10.9927332956865</v>
      </c>
      <c r="I1989">
        <v>-5.4972234729101004</v>
      </c>
      <c r="J1989">
        <v>1.7795082732359599</v>
      </c>
      <c r="K1989">
        <v>105.46486797900999</v>
      </c>
      <c r="L1989">
        <v>103.930196428169</v>
      </c>
      <c r="M1989">
        <v>69.394766790246805</v>
      </c>
      <c r="N1989">
        <v>2.9523290696420998</v>
      </c>
      <c r="O1989">
        <v>18.3850163442</v>
      </c>
      <c r="P1989">
        <v>31.616279069767401</v>
      </c>
      <c r="Q1989">
        <v>-2.1062770931852999E-2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193</v>
      </c>
      <c r="E1990">
        <v>337.95515361299999</v>
      </c>
      <c r="F1990">
        <v>151.74</v>
      </c>
      <c r="G1990">
        <v>152.96204153836501</v>
      </c>
      <c r="H1990">
        <v>6.5052669319149601</v>
      </c>
      <c r="I1990">
        <v>119.222281604713</v>
      </c>
      <c r="J1990">
        <v>-11.2523287203454</v>
      </c>
      <c r="K1990">
        <v>138.114179337558</v>
      </c>
      <c r="L1990">
        <v>103.344585168471</v>
      </c>
      <c r="M1990">
        <v>65.822330611883501</v>
      </c>
      <c r="N1990">
        <v>1.7684465471775199</v>
      </c>
      <c r="O1990">
        <v>10.7156979043099</v>
      </c>
      <c r="P1990">
        <v>209.67346938775501</v>
      </c>
      <c r="Q1990">
        <v>8.2144847830629003E-2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275</v>
      </c>
      <c r="E1991">
        <v>336.11598684799998</v>
      </c>
      <c r="F1991">
        <v>183.78</v>
      </c>
      <c r="G1991">
        <v>54.815130594560003</v>
      </c>
      <c r="H1991">
        <v>4.2304437333969798</v>
      </c>
      <c r="I1991">
        <v>15.1868424611558</v>
      </c>
      <c r="J1991">
        <v>4.5301604073086903</v>
      </c>
      <c r="K1991">
        <v>178.71373912220301</v>
      </c>
      <c r="L1991">
        <v>153.55981370892101</v>
      </c>
      <c r="M1991">
        <v>54.6290187624396</v>
      </c>
      <c r="N1991">
        <v>1.00015395063957</v>
      </c>
      <c r="O1991">
        <v>24.605506583958999</v>
      </c>
      <c r="P1991">
        <v>96.871987145152602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373</v>
      </c>
      <c r="E1992">
        <v>335.60486418400001</v>
      </c>
      <c r="F1992">
        <v>188.3</v>
      </c>
      <c r="G1992">
        <v>-51.7586356856199</v>
      </c>
      <c r="H1992">
        <v>8.0219272818972804</v>
      </c>
      <c r="I1992">
        <v>-22.797634402187001</v>
      </c>
      <c r="J1992">
        <v>-13.2869569576052</v>
      </c>
      <c r="K1992">
        <v>179.216130084388</v>
      </c>
      <c r="L1992">
        <v>199.289467927723</v>
      </c>
      <c r="M1992">
        <v>55.085745990855202</v>
      </c>
      <c r="N1992">
        <v>4.1500347263115902</v>
      </c>
      <c r="O1992">
        <v>43.388210302708401</v>
      </c>
      <c r="P1992">
        <v>30.2663438256658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998</v>
      </c>
      <c r="E1993">
        <v>335.3212044</v>
      </c>
      <c r="F1993">
        <v>253</v>
      </c>
      <c r="G1993">
        <v>-13.916627827183699</v>
      </c>
      <c r="H1993">
        <v>18.771067037817101</v>
      </c>
      <c r="I1993">
        <v>-9.6735055241921497</v>
      </c>
      <c r="J1993">
        <v>7.5390791471493799</v>
      </c>
      <c r="K1993">
        <v>221.03543621573601</v>
      </c>
      <c r="L1993">
        <v>234.786384035932</v>
      </c>
      <c r="M1993">
        <v>79.902169326868901</v>
      </c>
      <c r="N1993">
        <v>1.6017738589211601</v>
      </c>
      <c r="O1993">
        <v>34.782608695652101</v>
      </c>
      <c r="P1993">
        <v>34.574468085106297</v>
      </c>
      <c r="Q1993">
        <v>4.8841788310556002E-2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384</v>
      </c>
      <c r="E1994">
        <v>333.46437127500002</v>
      </c>
      <c r="F1994">
        <v>895.95</v>
      </c>
      <c r="G1994">
        <v>51.3593982709125</v>
      </c>
      <c r="H1994">
        <v>-11.8768318099361</v>
      </c>
      <c r="I1994">
        <v>1.33027723858133</v>
      </c>
      <c r="J1994">
        <v>-2.2440275117118098</v>
      </c>
      <c r="K1994">
        <v>911.321157766037</v>
      </c>
      <c r="L1994">
        <v>838.31157376509896</v>
      </c>
      <c r="M1994">
        <v>53.6814558799542</v>
      </c>
      <c r="N1994">
        <v>0.69667137381480704</v>
      </c>
      <c r="O1994">
        <v>51.783023606227999</v>
      </c>
      <c r="P1994">
        <v>94.771739130434796</v>
      </c>
      <c r="Q1994">
        <v>4.3712878419420002E-2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E1995">
        <v>332.83008000000001</v>
      </c>
      <c r="F1995">
        <v>731.65</v>
      </c>
      <c r="G1995">
        <v>47.278811013266797</v>
      </c>
      <c r="H1995">
        <v>10.9867201321549</v>
      </c>
      <c r="I1995">
        <v>64.021139967692804</v>
      </c>
      <c r="J1995">
        <v>-4.1061382441549599</v>
      </c>
      <c r="K1995">
        <v>674.22054488200195</v>
      </c>
      <c r="M1995">
        <v>58.087346146185901</v>
      </c>
      <c r="N1995">
        <v>0.61324964979060703</v>
      </c>
      <c r="O1995">
        <v>10.7018383106676</v>
      </c>
      <c r="P1995">
        <v>83.808566762969406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281</v>
      </c>
      <c r="E1996">
        <v>332.524758615</v>
      </c>
      <c r="F1996">
        <v>269.5</v>
      </c>
      <c r="G1996">
        <v>-45.900450544864803</v>
      </c>
      <c r="H1996">
        <v>-1.9266805833203</v>
      </c>
      <c r="I1996">
        <v>-21.959499256950799</v>
      </c>
      <c r="J1996">
        <v>-5.7020964323082701</v>
      </c>
      <c r="K1996">
        <v>275.26212371999799</v>
      </c>
      <c r="L1996">
        <v>291.15829115774301</v>
      </c>
      <c r="M1996">
        <v>51.930517810004197</v>
      </c>
      <c r="N1996">
        <v>1.40124611485267</v>
      </c>
      <c r="O1996">
        <v>55.361781076066798</v>
      </c>
      <c r="P1996">
        <v>14.680851063829699</v>
      </c>
      <c r="Q1996">
        <v>-6.7895019284816005E-2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119</v>
      </c>
      <c r="E1997">
        <v>332.09679999999997</v>
      </c>
      <c r="F1997">
        <v>130.85</v>
      </c>
      <c r="G1997">
        <v>-43.167603361206602</v>
      </c>
      <c r="H1997">
        <v>-2.07871246575667</v>
      </c>
      <c r="I1997">
        <v>-20.8875623796113</v>
      </c>
      <c r="J1997">
        <v>-1.6438293985777499</v>
      </c>
      <c r="K1997">
        <v>133.67879152810701</v>
      </c>
      <c r="L1997">
        <v>138.34143259415899</v>
      </c>
      <c r="M1997">
        <v>51.762673543465901</v>
      </c>
      <c r="N1997">
        <v>0.903314935374257</v>
      </c>
      <c r="O1997">
        <v>32.976690867405402</v>
      </c>
      <c r="P1997">
        <v>5.5241935483870899</v>
      </c>
      <c r="Q1997">
        <v>3.5778216842915003E-2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21</v>
      </c>
      <c r="E1998">
        <v>331.45424967600002</v>
      </c>
      <c r="F1998">
        <v>136.85</v>
      </c>
      <c r="G1998">
        <v>54.203369012925698</v>
      </c>
      <c r="H1998">
        <v>21.823403726954801</v>
      </c>
      <c r="I1998">
        <v>22.2165058357559</v>
      </c>
      <c r="J1998">
        <v>-5.9445055910937299</v>
      </c>
      <c r="K1998">
        <v>126.602007763312</v>
      </c>
      <c r="L1998">
        <v>112.29280872477401</v>
      </c>
      <c r="M1998">
        <v>64.142958648222404</v>
      </c>
      <c r="N1998">
        <v>1.20075007376681</v>
      </c>
      <c r="O1998">
        <v>19.437340153452599</v>
      </c>
      <c r="P1998">
        <v>94.389204545454504</v>
      </c>
      <c r="Q1998">
        <v>6.2040616875180997E-2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281</v>
      </c>
      <c r="E1999">
        <v>331.19625000000002</v>
      </c>
      <c r="F1999">
        <v>299.25</v>
      </c>
      <c r="G1999">
        <v>-10.814949670311901</v>
      </c>
      <c r="H1999">
        <v>3.0129487997654101</v>
      </c>
      <c r="I1999">
        <v>-18.503217478903998</v>
      </c>
      <c r="J1999">
        <v>-4.9518816055796604</v>
      </c>
      <c r="K1999">
        <v>287.054238841028</v>
      </c>
      <c r="L1999">
        <v>288.92602164321499</v>
      </c>
      <c r="M1999">
        <v>70.283286178923802</v>
      </c>
      <c r="N1999">
        <v>2.0045464352565401</v>
      </c>
      <c r="O1999">
        <v>39.665831244778602</v>
      </c>
      <c r="P1999">
        <v>25.735294117647001</v>
      </c>
      <c r="Q1999">
        <v>3.3013602490315E-2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193</v>
      </c>
      <c r="E2000">
        <v>330.58194048000001</v>
      </c>
      <c r="F2000">
        <v>639.35</v>
      </c>
      <c r="G2000">
        <v>-10.170101959142601</v>
      </c>
      <c r="H2000">
        <v>4.9652605165555297</v>
      </c>
      <c r="I2000">
        <v>-20.9229295497789</v>
      </c>
      <c r="J2000">
        <v>5.1055554302712904</v>
      </c>
      <c r="K2000">
        <v>598.58615246963404</v>
      </c>
      <c r="L2000">
        <v>633.12197132072095</v>
      </c>
      <c r="M2000">
        <v>78.128290350390003</v>
      </c>
      <c r="N2000">
        <v>1.4255137541645699</v>
      </c>
      <c r="O2000">
        <v>52.498631422538502</v>
      </c>
      <c r="P2000">
        <v>27.869999999999902</v>
      </c>
      <c r="Q2000">
        <v>8.6521436859694004E-2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531</v>
      </c>
      <c r="E2001">
        <v>330.39159999999998</v>
      </c>
      <c r="F2001">
        <v>254.6</v>
      </c>
      <c r="G2001">
        <v>-15.172971948990799</v>
      </c>
      <c r="H2001">
        <v>-11.014116564926701</v>
      </c>
      <c r="I2001">
        <v>-2.16247568915654</v>
      </c>
      <c r="J2001">
        <v>-3.9737037872261101</v>
      </c>
      <c r="K2001">
        <v>268.30672282337599</v>
      </c>
      <c r="L2001">
        <v>251.22930874919999</v>
      </c>
      <c r="M2001">
        <v>42.974113803769797</v>
      </c>
      <c r="N2001">
        <v>0.52212137231883904</v>
      </c>
      <c r="O2001">
        <v>32.541241162608003</v>
      </c>
      <c r="P2001">
        <v>20.663507109004701</v>
      </c>
      <c r="Q2001">
        <v>-2.4853103935541999E-2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80</v>
      </c>
      <c r="E2002">
        <v>330.34476799999999</v>
      </c>
      <c r="F2002">
        <v>15.3</v>
      </c>
      <c r="G2002">
        <v>33.623543320075498</v>
      </c>
      <c r="H2002">
        <v>-14.0829103546639</v>
      </c>
      <c r="I2002">
        <v>281.27200729632</v>
      </c>
      <c r="J2002">
        <v>-5.6928049108216303</v>
      </c>
      <c r="K2002">
        <v>13.1757783669595</v>
      </c>
      <c r="L2002">
        <v>8.9877461100702796</v>
      </c>
      <c r="M2002">
        <v>53.463370330713197</v>
      </c>
      <c r="N2002">
        <v>0.63703435215853799</v>
      </c>
      <c r="O2002">
        <v>9.8039215686274606</v>
      </c>
      <c r="P2002">
        <v>313.51351351351298</v>
      </c>
      <c r="Q2002">
        <v>0.11054509791148701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609</v>
      </c>
      <c r="E2003">
        <v>328.99234158000002</v>
      </c>
      <c r="F2003">
        <v>182.7</v>
      </c>
      <c r="G2003">
        <v>11.368977656441499</v>
      </c>
      <c r="H2003">
        <v>-7.7913472761133296</v>
      </c>
      <c r="I2003">
        <v>1.8814966944379801</v>
      </c>
      <c r="J2003">
        <v>-1.53022543761545</v>
      </c>
      <c r="K2003">
        <v>183.83562182628799</v>
      </c>
      <c r="L2003">
        <v>167.386893485271</v>
      </c>
      <c r="M2003">
        <v>45.846967298898598</v>
      </c>
      <c r="N2003">
        <v>0.32891797679149798</v>
      </c>
      <c r="O2003">
        <v>23.727422003284001</v>
      </c>
      <c r="P2003">
        <v>57.499999999999901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609</v>
      </c>
      <c r="E2004">
        <v>328.09789050000001</v>
      </c>
      <c r="F2004">
        <v>4909.6499999999996</v>
      </c>
      <c r="G2004">
        <v>5.4553645959391499</v>
      </c>
      <c r="H2004">
        <v>-6.2606160270691698</v>
      </c>
      <c r="I2004">
        <v>12.4775225357981</v>
      </c>
      <c r="J2004">
        <v>0.124399390253639</v>
      </c>
      <c r="K2004">
        <v>4651.72337892002</v>
      </c>
      <c r="L2004">
        <v>4313.3059110354097</v>
      </c>
      <c r="M2004">
        <v>62.452091870438302</v>
      </c>
      <c r="N2004">
        <v>0.90321418519560903</v>
      </c>
      <c r="O2004">
        <v>10.8632998278899</v>
      </c>
      <c r="P2004">
        <v>46.556716417910401</v>
      </c>
      <c r="Q2004">
        <v>1.9809429846690998E-2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140</v>
      </c>
      <c r="E2005">
        <v>327.45651422499998</v>
      </c>
      <c r="F2005">
        <v>97.87</v>
      </c>
      <c r="G2005">
        <v>-45.430517121035201</v>
      </c>
      <c r="H2005">
        <v>-3.4415256417354199</v>
      </c>
      <c r="I2005">
        <v>-43.932496804309501</v>
      </c>
      <c r="J2005">
        <v>-1.4157513209188699</v>
      </c>
      <c r="K2005">
        <v>97.198078833352298</v>
      </c>
      <c r="L2005">
        <v>117.50494503944201</v>
      </c>
      <c r="M2005">
        <v>55.444150659646198</v>
      </c>
      <c r="N2005">
        <v>1.5875025777009999</v>
      </c>
      <c r="O2005">
        <v>67.569224481454995</v>
      </c>
      <c r="P2005">
        <v>20.3073140749846</v>
      </c>
      <c r="Q2005">
        <v>7.7775156062973999E-2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507</v>
      </c>
      <c r="E2006">
        <v>327.189184019999</v>
      </c>
      <c r="F2006">
        <v>240.43</v>
      </c>
      <c r="G2006">
        <v>143.434619987953</v>
      </c>
      <c r="H2006">
        <v>13.0315218435885</v>
      </c>
      <c r="I2006">
        <v>100.424297398478</v>
      </c>
      <c r="J2006">
        <v>-0.38356796303046298</v>
      </c>
      <c r="K2006">
        <v>216.37044148013001</v>
      </c>
      <c r="L2006">
        <v>163.17159750611299</v>
      </c>
      <c r="M2006">
        <v>56.9565423413137</v>
      </c>
      <c r="N2006">
        <v>1.36588030262553</v>
      </c>
      <c r="O2006">
        <v>15.6261697791457</v>
      </c>
      <c r="P2006">
        <v>181.53395784543301</v>
      </c>
      <c r="Q2006">
        <v>0.11895855742757799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507</v>
      </c>
      <c r="E2007">
        <v>326.77423094099998</v>
      </c>
      <c r="F2007">
        <v>23.18</v>
      </c>
      <c r="G2007">
        <v>118.817730715053</v>
      </c>
      <c r="H2007">
        <v>29.620031730061299</v>
      </c>
      <c r="I2007">
        <v>40.467582962484499</v>
      </c>
      <c r="J2007">
        <v>11.244449991139099</v>
      </c>
      <c r="K2007">
        <v>18.7181129928967</v>
      </c>
      <c r="L2007">
        <v>15.674940376528101</v>
      </c>
      <c r="M2007">
        <v>68.338555517181504</v>
      </c>
      <c r="N2007">
        <v>3.8715910939265599</v>
      </c>
      <c r="O2007">
        <v>14.1069887834339</v>
      </c>
      <c r="P2007">
        <v>161.92090395480199</v>
      </c>
      <c r="Q2007">
        <v>0.103153544168508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193</v>
      </c>
      <c r="E2008">
        <v>326.40675279999999</v>
      </c>
      <c r="F2008">
        <v>2.0699999999999998</v>
      </c>
      <c r="G2008">
        <v>97.035474682741295</v>
      </c>
      <c r="H2008">
        <v>-4.8492420129554299</v>
      </c>
      <c r="I2008">
        <v>-19.8462576985963</v>
      </c>
      <c r="J2008">
        <v>-5.7820067887558997</v>
      </c>
      <c r="K2008">
        <v>2.0682306126166301</v>
      </c>
      <c r="L2008">
        <v>1.9472618283991801</v>
      </c>
      <c r="M2008">
        <v>48.3967702569213</v>
      </c>
      <c r="N2008">
        <v>1.0266222994838401</v>
      </c>
      <c r="O2008">
        <v>43.478260869565197</v>
      </c>
      <c r="P2008">
        <v>131.55789330799499</v>
      </c>
      <c r="Q2008">
        <v>-6.1205073698196999E-2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420</v>
      </c>
      <c r="E2009">
        <v>326.088504</v>
      </c>
      <c r="F2009">
        <v>3750</v>
      </c>
      <c r="G2009">
        <v>-17.0932441901187</v>
      </c>
      <c r="H2009">
        <v>1.2843234290571599</v>
      </c>
      <c r="I2009">
        <v>-0.97948297753302205</v>
      </c>
      <c r="J2009">
        <v>-2.0261382441549598</v>
      </c>
      <c r="K2009">
        <v>3726.3572247471502</v>
      </c>
      <c r="L2009">
        <v>3628.66811728418</v>
      </c>
      <c r="M2009">
        <v>52.6967997863552</v>
      </c>
      <c r="N2009">
        <v>1.2670601152895899</v>
      </c>
      <c r="O2009">
        <v>13.8653333333333</v>
      </c>
      <c r="P2009">
        <v>19.9808030715085</v>
      </c>
      <c r="Q2009">
        <v>6.9636814178555995E-2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609</v>
      </c>
      <c r="E2010">
        <v>324.62482499999999</v>
      </c>
      <c r="F2010">
        <v>138.15</v>
      </c>
      <c r="G2010">
        <v>186.19925876147499</v>
      </c>
      <c r="H2010">
        <v>71.076683912970395</v>
      </c>
      <c r="I2010">
        <v>218.677918807244</v>
      </c>
      <c r="J2010">
        <v>5.6022605473858098</v>
      </c>
      <c r="K2010">
        <v>97.006602482539293</v>
      </c>
      <c r="L2010">
        <v>69.470521944251303</v>
      </c>
      <c r="M2010">
        <v>85.850096265099907</v>
      </c>
      <c r="N2010">
        <v>1.13044293414576</v>
      </c>
      <c r="O2010">
        <v>4.0173724212811903</v>
      </c>
      <c r="P2010">
        <v>240.690505548705</v>
      </c>
      <c r="Q2010">
        <v>5.5346683580558997E-2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384</v>
      </c>
      <c r="E2011">
        <v>324.36700357500001</v>
      </c>
      <c r="F2011">
        <v>130.44999999999999</v>
      </c>
      <c r="G2011">
        <v>233.57932675442399</v>
      </c>
      <c r="H2011">
        <v>11.1632468362863</v>
      </c>
      <c r="I2011">
        <v>58.269960673248697</v>
      </c>
      <c r="J2011">
        <v>-2.1029726659759298</v>
      </c>
      <c r="K2011">
        <v>113.52200087281</v>
      </c>
      <c r="L2011">
        <v>81.260025078883103</v>
      </c>
      <c r="M2011">
        <v>54.512975173646502</v>
      </c>
      <c r="N2011">
        <v>1.20694549357929</v>
      </c>
      <c r="O2011">
        <v>14.7182828669988</v>
      </c>
      <c r="P2011">
        <v>399.23459624952102</v>
      </c>
      <c r="Q2011">
        <v>0.163560729467748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E2012">
        <v>323.66742432699999</v>
      </c>
      <c r="F2012">
        <v>84.01</v>
      </c>
      <c r="G2012">
        <v>-15.7646806324642</v>
      </c>
      <c r="H2012">
        <v>1.66745873687414</v>
      </c>
      <c r="I2012">
        <v>-2.6356850113716299</v>
      </c>
      <c r="J2012">
        <v>-7.8936081236730402</v>
      </c>
      <c r="K2012">
        <v>77.149508775248705</v>
      </c>
      <c r="L2012">
        <v>77.133051516217407</v>
      </c>
      <c r="M2012">
        <v>43.999822968655899</v>
      </c>
      <c r="N2012">
        <v>1.47377293343391</v>
      </c>
      <c r="O2012">
        <v>24.997024163790002</v>
      </c>
      <c r="P2012">
        <v>29.246153846153799</v>
      </c>
      <c r="Q2012">
        <v>-0.107914793473775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214</v>
      </c>
      <c r="E2013">
        <v>323.57075789999999</v>
      </c>
      <c r="F2013">
        <v>251.79</v>
      </c>
      <c r="G2013">
        <v>326.71657087174702</v>
      </c>
      <c r="H2013">
        <v>-14.201759998566899</v>
      </c>
      <c r="I2013">
        <v>21.4156563878919</v>
      </c>
      <c r="J2013">
        <v>-11.261118794507899</v>
      </c>
      <c r="K2013">
        <v>263.80593025980198</v>
      </c>
      <c r="L2013">
        <v>205.87971727339101</v>
      </c>
      <c r="M2013">
        <v>47.1166091159429</v>
      </c>
      <c r="N2013">
        <v>0.856540859302654</v>
      </c>
      <c r="O2013">
        <v>35.053020374121303</v>
      </c>
      <c r="Q2013">
        <v>0.27126980512829801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584</v>
      </c>
      <c r="E2014">
        <v>320.38</v>
      </c>
      <c r="F2014">
        <v>3124</v>
      </c>
      <c r="G2014">
        <v>54.119566749798103</v>
      </c>
      <c r="H2014">
        <v>27.209042029005701</v>
      </c>
      <c r="I2014">
        <v>17.286352367967002</v>
      </c>
      <c r="J2014">
        <v>25.513670673042402</v>
      </c>
      <c r="K2014">
        <v>2508.7127361438902</v>
      </c>
      <c r="L2014">
        <v>2273.1381601890498</v>
      </c>
      <c r="M2014">
        <v>85.614791932083094</v>
      </c>
      <c r="N2014">
        <v>4.8491235855336097</v>
      </c>
      <c r="O2014">
        <v>20.358514724711899</v>
      </c>
      <c r="P2014">
        <v>108.12791472351699</v>
      </c>
      <c r="Q2014">
        <v>5.1014563188247E-2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985</v>
      </c>
      <c r="E2015">
        <v>320.35268000000002</v>
      </c>
      <c r="F2015">
        <v>16.77</v>
      </c>
      <c r="G2015">
        <v>-20.818766316894699</v>
      </c>
      <c r="H2015">
        <v>2.1100056359473802</v>
      </c>
      <c r="I2015">
        <v>-10.3149642906509</v>
      </c>
      <c r="J2015">
        <v>-6.7188756743225602</v>
      </c>
      <c r="K2015">
        <v>16.3158026165686</v>
      </c>
      <c r="L2015">
        <v>16.725950175629499</v>
      </c>
      <c r="M2015">
        <v>53.8176773063973</v>
      </c>
      <c r="N2015">
        <v>2.5659359097023202</v>
      </c>
      <c r="O2015">
        <v>19.5587358378056</v>
      </c>
      <c r="P2015">
        <v>18.936170212765902</v>
      </c>
      <c r="Q2015">
        <v>-7.6361061572105995E-2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21</v>
      </c>
      <c r="E2016">
        <v>319.98124200000001</v>
      </c>
      <c r="F2016">
        <v>21.3</v>
      </c>
      <c r="G2016">
        <v>-3.2166104570256802</v>
      </c>
      <c r="H2016">
        <v>-11.6164833922657</v>
      </c>
      <c r="I2016">
        <v>-19.8151282661896</v>
      </c>
      <c r="J2016">
        <v>-1.4214870813642599</v>
      </c>
      <c r="K2016">
        <v>22.012412692467599</v>
      </c>
      <c r="L2016">
        <v>22.8124176630355</v>
      </c>
      <c r="M2016">
        <v>50.992861267052596</v>
      </c>
      <c r="N2016">
        <v>0.91643895619607996</v>
      </c>
      <c r="O2016">
        <v>68.075117370892002</v>
      </c>
      <c r="P2016">
        <v>30.2752293577981</v>
      </c>
      <c r="Q2016">
        <v>-0.102468425270586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281</v>
      </c>
      <c r="E2017">
        <v>319.40809050000001</v>
      </c>
      <c r="F2017">
        <v>45.56</v>
      </c>
      <c r="G2017">
        <v>44.880596306105701</v>
      </c>
      <c r="H2017">
        <v>-3.0509118909258999</v>
      </c>
      <c r="I2017">
        <v>-1.8576356464063699</v>
      </c>
      <c r="J2017">
        <v>0.78467256665584195</v>
      </c>
      <c r="K2017">
        <v>45.056874958908701</v>
      </c>
      <c r="L2017">
        <v>42.619240592283496</v>
      </c>
      <c r="M2017">
        <v>59.738705864687802</v>
      </c>
      <c r="N2017">
        <v>1.92488501727281</v>
      </c>
      <c r="O2017">
        <v>44.754170324846299</v>
      </c>
      <c r="P2017">
        <v>74.425727411944806</v>
      </c>
      <c r="Q2017">
        <v>1.1929083636839E-2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1621</v>
      </c>
      <c r="E2018">
        <v>319.171027199999</v>
      </c>
      <c r="F2018">
        <v>60.69</v>
      </c>
      <c r="G2018">
        <v>-6.4707982951999696</v>
      </c>
      <c r="H2018">
        <v>-5.7781859503739499</v>
      </c>
      <c r="I2018">
        <v>1.66626484935258</v>
      </c>
      <c r="J2018">
        <v>-2.5660597101235401</v>
      </c>
      <c r="K2018">
        <v>60.670459264455999</v>
      </c>
      <c r="L2018">
        <v>56.2977514096684</v>
      </c>
      <c r="M2018">
        <v>55.8285238094657</v>
      </c>
      <c r="N2018">
        <v>0.62958690903789905</v>
      </c>
      <c r="O2018">
        <v>6.9368924040204396</v>
      </c>
      <c r="P2018">
        <v>27.741528099347502</v>
      </c>
      <c r="Q2018">
        <v>-2.0749357399728999E-2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21</v>
      </c>
      <c r="E2019">
        <v>318.88799999999998</v>
      </c>
      <c r="F2019">
        <v>270.89999999999998</v>
      </c>
      <c r="G2019">
        <v>-29.447705435852001</v>
      </c>
      <c r="H2019">
        <v>21.004416523629899</v>
      </c>
      <c r="I2019">
        <v>-12.705376481426001</v>
      </c>
      <c r="J2019">
        <v>13.3842844800678</v>
      </c>
      <c r="K2019">
        <v>206.420010350892</v>
      </c>
      <c r="M2019">
        <v>85.752057382807905</v>
      </c>
      <c r="N2019">
        <v>1.20824367328383</v>
      </c>
      <c r="O2019">
        <v>8.8778146917681795</v>
      </c>
      <c r="P2019">
        <v>90.774647887323894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998</v>
      </c>
      <c r="E2020">
        <v>317.75736538000001</v>
      </c>
      <c r="F2020">
        <v>1191.0999999999999</v>
      </c>
      <c r="G2020">
        <v>-8.2256702942127404</v>
      </c>
      <c r="H2020">
        <v>5.9118690981556696</v>
      </c>
      <c r="I2020">
        <v>26.663736953946199</v>
      </c>
      <c r="J2020">
        <v>8.7349728669561504</v>
      </c>
      <c r="K2020">
        <v>892.09484241374298</v>
      </c>
      <c r="L2020">
        <v>877.87059611315397</v>
      </c>
      <c r="M2020">
        <v>74.126768186772196</v>
      </c>
      <c r="N2020">
        <v>3.20670763207265</v>
      </c>
      <c r="O2020">
        <v>0</v>
      </c>
      <c r="P2020">
        <v>58.813333333333297</v>
      </c>
      <c r="Q2020">
        <v>-5.0000686126101E-2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281</v>
      </c>
      <c r="E2021">
        <v>317.46093374999998</v>
      </c>
      <c r="F2021">
        <v>174.15</v>
      </c>
      <c r="G2021">
        <v>0.179370310469852</v>
      </c>
      <c r="H2021">
        <v>-15.051773658525001</v>
      </c>
      <c r="I2021">
        <v>5.4526093030096296</v>
      </c>
      <c r="J2021">
        <v>-3.4983604663771799</v>
      </c>
      <c r="K2021">
        <v>187.69014895312</v>
      </c>
      <c r="M2021">
        <v>39.170856878755998</v>
      </c>
      <c r="N2021">
        <v>0.53709981167608201</v>
      </c>
      <c r="O2021">
        <v>42.980189491817299</v>
      </c>
      <c r="P2021">
        <v>41.012145748987798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832</v>
      </c>
      <c r="E2022">
        <v>317.35127494400001</v>
      </c>
      <c r="F2022">
        <v>296.81</v>
      </c>
      <c r="G2022">
        <v>553.760447572663</v>
      </c>
      <c r="H2022">
        <v>22.262468483785401</v>
      </c>
      <c r="I2022">
        <v>158.17973448976201</v>
      </c>
      <c r="J2022">
        <v>-3.8489916173017198</v>
      </c>
      <c r="K2022">
        <v>237.40503827049301</v>
      </c>
      <c r="L2022">
        <v>164.62700425004101</v>
      </c>
      <c r="M2022">
        <v>64.342321174493804</v>
      </c>
      <c r="N2022">
        <v>2.1950801423839001</v>
      </c>
      <c r="O2022">
        <v>6.0611165392001602</v>
      </c>
      <c r="P2022">
        <v>598.37647058823495</v>
      </c>
      <c r="Q2022">
        <v>0.263554639019485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799</v>
      </c>
      <c r="E2023">
        <v>316.36849999999998</v>
      </c>
      <c r="F2023">
        <v>125</v>
      </c>
      <c r="G2023">
        <v>-48.913660653494702</v>
      </c>
      <c r="H2023">
        <v>-4.8492420129554299</v>
      </c>
      <c r="I2023">
        <v>-36.475589574449401</v>
      </c>
      <c r="J2023">
        <v>-3.1668226548013498</v>
      </c>
      <c r="K2023">
        <v>138.77586680027099</v>
      </c>
      <c r="L2023">
        <v>154.11248337168001</v>
      </c>
      <c r="M2023">
        <v>45.683264341787499</v>
      </c>
      <c r="N2023">
        <v>0.53649360421369396</v>
      </c>
      <c r="O2023">
        <v>107.2</v>
      </c>
      <c r="P2023">
        <v>17.205813408345001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119</v>
      </c>
      <c r="E2024">
        <v>316.04812800000002</v>
      </c>
      <c r="F2024">
        <v>200</v>
      </c>
      <c r="G2024">
        <v>-47.456728825235302</v>
      </c>
      <c r="H2024">
        <v>-11.5317064679317</v>
      </c>
      <c r="I2024">
        <v>-59.878247998965897</v>
      </c>
      <c r="J2024">
        <v>-5.9304818263901904</v>
      </c>
      <c r="K2024">
        <v>213.00745860127699</v>
      </c>
      <c r="L2024">
        <v>252.57582427746499</v>
      </c>
      <c r="M2024">
        <v>33.032380713504601</v>
      </c>
      <c r="N2024">
        <v>1.3000191314329399</v>
      </c>
      <c r="O2024">
        <v>188.07499999999999</v>
      </c>
      <c r="P2024">
        <v>24.146492861576601</v>
      </c>
      <c r="Q2024">
        <v>0.14559893382700601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46</v>
      </c>
      <c r="E2025">
        <v>315.92200000000003</v>
      </c>
      <c r="F2025">
        <v>302.64999999999998</v>
      </c>
      <c r="G2025">
        <v>-1.3577967561067199</v>
      </c>
      <c r="H2025">
        <v>-3.6378656084610599</v>
      </c>
      <c r="I2025">
        <v>15.384532198319199</v>
      </c>
      <c r="J2025">
        <v>22.784426813216701</v>
      </c>
      <c r="K2025">
        <v>253.42256403067199</v>
      </c>
      <c r="M2025">
        <v>80.182967166054794</v>
      </c>
      <c r="N2025">
        <v>0.85819505587538103</v>
      </c>
      <c r="O2025">
        <v>36.775152816785003</v>
      </c>
      <c r="P2025">
        <v>76.575262543757205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609</v>
      </c>
      <c r="E2026">
        <v>315.65022802800002</v>
      </c>
      <c r="F2026">
        <v>47.87</v>
      </c>
      <c r="G2026">
        <v>-25.8184825493971</v>
      </c>
      <c r="H2026">
        <v>-4.1667187451167598</v>
      </c>
      <c r="I2026">
        <v>-12.739997126361301</v>
      </c>
      <c r="J2026">
        <v>-1.0512367714314601</v>
      </c>
      <c r="K2026">
        <v>46.6645669309327</v>
      </c>
      <c r="L2026">
        <v>47.3187834769125</v>
      </c>
      <c r="M2026">
        <v>60.056779686958997</v>
      </c>
      <c r="N2026">
        <v>1.34023910100239</v>
      </c>
      <c r="O2026">
        <v>24.294965531648199</v>
      </c>
      <c r="P2026">
        <v>27.6533333333333</v>
      </c>
      <c r="Q2026">
        <v>-4.8005422170650002E-3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714</v>
      </c>
      <c r="E2027">
        <v>315.44080459999998</v>
      </c>
      <c r="F2027">
        <v>50.85</v>
      </c>
      <c r="G2027">
        <v>-5.2478934838698903</v>
      </c>
      <c r="H2027">
        <v>-1.2707131859176499</v>
      </c>
      <c r="I2027">
        <v>-15.4529782444543</v>
      </c>
      <c r="J2027">
        <v>4.5832335585870103</v>
      </c>
      <c r="K2027">
        <v>48.698593788948699</v>
      </c>
      <c r="L2027">
        <v>49.400242988217997</v>
      </c>
      <c r="M2027">
        <v>67.701239348153507</v>
      </c>
      <c r="N2027">
        <v>2.0507006334997899</v>
      </c>
      <c r="O2027">
        <v>41.396263520157298</v>
      </c>
      <c r="P2027">
        <v>30.384615384615302</v>
      </c>
      <c r="Q2027">
        <v>5.1483003087184002E-2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672</v>
      </c>
      <c r="E2028">
        <v>315.38367273</v>
      </c>
      <c r="F2028">
        <v>49.37</v>
      </c>
      <c r="G2028">
        <v>28.404565860730699</v>
      </c>
      <c r="H2028">
        <v>-9.6198842147903001</v>
      </c>
      <c r="I2028">
        <v>-2.83396042935673</v>
      </c>
      <c r="J2028">
        <v>-7.1449682258734297</v>
      </c>
      <c r="K2028">
        <v>53.701755751591499</v>
      </c>
      <c r="L2028">
        <v>50.633911696719899</v>
      </c>
      <c r="M2028">
        <v>46.993235953406597</v>
      </c>
      <c r="N2028">
        <v>0.85517348280229699</v>
      </c>
      <c r="O2028">
        <v>57.606467012677498</v>
      </c>
      <c r="P2028">
        <v>67.014597459658503</v>
      </c>
      <c r="Q2028">
        <v>0.14215156426506101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140</v>
      </c>
      <c r="E2029">
        <v>314.83574499999997</v>
      </c>
      <c r="F2029">
        <v>180.87</v>
      </c>
      <c r="G2029">
        <v>-20.8492525114671</v>
      </c>
      <c r="H2029">
        <v>-8.3623964110420701</v>
      </c>
      <c r="I2029">
        <v>-20.600685011371599</v>
      </c>
      <c r="J2029">
        <v>-4.42398770652055</v>
      </c>
      <c r="K2029">
        <v>186.16868932175001</v>
      </c>
      <c r="L2029">
        <v>190.36609469447299</v>
      </c>
      <c r="M2029">
        <v>41.908970495833302</v>
      </c>
      <c r="N2029">
        <v>0.85212599670131794</v>
      </c>
      <c r="O2029">
        <v>32.111461270525702</v>
      </c>
      <c r="P2029">
        <v>13.043749999999999</v>
      </c>
      <c r="Q2029">
        <v>-7.4248432190311006E-2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140</v>
      </c>
      <c r="E2030">
        <v>314.83452</v>
      </c>
      <c r="F2030">
        <v>199.7</v>
      </c>
      <c r="G2030">
        <v>21.1407034092956</v>
      </c>
      <c r="H2030">
        <v>-16.495138016393302</v>
      </c>
      <c r="I2030">
        <v>-18.923138885910301</v>
      </c>
      <c r="J2030">
        <v>-4.0513943794897198</v>
      </c>
      <c r="K2030">
        <v>210.80173084359899</v>
      </c>
      <c r="L2030">
        <v>188.785414219708</v>
      </c>
      <c r="M2030">
        <v>36.919154082176398</v>
      </c>
      <c r="N2030">
        <v>0.72458991685933505</v>
      </c>
      <c r="O2030">
        <v>41.687531296945401</v>
      </c>
      <c r="P2030">
        <v>64.497528830312902</v>
      </c>
      <c r="Q2030">
        <v>0.21703126925213001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49</v>
      </c>
      <c r="E2031">
        <v>314.3519</v>
      </c>
      <c r="F2031">
        <v>52.94</v>
      </c>
      <c r="G2031">
        <v>102.89736729781799</v>
      </c>
      <c r="H2031">
        <v>21.6716227432034</v>
      </c>
      <c r="I2031">
        <v>35.693805010801299</v>
      </c>
      <c r="J2031">
        <v>9.6941725216607999</v>
      </c>
      <c r="K2031">
        <v>42.065557462363799</v>
      </c>
      <c r="L2031">
        <v>38.518861363655603</v>
      </c>
      <c r="M2031">
        <v>82.421886852588301</v>
      </c>
      <c r="N2031">
        <v>4.3753447868264699</v>
      </c>
      <c r="O2031">
        <v>2.9467321496033199</v>
      </c>
      <c r="P2031">
        <v>171.34802665299799</v>
      </c>
      <c r="Q2031">
        <v>0.13591729542417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799</v>
      </c>
      <c r="E2032">
        <v>313.721709059999</v>
      </c>
      <c r="F2032">
        <v>226.95</v>
      </c>
      <c r="G2032">
        <v>60.1722965932085</v>
      </c>
      <c r="H2032">
        <v>62.416945037404197</v>
      </c>
      <c r="I2032">
        <v>23.692721043837601</v>
      </c>
      <c r="J2032">
        <v>22.906693566699399</v>
      </c>
      <c r="K2032">
        <v>173.86263529423999</v>
      </c>
      <c r="M2032">
        <v>80.597550174147898</v>
      </c>
      <c r="N2032">
        <v>2.1205479452054701</v>
      </c>
      <c r="O2032">
        <v>12.315487992949899</v>
      </c>
      <c r="P2032">
        <v>102.633928571428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281</v>
      </c>
      <c r="E2033">
        <v>312.90395819999998</v>
      </c>
      <c r="F2033">
        <v>226.5</v>
      </c>
      <c r="G2033">
        <v>35.759892171386497</v>
      </c>
      <c r="H2033">
        <v>-4.4697777272411496</v>
      </c>
      <c r="I2033">
        <v>-15.466064758207001</v>
      </c>
      <c r="J2033">
        <v>-1.19654183159891</v>
      </c>
      <c r="K2033">
        <v>223.05584378608799</v>
      </c>
      <c r="L2033">
        <v>216.65551564741699</v>
      </c>
      <c r="M2033">
        <v>54.845084725012597</v>
      </c>
      <c r="N2033">
        <v>2.3886874546772998</v>
      </c>
      <c r="O2033">
        <v>39.3818984547461</v>
      </c>
      <c r="P2033">
        <v>74.230769230769198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281</v>
      </c>
      <c r="E2034">
        <v>312.64488219999998</v>
      </c>
      <c r="F2034">
        <v>359.5</v>
      </c>
      <c r="G2034">
        <v>-42.375947212026297</v>
      </c>
      <c r="H2034">
        <v>-2.0041715904202202</v>
      </c>
      <c r="I2034">
        <v>-15.980158834745501</v>
      </c>
      <c r="J2034">
        <v>-2.6791994686447498</v>
      </c>
      <c r="K2034">
        <v>360.155978446593</v>
      </c>
      <c r="L2034">
        <v>376.39921892778</v>
      </c>
      <c r="M2034">
        <v>47.7750767233508</v>
      </c>
      <c r="N2034">
        <v>0.373637276728437</v>
      </c>
      <c r="O2034">
        <v>33.240611961056999</v>
      </c>
      <c r="P2034">
        <v>33.148148148148103</v>
      </c>
      <c r="Q2034">
        <v>-0.113813341794771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E2035">
        <v>311.8825248</v>
      </c>
      <c r="F2035">
        <v>136.94999999999999</v>
      </c>
      <c r="G2035">
        <v>52.419354455254997</v>
      </c>
      <c r="H2035">
        <v>22.1777850140715</v>
      </c>
      <c r="I2035">
        <v>28.709212947811999</v>
      </c>
      <c r="J2035">
        <v>11.683539175199799</v>
      </c>
      <c r="K2035">
        <v>111.91534120637399</v>
      </c>
      <c r="L2035">
        <v>98.971838093229195</v>
      </c>
      <c r="M2035">
        <v>89.391332102560199</v>
      </c>
      <c r="N2035">
        <v>1.83104395604395</v>
      </c>
      <c r="O2035">
        <v>8.0686381891201293</v>
      </c>
      <c r="P2035">
        <v>131.72588832487301</v>
      </c>
      <c r="Q2035">
        <v>0.153371381574437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46</v>
      </c>
      <c r="E2036">
        <v>311.66602499999999</v>
      </c>
      <c r="F2036">
        <v>521.95000000000005</v>
      </c>
      <c r="G2036">
        <v>87.016224717329905</v>
      </c>
      <c r="H2036">
        <v>32.086813739581501</v>
      </c>
      <c r="I2036">
        <v>93.650589498432296</v>
      </c>
      <c r="J2036">
        <v>34.3928629738718</v>
      </c>
      <c r="K2036">
        <v>425.12028691765602</v>
      </c>
      <c r="L2036">
        <v>338.03201976083102</v>
      </c>
      <c r="M2036">
        <v>78.203913929194698</v>
      </c>
      <c r="N2036">
        <v>3.3020828717039601</v>
      </c>
      <c r="O2036">
        <v>16.2946642398697</v>
      </c>
      <c r="P2036">
        <v>150.9375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140</v>
      </c>
      <c r="E2037">
        <v>311.47205451999997</v>
      </c>
      <c r="F2037">
        <v>41.86</v>
      </c>
      <c r="G2037">
        <v>11.1994096729806</v>
      </c>
      <c r="H2037">
        <v>-11.7849017730426</v>
      </c>
      <c r="I2037">
        <v>-6.7246957265473197</v>
      </c>
      <c r="J2037">
        <v>-5.7490624318805903</v>
      </c>
      <c r="K2037">
        <v>45.459277116044397</v>
      </c>
      <c r="L2037">
        <v>42.3563539065347</v>
      </c>
      <c r="M2037">
        <v>34.771530578012303</v>
      </c>
      <c r="N2037">
        <v>0.83768810273497396</v>
      </c>
      <c r="O2037">
        <v>50.501672240802598</v>
      </c>
      <c r="P2037">
        <v>49.928366762177603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193</v>
      </c>
      <c r="E2038">
        <v>310.91751493599998</v>
      </c>
      <c r="F2038">
        <v>223.77</v>
      </c>
      <c r="G2038">
        <v>-10.528865419819001</v>
      </c>
      <c r="H2038">
        <v>3.6393301177892199</v>
      </c>
      <c r="I2038">
        <v>-13.6385141735043</v>
      </c>
      <c r="J2038">
        <v>6.8047872526154096</v>
      </c>
      <c r="K2038">
        <v>202.05574854772999</v>
      </c>
      <c r="L2038">
        <v>211.583066084237</v>
      </c>
      <c r="M2038">
        <v>78.309487992006098</v>
      </c>
      <c r="N2038">
        <v>2.1350059842536702</v>
      </c>
      <c r="O2038">
        <v>31.384904142646398</v>
      </c>
      <c r="P2038">
        <v>30.0988372093023</v>
      </c>
      <c r="Q2038">
        <v>-3.0208900763131E-2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609</v>
      </c>
      <c r="E2039">
        <v>310.81190400000003</v>
      </c>
      <c r="F2039">
        <v>72.39</v>
      </c>
      <c r="G2039">
        <v>7.9108332694413797</v>
      </c>
      <c r="H2039">
        <v>-1.20910360465094</v>
      </c>
      <c r="I2039">
        <v>-6.1226415331107598</v>
      </c>
      <c r="J2039">
        <v>-3.0962928220384298</v>
      </c>
      <c r="K2039">
        <v>72.227183987983295</v>
      </c>
      <c r="L2039">
        <v>71.193377303686106</v>
      </c>
      <c r="M2039">
        <v>62.911150490921898</v>
      </c>
      <c r="N2039">
        <v>1.4152149385136701</v>
      </c>
      <c r="O2039">
        <v>40.9034397016162</v>
      </c>
      <c r="P2039">
        <v>43.916500994035701</v>
      </c>
      <c r="Q2039">
        <v>3.8952563894068003E-2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103</v>
      </c>
      <c r="E2040">
        <v>310.69322399999999</v>
      </c>
      <c r="F2040">
        <v>114.37</v>
      </c>
      <c r="G2040">
        <v>-52.682807137169902</v>
      </c>
      <c r="H2040">
        <v>-3.02025252964496</v>
      </c>
      <c r="I2040">
        <v>-39.352826973139102</v>
      </c>
      <c r="J2040">
        <v>-12.8033818338985</v>
      </c>
      <c r="K2040">
        <v>116.272422059926</v>
      </c>
      <c r="L2040">
        <v>131.930444647027</v>
      </c>
      <c r="M2040">
        <v>39.463228534437299</v>
      </c>
      <c r="N2040">
        <v>2.8618395993499899</v>
      </c>
      <c r="O2040">
        <v>64.553641689254107</v>
      </c>
      <c r="P2040">
        <v>16.585117227319</v>
      </c>
      <c r="Q2040">
        <v>8.5569080244362994E-2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E2041">
        <v>309.75168000000002</v>
      </c>
      <c r="F2041">
        <v>304</v>
      </c>
      <c r="G2041">
        <v>503.64788695849302</v>
      </c>
      <c r="H2041">
        <v>-16.219504403625901</v>
      </c>
      <c r="I2041">
        <v>74.330168647164896</v>
      </c>
      <c r="J2041">
        <v>0.33076411274739398</v>
      </c>
      <c r="K2041">
        <v>268.600336825206</v>
      </c>
      <c r="L2041">
        <v>197.35597921265801</v>
      </c>
      <c r="M2041">
        <v>54.567323414565102</v>
      </c>
      <c r="N2041">
        <v>0.66846361185983805</v>
      </c>
      <c r="O2041">
        <v>13.486842105263101</v>
      </c>
      <c r="P2041">
        <v>535.98326359832595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92</v>
      </c>
      <c r="E2042">
        <v>309.62791399999998</v>
      </c>
      <c r="F2042">
        <v>137.94999999999999</v>
      </c>
      <c r="G2042">
        <v>4.2315554121928098</v>
      </c>
      <c r="H2042">
        <v>-13.5845744771014</v>
      </c>
      <c r="I2042">
        <v>-43.330163538979001</v>
      </c>
      <c r="J2042">
        <v>-7.1751897346698597</v>
      </c>
      <c r="K2042">
        <v>153.89378305491701</v>
      </c>
      <c r="L2042">
        <v>157.85832702974301</v>
      </c>
      <c r="M2042">
        <v>31.895247851950501</v>
      </c>
      <c r="N2042">
        <v>0.34626513347294902</v>
      </c>
      <c r="O2042">
        <v>83.907212758245706</v>
      </c>
      <c r="P2042">
        <v>44.8293963254593</v>
      </c>
      <c r="Q2042">
        <v>2.4359756879488999E-2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140</v>
      </c>
      <c r="E2043">
        <v>309.22206799999998</v>
      </c>
      <c r="F2043">
        <v>291.5</v>
      </c>
      <c r="G2043">
        <v>77.214953685397901</v>
      </c>
      <c r="H2043">
        <v>-2.3118767018674902</v>
      </c>
      <c r="I2043">
        <v>5.56431498862836</v>
      </c>
      <c r="J2043">
        <v>-2.0261382441549598</v>
      </c>
      <c r="K2043">
        <v>288.85814742371099</v>
      </c>
      <c r="L2043">
        <v>258.25581399750899</v>
      </c>
      <c r="M2043">
        <v>56.282106531222198</v>
      </c>
      <c r="N2043">
        <v>0.86267539756781997</v>
      </c>
      <c r="O2043">
        <v>11.1492281303602</v>
      </c>
      <c r="P2043">
        <v>114.970501474926</v>
      </c>
      <c r="Q2043">
        <v>6.8697048938198002E-2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86</v>
      </c>
      <c r="E2044">
        <v>309.1463109</v>
      </c>
      <c r="F2044">
        <v>22.14</v>
      </c>
      <c r="G2044">
        <v>-57.7147228265571</v>
      </c>
      <c r="H2044">
        <v>-22.1896675448703</v>
      </c>
      <c r="I2044">
        <v>-64.958681889623406</v>
      </c>
      <c r="J2044">
        <v>-8.4116804128296607</v>
      </c>
      <c r="K2044">
        <v>27.352933713455599</v>
      </c>
      <c r="L2044">
        <v>37.342409627417297</v>
      </c>
      <c r="M2044">
        <v>43.188102168192799</v>
      </c>
      <c r="N2044">
        <v>3.3720893381672101</v>
      </c>
      <c r="O2044">
        <v>252.981029810298</v>
      </c>
      <c r="P2044">
        <v>3.5547240411599699</v>
      </c>
      <c r="Q2044">
        <v>6.3835483599614995E-2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49</v>
      </c>
      <c r="E2045">
        <v>309.06018527999998</v>
      </c>
      <c r="F2045">
        <v>9.7100000000000009</v>
      </c>
      <c r="G2045">
        <v>83.044496856713195</v>
      </c>
      <c r="H2045">
        <v>0.94310771382051095</v>
      </c>
      <c r="I2045">
        <v>-11.547980093338801</v>
      </c>
      <c r="J2045">
        <v>1.28229291913212</v>
      </c>
      <c r="K2045">
        <v>9.5431177895856294</v>
      </c>
      <c r="L2045">
        <v>8.5917303855874891</v>
      </c>
      <c r="M2045">
        <v>58.870776262181501</v>
      </c>
      <c r="N2045">
        <v>1.30394046979852</v>
      </c>
      <c r="O2045">
        <v>26.467559217301702</v>
      </c>
      <c r="P2045">
        <v>128.470588235294</v>
      </c>
      <c r="Q2045">
        <v>0.13225947561246601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140</v>
      </c>
      <c r="E2046">
        <v>308.90799188400001</v>
      </c>
      <c r="F2046">
        <v>75.33</v>
      </c>
      <c r="G2046">
        <v>104.721986034202</v>
      </c>
      <c r="H2046">
        <v>-1.4531269153777299E-2</v>
      </c>
      <c r="I2046">
        <v>27.949554841026799</v>
      </c>
      <c r="J2046">
        <v>-9.0957353137520407</v>
      </c>
      <c r="K2046">
        <v>72.366404048930804</v>
      </c>
      <c r="L2046">
        <v>57.758782691845298</v>
      </c>
      <c r="M2046">
        <v>50.2665461710505</v>
      </c>
      <c r="N2046">
        <v>1.0528259110101299</v>
      </c>
      <c r="O2046">
        <v>9.5048453471392396</v>
      </c>
      <c r="P2046">
        <v>179</v>
      </c>
      <c r="Q2046">
        <v>0.127817924491891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420</v>
      </c>
      <c r="E2047">
        <v>308.766049084999</v>
      </c>
      <c r="F2047">
        <v>228.2</v>
      </c>
      <c r="G2047">
        <v>-23.956357914842201</v>
      </c>
      <c r="H2047">
        <v>-11.8486283905377</v>
      </c>
      <c r="I2047">
        <v>-24.824880326822999</v>
      </c>
      <c r="J2047">
        <v>-6.6413937614831404</v>
      </c>
      <c r="K2047">
        <v>237.93790467851099</v>
      </c>
      <c r="L2047">
        <v>254.59244044006499</v>
      </c>
      <c r="M2047">
        <v>43.0425195495094</v>
      </c>
      <c r="N2047">
        <v>1.26636038816347</v>
      </c>
      <c r="O2047">
        <v>55.192813321647598</v>
      </c>
      <c r="P2047">
        <v>9.7115384615384492</v>
      </c>
      <c r="Q2047">
        <v>-9.0399661466900004E-3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306</v>
      </c>
      <c r="E2048">
        <v>308.63394599999998</v>
      </c>
      <c r="F2048">
        <v>145.94999999999999</v>
      </c>
      <c r="G2048">
        <v>36.839626458294397</v>
      </c>
      <c r="H2048">
        <v>10.861294170021701</v>
      </c>
      <c r="I2048">
        <v>2.41165272667731</v>
      </c>
      <c r="J2048">
        <v>-1.1434968580810601</v>
      </c>
      <c r="K2048">
        <v>127.473732311508</v>
      </c>
      <c r="L2048">
        <v>114.765532207078</v>
      </c>
      <c r="M2048">
        <v>67.818695800223495</v>
      </c>
      <c r="N2048">
        <v>2.20735798436335</v>
      </c>
      <c r="O2048">
        <v>14.217197670435</v>
      </c>
      <c r="P2048">
        <v>72.212389380530894</v>
      </c>
      <c r="Q2048">
        <v>4.9327082244569999E-3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143</v>
      </c>
      <c r="E2049">
        <v>308.54839606500002</v>
      </c>
      <c r="F2049">
        <v>275.10000000000002</v>
      </c>
      <c r="G2049">
        <v>278.87387073486701</v>
      </c>
      <c r="H2049">
        <v>19.629018856609701</v>
      </c>
      <c r="I2049">
        <v>30.731900662423701</v>
      </c>
      <c r="J2049">
        <v>-3.9781930386754998</v>
      </c>
      <c r="K2049">
        <v>262.10089803018002</v>
      </c>
      <c r="L2049">
        <v>223.74471253989699</v>
      </c>
      <c r="M2049">
        <v>67.089606400867794</v>
      </c>
      <c r="N2049">
        <v>0.57529193618100105</v>
      </c>
      <c r="O2049">
        <v>30.934205743366</v>
      </c>
      <c r="P2049">
        <v>382.20858895705499</v>
      </c>
      <c r="Q2049">
        <v>0.213874496418933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230</v>
      </c>
      <c r="E2050">
        <v>307.50468749999999</v>
      </c>
      <c r="F2050">
        <v>1379.05</v>
      </c>
      <c r="G2050">
        <v>120.23025867155501</v>
      </c>
      <c r="H2050">
        <v>11.856845376562701</v>
      </c>
      <c r="I2050">
        <v>38.252542322863803</v>
      </c>
      <c r="J2050">
        <v>-9.5096908757339094</v>
      </c>
      <c r="K2050">
        <v>1242.3831585292601</v>
      </c>
      <c r="L2050">
        <v>1014.21804712509</v>
      </c>
      <c r="M2050">
        <v>57.672594558254197</v>
      </c>
      <c r="N2050">
        <v>1.0903564932702801</v>
      </c>
      <c r="O2050">
        <v>10.220804176788301</v>
      </c>
      <c r="P2050">
        <v>156.806331471135</v>
      </c>
      <c r="Q2050">
        <v>0.105899028082989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230</v>
      </c>
      <c r="E2051">
        <v>306.21305000000001</v>
      </c>
      <c r="F2051">
        <v>612.25</v>
      </c>
      <c r="G2051">
        <v>47.526209369921702</v>
      </c>
      <c r="H2051">
        <v>-8.2086170129554308</v>
      </c>
      <c r="I2051">
        <v>-8.7297279556443499</v>
      </c>
      <c r="J2051">
        <v>-5.3855132441549598</v>
      </c>
      <c r="K2051">
        <v>611.38761136135997</v>
      </c>
      <c r="L2051">
        <v>531.74412601495897</v>
      </c>
      <c r="M2051">
        <v>48.073466484048097</v>
      </c>
      <c r="N2051">
        <v>0.66056439546001899</v>
      </c>
      <c r="O2051">
        <v>20.6696610861575</v>
      </c>
      <c r="P2051">
        <v>108.248299319727</v>
      </c>
      <c r="Q2051">
        <v>0.141671397320771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193</v>
      </c>
      <c r="E2052">
        <v>305.69189602500001</v>
      </c>
      <c r="F2052">
        <v>418.6</v>
      </c>
      <c r="G2052">
        <v>16.120232854415502</v>
      </c>
      <c r="H2052">
        <v>8.3742306558548503</v>
      </c>
      <c r="I2052">
        <v>5.3390717303575901</v>
      </c>
      <c r="J2052">
        <v>-1.19091571701023</v>
      </c>
      <c r="K2052">
        <v>383.82421589767603</v>
      </c>
      <c r="L2052">
        <v>352.25672933978501</v>
      </c>
      <c r="M2052">
        <v>74.672780511062697</v>
      </c>
      <c r="N2052">
        <v>0.83275718781223396</v>
      </c>
      <c r="O2052">
        <v>20.867176301958899</v>
      </c>
      <c r="P2052">
        <v>54.464944649446501</v>
      </c>
      <c r="Q2052">
        <v>1.8513396145690999E-2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998</v>
      </c>
      <c r="E2053">
        <v>305.35899999999998</v>
      </c>
      <c r="F2053">
        <v>205.65</v>
      </c>
      <c r="G2053">
        <v>28.9077003199166</v>
      </c>
      <c r="H2053">
        <v>45.486328456843196</v>
      </c>
      <c r="I2053">
        <v>45.6500292743426</v>
      </c>
      <c r="J2053">
        <v>1.6775654595487399</v>
      </c>
      <c r="K2053">
        <v>164.261957850838</v>
      </c>
      <c r="M2053">
        <v>75.639023749474902</v>
      </c>
      <c r="N2053">
        <v>1.9377174278981</v>
      </c>
      <c r="O2053">
        <v>20.155604181862302</v>
      </c>
      <c r="P2053">
        <v>78.670721112076393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46</v>
      </c>
      <c r="E2054">
        <v>305.2143648</v>
      </c>
      <c r="F2054">
        <v>226.6</v>
      </c>
      <c r="G2054">
        <v>88.031509843726198</v>
      </c>
      <c r="H2054">
        <v>144.75829330886501</v>
      </c>
      <c r="I2054">
        <v>104.773838798152</v>
      </c>
      <c r="J2054">
        <v>31.325832681201401</v>
      </c>
      <c r="M2054">
        <v>100</v>
      </c>
      <c r="O2054">
        <v>8.0979699911738692</v>
      </c>
      <c r="P2054">
        <v>128.42741935483801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21</v>
      </c>
      <c r="E2055">
        <v>304.636909</v>
      </c>
      <c r="F2055">
        <v>128.85</v>
      </c>
      <c r="G2055">
        <v>-36.878543066326699</v>
      </c>
      <c r="H2055">
        <v>-10.2393129349412</v>
      </c>
      <c r="I2055">
        <v>-31.202971256724801</v>
      </c>
      <c r="J2055">
        <v>-6.7063811880634896</v>
      </c>
      <c r="K2055">
        <v>129.58273197601099</v>
      </c>
      <c r="M2055">
        <v>58.406694470208599</v>
      </c>
      <c r="N2055">
        <v>0.76586120239706101</v>
      </c>
      <c r="O2055">
        <v>61.4280170741172</v>
      </c>
      <c r="P2055">
        <v>28.657014478282498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609</v>
      </c>
      <c r="E2056">
        <v>304.53172000000001</v>
      </c>
      <c r="F2056">
        <v>249.95</v>
      </c>
      <c r="G2056">
        <v>174.82489160320901</v>
      </c>
      <c r="H2056">
        <v>-17.283567757263601</v>
      </c>
      <c r="I2056">
        <v>98.127494904946303</v>
      </c>
      <c r="J2056">
        <v>-4.77576608386278E-2</v>
      </c>
      <c r="K2056">
        <v>271.48534774231399</v>
      </c>
      <c r="M2056">
        <v>29.3769852184857</v>
      </c>
      <c r="N2056">
        <v>1.46416313795408</v>
      </c>
      <c r="O2056">
        <v>32.506501300259998</v>
      </c>
      <c r="P2056">
        <v>233.266666666666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193</v>
      </c>
      <c r="E2057">
        <v>304.437740625</v>
      </c>
      <c r="F2057">
        <v>773.85</v>
      </c>
      <c r="G2057">
        <v>86.525503065495599</v>
      </c>
      <c r="H2057">
        <v>-14.9065814624967</v>
      </c>
      <c r="I2057">
        <v>9.6238612582159409</v>
      </c>
      <c r="J2057">
        <v>-0.41313053540326999</v>
      </c>
      <c r="K2057">
        <v>754.78154536530099</v>
      </c>
      <c r="L2057">
        <v>657.64952835522195</v>
      </c>
      <c r="M2057">
        <v>52.432431918450597</v>
      </c>
      <c r="N2057">
        <v>0.68299058928384104</v>
      </c>
      <c r="O2057">
        <v>21.373651224397399</v>
      </c>
      <c r="P2057">
        <v>120.313167259786</v>
      </c>
      <c r="Q2057">
        <v>4.8451430154763997E-2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157</v>
      </c>
      <c r="E2058">
        <v>303.072</v>
      </c>
      <c r="F2058">
        <v>207.9</v>
      </c>
      <c r="G2058">
        <v>173.52633386028899</v>
      </c>
      <c r="H2058">
        <v>11.6879388971444</v>
      </c>
      <c r="I2058">
        <v>45.3388918972406</v>
      </c>
      <c r="J2058">
        <v>-5.05979941606242</v>
      </c>
      <c r="K2058">
        <v>193.21392355422799</v>
      </c>
      <c r="L2058">
        <v>143.04527153927799</v>
      </c>
      <c r="M2058">
        <v>57.794545511871299</v>
      </c>
      <c r="N2058">
        <v>0.38471654493883201</v>
      </c>
      <c r="O2058">
        <v>12.6743626743626</v>
      </c>
      <c r="P2058">
        <v>205.28634361233401</v>
      </c>
      <c r="Q2058">
        <v>0.12972729230227301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275</v>
      </c>
      <c r="E2059">
        <v>301.59243607500002</v>
      </c>
      <c r="F2059">
        <v>18.059999999999999</v>
      </c>
      <c r="G2059">
        <v>124.80939862161399</v>
      </c>
      <c r="H2059">
        <v>11.188493836101101</v>
      </c>
      <c r="I2059">
        <v>20.789132506876498</v>
      </c>
      <c r="J2059">
        <v>4.3139193927326298</v>
      </c>
      <c r="K2059">
        <v>16.474792702377002</v>
      </c>
      <c r="L2059">
        <v>13.8558899555682</v>
      </c>
      <c r="M2059">
        <v>60.775574370117603</v>
      </c>
      <c r="N2059">
        <v>1.4371093326772399</v>
      </c>
      <c r="O2059">
        <v>10.465116279069701</v>
      </c>
      <c r="P2059">
        <v>184.409448818897</v>
      </c>
      <c r="Q2059">
        <v>8.8413873905798995E-2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46</v>
      </c>
      <c r="E2060">
        <v>301.0659</v>
      </c>
      <c r="F2060">
        <v>106.12</v>
      </c>
      <c r="G2060">
        <v>130.98814063064199</v>
      </c>
      <c r="H2060">
        <v>14.403631550262901</v>
      </c>
      <c r="I2060">
        <v>50.486385003849001</v>
      </c>
      <c r="J2060">
        <v>18.753838472957899</v>
      </c>
      <c r="K2060">
        <v>85.118221742001197</v>
      </c>
      <c r="L2060">
        <v>69.241614454563305</v>
      </c>
      <c r="M2060">
        <v>82.944546778527695</v>
      </c>
      <c r="N2060">
        <v>3.8674577343965399</v>
      </c>
      <c r="O2060">
        <v>7.8024877497173</v>
      </c>
      <c r="P2060">
        <v>179.263157894736</v>
      </c>
      <c r="Q2060">
        <v>0.145839242182419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672</v>
      </c>
      <c r="E2061">
        <v>300.87319438999998</v>
      </c>
      <c r="F2061">
        <v>303.39999999999998</v>
      </c>
      <c r="G2061">
        <v>13.79921421899</v>
      </c>
      <c r="H2061">
        <v>7.8579403074865501</v>
      </c>
      <c r="I2061">
        <v>67.539947713760697</v>
      </c>
      <c r="J2061">
        <v>-4.2625599693945704</v>
      </c>
      <c r="K2061">
        <v>285.05219127290002</v>
      </c>
      <c r="L2061">
        <v>246.02502203268099</v>
      </c>
      <c r="M2061">
        <v>59.434802717762103</v>
      </c>
      <c r="N2061">
        <v>2.3066286090409398</v>
      </c>
      <c r="O2061">
        <v>21.8852999340804</v>
      </c>
      <c r="P2061">
        <v>100.860642171466</v>
      </c>
      <c r="Q2061">
        <v>9.8315896964228003E-2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214</v>
      </c>
      <c r="E2062">
        <v>300.30658560000001</v>
      </c>
      <c r="F2062">
        <v>226.5</v>
      </c>
      <c r="G2062">
        <v>211.810904711592</v>
      </c>
      <c r="H2062">
        <v>44.063125917436103</v>
      </c>
      <c r="I2062">
        <v>60.815604821708703</v>
      </c>
      <c r="J2062">
        <v>-5.0220896611590096</v>
      </c>
      <c r="K2062">
        <v>184.339204592588</v>
      </c>
      <c r="L2062">
        <v>138.67249085525901</v>
      </c>
      <c r="M2062">
        <v>65.492270237215493</v>
      </c>
      <c r="N2062">
        <v>1.57158697872207</v>
      </c>
      <c r="O2062">
        <v>16.7770419426048</v>
      </c>
      <c r="P2062">
        <v>256.07608866530398</v>
      </c>
      <c r="Q2062">
        <v>0.16146889729983499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21</v>
      </c>
      <c r="E2063">
        <v>300.02213280000001</v>
      </c>
      <c r="F2063">
        <v>53.8</v>
      </c>
      <c r="G2063">
        <v>2.4883298598682502</v>
      </c>
      <c r="H2063">
        <v>-6.7342561505614702</v>
      </c>
      <c r="I2063">
        <v>18.135983656095298</v>
      </c>
      <c r="J2063">
        <v>0.94122080629014104</v>
      </c>
      <c r="K2063">
        <v>48.953496255524499</v>
      </c>
      <c r="M2063">
        <v>67.269519009739795</v>
      </c>
      <c r="N2063">
        <v>0.50354742345033598</v>
      </c>
      <c r="O2063">
        <v>15.2416356877323</v>
      </c>
      <c r="P2063">
        <v>99.259259259259196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384</v>
      </c>
      <c r="E2064">
        <v>299.93613744999999</v>
      </c>
      <c r="F2064">
        <v>289.49</v>
      </c>
      <c r="G2064">
        <v>94.138429115842797</v>
      </c>
      <c r="H2064">
        <v>16.307683527476801</v>
      </c>
      <c r="I2064">
        <v>-36.712193355402398</v>
      </c>
      <c r="J2064">
        <v>-17.9566937997105</v>
      </c>
      <c r="K2064">
        <v>267.88050612606702</v>
      </c>
      <c r="L2064">
        <v>247.60180274211899</v>
      </c>
      <c r="M2064">
        <v>60.7950205734966</v>
      </c>
      <c r="N2064">
        <v>4.4497714573940996</v>
      </c>
      <c r="O2064">
        <v>42.422881619399597</v>
      </c>
      <c r="P2064">
        <v>126.1640625</v>
      </c>
      <c r="Q2064">
        <v>5.9953667644224003E-2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584</v>
      </c>
      <c r="E2065">
        <v>299.32152816000001</v>
      </c>
      <c r="F2065">
        <v>339.5</v>
      </c>
      <c r="G2065">
        <v>246.532901138943</v>
      </c>
      <c r="H2065">
        <v>-17.9800282953912</v>
      </c>
      <c r="I2065">
        <v>5.6710870752560698</v>
      </c>
      <c r="J2065">
        <v>-2.5339040745014301</v>
      </c>
      <c r="K2065">
        <v>362.34138117723597</v>
      </c>
      <c r="L2065">
        <v>319.37794651321502</v>
      </c>
      <c r="M2065">
        <v>44.351149642367403</v>
      </c>
      <c r="N2065">
        <v>0.94189288534320803</v>
      </c>
      <c r="O2065">
        <v>55.316642120765799</v>
      </c>
      <c r="P2065">
        <v>274.31091510473999</v>
      </c>
      <c r="Q2065">
        <v>0.26254727254294702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21</v>
      </c>
      <c r="E2066">
        <v>298.714</v>
      </c>
      <c r="F2066">
        <v>223.96</v>
      </c>
      <c r="G2066">
        <v>20.687348977523499</v>
      </c>
      <c r="H2066">
        <v>5.7016360240905097</v>
      </c>
      <c r="I2066">
        <v>15.9257662357938</v>
      </c>
      <c r="J2066">
        <v>-10.114138244154899</v>
      </c>
      <c r="K2066">
        <v>223.897309434958</v>
      </c>
      <c r="L2066">
        <v>200.52878712575699</v>
      </c>
      <c r="M2066">
        <v>45.3770141090179</v>
      </c>
      <c r="N2066">
        <v>2.2124040429391298</v>
      </c>
      <c r="O2066">
        <v>19.440971602071698</v>
      </c>
      <c r="Q2066">
        <v>0.15716495841990899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230</v>
      </c>
      <c r="E2067">
        <v>298.70588860200002</v>
      </c>
      <c r="F2067">
        <v>12.03</v>
      </c>
      <c r="G2067">
        <v>-5.0229119249812904</v>
      </c>
      <c r="H2067">
        <v>23.766142602429099</v>
      </c>
      <c r="I2067">
        <v>-14.0195559791135</v>
      </c>
      <c r="J2067">
        <v>17.7446353948135</v>
      </c>
      <c r="K2067">
        <v>10.6776770203577</v>
      </c>
      <c r="L2067">
        <v>10.616008552390101</v>
      </c>
      <c r="M2067">
        <v>61.517101801800997</v>
      </c>
      <c r="N2067">
        <v>3.90931723322046</v>
      </c>
      <c r="O2067">
        <v>23.275145469659101</v>
      </c>
      <c r="P2067">
        <v>42.366863905325403</v>
      </c>
      <c r="Q2067">
        <v>5.0943961229636001E-2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705</v>
      </c>
      <c r="E2068">
        <v>298.53358683599998</v>
      </c>
      <c r="F2068">
        <v>11.77</v>
      </c>
      <c r="G2068">
        <v>-21.165695125217798</v>
      </c>
      <c r="H2068">
        <v>-4.4226208525458901</v>
      </c>
      <c r="I2068">
        <v>-7.6994251342864803</v>
      </c>
      <c r="J2068">
        <v>-2.19577352829406</v>
      </c>
      <c r="K2068">
        <v>11.719411936901199</v>
      </c>
      <c r="L2068">
        <v>11.480942163273401</v>
      </c>
      <c r="M2068">
        <v>70.589314799391403</v>
      </c>
      <c r="N2068">
        <v>0.187360273137712</v>
      </c>
      <c r="O2068">
        <v>12.999150382327899</v>
      </c>
      <c r="P2068">
        <v>23.8947368421052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281</v>
      </c>
      <c r="E2069">
        <v>298.19902215500002</v>
      </c>
      <c r="F2069">
        <v>130.99</v>
      </c>
      <c r="G2069">
        <v>-44.131781526461701</v>
      </c>
      <c r="H2069">
        <v>4.72881705877451</v>
      </c>
      <c r="I2069">
        <v>-32.1735537651344</v>
      </c>
      <c r="J2069">
        <v>-4.6508101601654603</v>
      </c>
      <c r="K2069">
        <v>127.274061595441</v>
      </c>
      <c r="L2069">
        <v>140.37955141488399</v>
      </c>
      <c r="M2069">
        <v>42.541483263054602</v>
      </c>
      <c r="N2069">
        <v>1.0667147779361501</v>
      </c>
      <c r="O2069">
        <v>48.866325673715501</v>
      </c>
      <c r="P2069">
        <v>43.945054945054899</v>
      </c>
      <c r="Q2069">
        <v>9.9416413082425006E-2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275</v>
      </c>
      <c r="E2070">
        <v>297.52023056500002</v>
      </c>
      <c r="F2070">
        <v>40.130000000000003</v>
      </c>
      <c r="G2070">
        <v>-10.1637115038984</v>
      </c>
      <c r="H2070">
        <v>-14.891885936196299</v>
      </c>
      <c r="I2070">
        <v>-30.7756850113716</v>
      </c>
      <c r="J2070">
        <v>3.8990437794453299</v>
      </c>
      <c r="K2070">
        <v>43.414074856095397</v>
      </c>
      <c r="L2070">
        <v>44.820265644489098</v>
      </c>
      <c r="M2070">
        <v>59.6352914765177</v>
      </c>
      <c r="N2070">
        <v>1.3830830022731599</v>
      </c>
      <c r="O2070">
        <v>65.1881385497134</v>
      </c>
      <c r="P2070">
        <v>69.182124789207407</v>
      </c>
      <c r="Q2070">
        <v>8.4466158599123001E-2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62</v>
      </c>
      <c r="E2071">
        <v>297.13785990000002</v>
      </c>
      <c r="F2071">
        <v>198.95</v>
      </c>
      <c r="G2071">
        <v>364.672481083707</v>
      </c>
      <c r="H2071">
        <v>16.562241240633</v>
      </c>
      <c r="I2071">
        <v>310.557872945822</v>
      </c>
      <c r="J2071">
        <v>6.6753343127392801</v>
      </c>
      <c r="K2071">
        <v>159.31713204808699</v>
      </c>
      <c r="L2071">
        <v>107.069158489134</v>
      </c>
      <c r="M2071">
        <v>84.672861665400703</v>
      </c>
      <c r="N2071">
        <v>1.11645595417263</v>
      </c>
      <c r="O2071">
        <v>4.5237496858507198</v>
      </c>
      <c r="P2071">
        <v>541.77419354838696</v>
      </c>
      <c r="Q2071">
        <v>0.22279882708778401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230</v>
      </c>
      <c r="E2072">
        <v>295.74874308</v>
      </c>
      <c r="F2072">
        <v>112.65</v>
      </c>
      <c r="G2072">
        <v>37.519124698912499</v>
      </c>
      <c r="H2072">
        <v>-15.4189866102049</v>
      </c>
      <c r="I2072">
        <v>5.6033706937432903</v>
      </c>
      <c r="J2072">
        <v>-14.0137639208757</v>
      </c>
      <c r="K2072">
        <v>124.649153414138</v>
      </c>
      <c r="L2072">
        <v>114.66547103096499</v>
      </c>
      <c r="M2072">
        <v>22.561035275930301</v>
      </c>
      <c r="N2072">
        <v>1.04728568464171</v>
      </c>
      <c r="O2072">
        <v>53.484243231247198</v>
      </c>
      <c r="P2072">
        <v>78.074612709453007</v>
      </c>
      <c r="Q2072">
        <v>6.1460880192922E-2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477</v>
      </c>
      <c r="E2073">
        <v>295.07120547</v>
      </c>
      <c r="F2073">
        <v>67.849999999999994</v>
      </c>
      <c r="G2073">
        <v>-15.070372769784299</v>
      </c>
      <c r="H2073">
        <v>-11.674416838130201</v>
      </c>
      <c r="I2073">
        <v>-13.6200353344154</v>
      </c>
      <c r="J2073">
        <v>-1.0714481395936499</v>
      </c>
      <c r="K2073">
        <v>68.296136862467193</v>
      </c>
      <c r="L2073">
        <v>67.700665450822399</v>
      </c>
      <c r="M2073">
        <v>57.505171411047897</v>
      </c>
      <c r="N2073">
        <v>0.85677212965386595</v>
      </c>
      <c r="O2073">
        <v>26.750184229918901</v>
      </c>
      <c r="P2073">
        <v>33.826429980276103</v>
      </c>
      <c r="Q2073">
        <v>4.2588719549392001E-2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230</v>
      </c>
      <c r="E2074">
        <v>294.95280000000002</v>
      </c>
      <c r="F2074">
        <v>243.71</v>
      </c>
      <c r="G2074">
        <v>-1.0437445950227699</v>
      </c>
      <c r="H2074">
        <v>-10.4891061126156</v>
      </c>
      <c r="I2074">
        <v>-11.623080483531499</v>
      </c>
      <c r="J2074">
        <v>-4.9731388265661396</v>
      </c>
      <c r="K2074">
        <v>252.297686952768</v>
      </c>
      <c r="L2074">
        <v>248.30148347819099</v>
      </c>
      <c r="M2074">
        <v>52.494918491284899</v>
      </c>
      <c r="N2074">
        <v>1.4054521410926299</v>
      </c>
      <c r="O2074">
        <v>36.104386360838703</v>
      </c>
      <c r="P2074">
        <v>29.1863238802014</v>
      </c>
      <c r="Q2074">
        <v>-2.3961020104839002E-2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59</v>
      </c>
      <c r="E2075">
        <v>294.63531074999997</v>
      </c>
      <c r="F2075">
        <v>307.7</v>
      </c>
      <c r="G2075">
        <v>-49.042087660782201</v>
      </c>
      <c r="H2075">
        <v>-2.1500978391568899</v>
      </c>
      <c r="I2075">
        <v>-25.5159518262688</v>
      </c>
      <c r="J2075">
        <v>-1.5592247036622899</v>
      </c>
      <c r="K2075">
        <v>311.87894771514499</v>
      </c>
      <c r="L2075">
        <v>342.392761207018</v>
      </c>
      <c r="M2075">
        <v>57.568357979193998</v>
      </c>
      <c r="N2075">
        <v>1.7356559782318699</v>
      </c>
      <c r="O2075">
        <v>36.821579460513497</v>
      </c>
      <c r="P2075">
        <v>20.6666666666666</v>
      </c>
      <c r="Q2075">
        <v>7.9201297206046004E-2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584</v>
      </c>
      <c r="E2076">
        <v>293.08291100000002</v>
      </c>
      <c r="F2076">
        <v>129.87</v>
      </c>
      <c r="G2076">
        <v>45.497503045543198</v>
      </c>
      <c r="H2076">
        <v>2.7063135426001201</v>
      </c>
      <c r="I2076">
        <v>50.193365267957901</v>
      </c>
      <c r="J2076">
        <v>3.3548881944142499</v>
      </c>
      <c r="K2076">
        <v>121.436689932067</v>
      </c>
      <c r="L2076">
        <v>102.023651454553</v>
      </c>
      <c r="M2076">
        <v>51.185307268653197</v>
      </c>
      <c r="N2076">
        <v>0.61084449164524901</v>
      </c>
      <c r="O2076">
        <v>8.5316085316085193</v>
      </c>
      <c r="P2076">
        <v>101.348837209302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46</v>
      </c>
      <c r="E2077">
        <v>292.22641104000002</v>
      </c>
      <c r="F2077">
        <v>10.73</v>
      </c>
      <c r="G2077">
        <v>61.033174845391201</v>
      </c>
      <c r="H2077">
        <v>-6.1242875502960601</v>
      </c>
      <c r="I2077">
        <v>-32.427626403312999</v>
      </c>
      <c r="J2077">
        <v>-6.1817527445970502</v>
      </c>
      <c r="K2077">
        <v>11.043743103095</v>
      </c>
      <c r="L2077">
        <v>9.8319153529357006</v>
      </c>
      <c r="M2077">
        <v>42.945485590946298</v>
      </c>
      <c r="N2077">
        <v>1.63374955413054</v>
      </c>
      <c r="O2077">
        <v>39.794967381174203</v>
      </c>
      <c r="P2077">
        <v>107.543520309477</v>
      </c>
      <c r="Q2077">
        <v>7.6503430025097005E-2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230</v>
      </c>
      <c r="E2078">
        <v>291.95698088</v>
      </c>
      <c r="F2078">
        <v>53.77</v>
      </c>
      <c r="G2078">
        <v>143.10359812488201</v>
      </c>
      <c r="H2078">
        <v>-13.9526902888175</v>
      </c>
      <c r="I2078">
        <v>40.343819493132798</v>
      </c>
      <c r="J2078">
        <v>0.52200414059509004</v>
      </c>
      <c r="K2078">
        <v>53.4549305389707</v>
      </c>
      <c r="L2078">
        <v>45.278991606016397</v>
      </c>
      <c r="M2078">
        <v>56.1049970362103</v>
      </c>
      <c r="N2078">
        <v>0.83032379070057105</v>
      </c>
      <c r="O2078">
        <v>29.7191742607401</v>
      </c>
      <c r="P2078">
        <v>180.052083333333</v>
      </c>
      <c r="Q2078">
        <v>2.1390188732555E-2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154</v>
      </c>
      <c r="E2079">
        <v>291.13344000000001</v>
      </c>
      <c r="F2079">
        <v>10.199999999999999</v>
      </c>
      <c r="G2079">
        <v>-16.9084487484063</v>
      </c>
      <c r="H2079">
        <v>-9.5551243658966207</v>
      </c>
      <c r="I2079">
        <v>-16.591240566927201</v>
      </c>
      <c r="J2079">
        <v>-3.6149232908839299</v>
      </c>
      <c r="K2079">
        <v>11.015943790724901</v>
      </c>
      <c r="L2079">
        <v>11.783178141613201</v>
      </c>
      <c r="M2079">
        <v>37.495964835560798</v>
      </c>
      <c r="N2079">
        <v>1.1163498920330599</v>
      </c>
      <c r="O2079">
        <v>109.31372549019601</v>
      </c>
      <c r="P2079">
        <v>19.999999999999901</v>
      </c>
      <c r="Q2079">
        <v>4.0942770666627999E-2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609</v>
      </c>
      <c r="E2080">
        <v>290.61419998000002</v>
      </c>
      <c r="F2080">
        <v>514.1</v>
      </c>
      <c r="G2080">
        <v>-25.163243506715698</v>
      </c>
      <c r="H2080">
        <v>-1.8891390528524801</v>
      </c>
      <c r="I2080">
        <v>-4.70683289141299</v>
      </c>
      <c r="J2080">
        <v>-2.83682017071671</v>
      </c>
      <c r="K2080">
        <v>509.41807055307697</v>
      </c>
      <c r="L2080">
        <v>509.06019549016702</v>
      </c>
      <c r="M2080">
        <v>53.248895585610597</v>
      </c>
      <c r="N2080">
        <v>1.92906345114829</v>
      </c>
      <c r="O2080">
        <v>10.2801011476366</v>
      </c>
      <c r="P2080">
        <v>11.518438177874099</v>
      </c>
      <c r="Q2080">
        <v>-6.7684537445406007E-2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998</v>
      </c>
      <c r="E2081">
        <v>290.46024953</v>
      </c>
      <c r="F2081">
        <v>84.72</v>
      </c>
      <c r="G2081">
        <v>22.152178006279101</v>
      </c>
      <c r="H2081">
        <v>-9.0744371077157506</v>
      </c>
      <c r="I2081">
        <v>46.436433947736099</v>
      </c>
      <c r="J2081">
        <v>-2.0843048332661702</v>
      </c>
      <c r="K2081">
        <v>89.357117716111802</v>
      </c>
      <c r="L2081">
        <v>76.183537985766804</v>
      </c>
      <c r="M2081">
        <v>46.668099361118202</v>
      </c>
      <c r="N2081">
        <v>2.3568498590070699</v>
      </c>
      <c r="O2081">
        <v>40.108593012275698</v>
      </c>
      <c r="P2081">
        <v>86.197802197802204</v>
      </c>
      <c r="Q2081">
        <v>3.4515376681840001E-3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609</v>
      </c>
      <c r="E2082">
        <v>289.99832400000003</v>
      </c>
      <c r="F2082">
        <v>70.75</v>
      </c>
      <c r="G2082">
        <v>-27.588530308763001</v>
      </c>
      <c r="H2082">
        <v>-15.0492420129554</v>
      </c>
      <c r="I2082">
        <v>-21.440919287437399</v>
      </c>
      <c r="J2082">
        <v>-4.2713416731929099</v>
      </c>
      <c r="K2082">
        <v>76.192728600028403</v>
      </c>
      <c r="L2082">
        <v>76.4606552393181</v>
      </c>
      <c r="M2082">
        <v>42.112269513595997</v>
      </c>
      <c r="N2082">
        <v>0.78826717039718597</v>
      </c>
      <c r="O2082">
        <v>76.607773851590096</v>
      </c>
      <c r="P2082">
        <v>22.8298611111111</v>
      </c>
      <c r="Q2082">
        <v>0.151964295991179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1510</v>
      </c>
      <c r="E2083">
        <v>289.53359339999997</v>
      </c>
      <c r="F2083">
        <v>76.5</v>
      </c>
      <c r="G2083">
        <v>-23.369661297584098</v>
      </c>
      <c r="H2083">
        <v>2.0386635917643199</v>
      </c>
      <c r="I2083">
        <v>-5.0359621348301404</v>
      </c>
      <c r="J2083">
        <v>-2.3013549773323398</v>
      </c>
      <c r="K2083">
        <v>70.123421997818895</v>
      </c>
      <c r="L2083">
        <v>72.832864559069904</v>
      </c>
      <c r="M2083">
        <v>64.074643873479502</v>
      </c>
      <c r="N2083">
        <v>3.2748340471002599</v>
      </c>
      <c r="O2083">
        <v>46.143790849673103</v>
      </c>
      <c r="P2083">
        <v>51.335311572700299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1150</v>
      </c>
      <c r="E2084">
        <v>288.815</v>
      </c>
      <c r="F2084">
        <v>12.22</v>
      </c>
      <c r="G2084">
        <v>-3.0841364147771899</v>
      </c>
      <c r="H2084">
        <v>-9.20721866665194</v>
      </c>
      <c r="I2084">
        <v>-11.686091515436599</v>
      </c>
      <c r="J2084">
        <v>-2.2696447376614599</v>
      </c>
      <c r="K2084">
        <v>12.2793782834226</v>
      </c>
      <c r="L2084">
        <v>11.8839743066472</v>
      </c>
      <c r="M2084">
        <v>54.691615303269501</v>
      </c>
      <c r="N2084">
        <v>1.4452264158866901</v>
      </c>
      <c r="O2084">
        <v>44.435351882160298</v>
      </c>
      <c r="P2084">
        <v>44.615384615384599</v>
      </c>
      <c r="Q2084">
        <v>2.6129391241582998E-2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140</v>
      </c>
      <c r="E2085">
        <v>288.72161216799998</v>
      </c>
      <c r="F2085">
        <v>46.91</v>
      </c>
      <c r="G2085">
        <v>48.907485092582696</v>
      </c>
      <c r="H2085">
        <v>-21.815732312779001</v>
      </c>
      <c r="I2085">
        <v>-22.858993282048299</v>
      </c>
      <c r="J2085">
        <v>-4.67295379419632</v>
      </c>
      <c r="K2085">
        <v>47.831952478627599</v>
      </c>
      <c r="L2085">
        <v>43.438680399195803</v>
      </c>
      <c r="M2085">
        <v>47.499358669131396</v>
      </c>
      <c r="N2085">
        <v>1.5018617577106801</v>
      </c>
      <c r="O2085">
        <v>36.218290343210398</v>
      </c>
      <c r="P2085">
        <v>107.108167770419</v>
      </c>
      <c r="Q2085">
        <v>7.2952886284453997E-2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119</v>
      </c>
      <c r="E2086">
        <v>288.31845600000003</v>
      </c>
      <c r="F2086">
        <v>350.6</v>
      </c>
      <c r="G2086">
        <v>-22.619045759438801</v>
      </c>
      <c r="H2086">
        <v>-4.5719264278195499</v>
      </c>
      <c r="I2086">
        <v>-27.290312982230301</v>
      </c>
      <c r="J2086">
        <v>-6.3647625827792904</v>
      </c>
      <c r="K2086">
        <v>354.35389832963</v>
      </c>
      <c r="L2086">
        <v>352.87702404833601</v>
      </c>
      <c r="M2086">
        <v>48.822412935160301</v>
      </c>
      <c r="N2086">
        <v>1.9451261122002701</v>
      </c>
      <c r="O2086">
        <v>34.0559041642897</v>
      </c>
      <c r="P2086">
        <v>20.8965517241379</v>
      </c>
      <c r="Q2086">
        <v>1.7214940380495002E-2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672</v>
      </c>
      <c r="E2087">
        <v>288.11052849599997</v>
      </c>
      <c r="F2087">
        <v>19.57</v>
      </c>
      <c r="G2087">
        <v>21.043278809867701</v>
      </c>
      <c r="H2087">
        <v>-10.272970826514699</v>
      </c>
      <c r="I2087">
        <v>0.79288641719979203</v>
      </c>
      <c r="J2087">
        <v>-1.2521444361054099</v>
      </c>
      <c r="K2087">
        <v>19.897209823383498</v>
      </c>
      <c r="L2087">
        <v>18.296486981452802</v>
      </c>
      <c r="M2087">
        <v>47.662466756465101</v>
      </c>
      <c r="N2087">
        <v>0.42787866224460203</v>
      </c>
      <c r="O2087">
        <v>24.425140521205901</v>
      </c>
      <c r="P2087">
        <v>61.735537190082603</v>
      </c>
      <c r="Q2087">
        <v>-7.1876572641980004E-3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E2088">
        <v>287.23391939999999</v>
      </c>
      <c r="F2088">
        <v>923.95</v>
      </c>
      <c r="G2088">
        <v>882.55550161648705</v>
      </c>
      <c r="H2088">
        <v>26.177093891429202</v>
      </c>
      <c r="I2088">
        <v>899.29783057091299</v>
      </c>
      <c r="J2088">
        <v>-2.0526479732255298</v>
      </c>
      <c r="K2088">
        <v>712.96340206867103</v>
      </c>
      <c r="M2088">
        <v>76.846691074152901</v>
      </c>
      <c r="N2088">
        <v>1.0760911042213199</v>
      </c>
      <c r="O2088">
        <v>5.9581146165917902</v>
      </c>
      <c r="P2088">
        <v>960.792192881745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705</v>
      </c>
      <c r="E2089">
        <v>286.83496256799998</v>
      </c>
      <c r="F2089">
        <v>255.71</v>
      </c>
      <c r="G2089">
        <v>1.4859633873517299</v>
      </c>
      <c r="H2089">
        <v>-0.67247910688127099</v>
      </c>
      <c r="I2089">
        <v>1.0637407042918501</v>
      </c>
      <c r="J2089">
        <v>-0.50528656721588305</v>
      </c>
      <c r="K2089">
        <v>242.93815434515199</v>
      </c>
      <c r="L2089">
        <v>228.00119275535701</v>
      </c>
      <c r="M2089">
        <v>58.2466499100683</v>
      </c>
      <c r="N2089">
        <v>1.7644418695766799</v>
      </c>
      <c r="O2089">
        <v>0.21117672363224399</v>
      </c>
      <c r="P2089">
        <v>30.304728903383602</v>
      </c>
      <c r="Q2089">
        <v>4.1697795445031001E-2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E2090">
        <v>286.56110699999999</v>
      </c>
      <c r="F2090">
        <v>202.55</v>
      </c>
      <c r="G2090">
        <v>-37.735782358773797</v>
      </c>
      <c r="H2090">
        <v>-4.8492420129554299</v>
      </c>
      <c r="I2090">
        <v>-42.606630957317499</v>
      </c>
      <c r="J2090">
        <v>2.3476192111134302</v>
      </c>
      <c r="K2090">
        <v>223.03163241516501</v>
      </c>
      <c r="L2090">
        <v>247.56235727923101</v>
      </c>
      <c r="M2090">
        <v>50.537310525862999</v>
      </c>
      <c r="N2090">
        <v>0.54129692832764498</v>
      </c>
      <c r="O2090">
        <v>70.328313996543997</v>
      </c>
      <c r="P2090">
        <v>12.5277777777777</v>
      </c>
      <c r="Q2090">
        <v>0.115036369510898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151</v>
      </c>
      <c r="E2091">
        <v>286.29444575999997</v>
      </c>
      <c r="F2091">
        <v>2.58</v>
      </c>
      <c r="G2091">
        <v>409.72198603420202</v>
      </c>
      <c r="H2091">
        <v>8.5148132865837294</v>
      </c>
      <c r="I2091">
        <v>51.228465932024498</v>
      </c>
      <c r="J2091">
        <v>11.337917055384199</v>
      </c>
      <c r="K2091">
        <v>2.38786080600467</v>
      </c>
      <c r="L2091">
        <v>1.9501412181512601</v>
      </c>
      <c r="M2091">
        <v>74.002539570415905</v>
      </c>
      <c r="N2091">
        <v>1.1638653580620999</v>
      </c>
      <c r="O2091">
        <v>49.612403100775197</v>
      </c>
      <c r="P2091">
        <v>437.5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21</v>
      </c>
      <c r="E2092">
        <v>285.97107060000002</v>
      </c>
      <c r="F2092">
        <v>189.19</v>
      </c>
      <c r="G2092">
        <v>144.04669867787999</v>
      </c>
      <c r="H2092">
        <v>3.8219291582157302</v>
      </c>
      <c r="I2092">
        <v>-9.0739496300728</v>
      </c>
      <c r="J2092">
        <v>6.4191053362237502</v>
      </c>
      <c r="K2092">
        <v>173.42665967145001</v>
      </c>
      <c r="L2092">
        <v>156.75162438807601</v>
      </c>
      <c r="M2092">
        <v>86.182350590273202</v>
      </c>
      <c r="N2092">
        <v>1.46110327899859</v>
      </c>
      <c r="O2092">
        <v>17.685924203182001</v>
      </c>
      <c r="P2092">
        <v>186.65151515151501</v>
      </c>
      <c r="Q2092">
        <v>9.8157046501357995E-2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62</v>
      </c>
      <c r="E2093">
        <v>285.73732797500003</v>
      </c>
      <c r="F2093">
        <v>47.91</v>
      </c>
      <c r="G2093">
        <v>193.334586570395</v>
      </c>
      <c r="H2093">
        <v>-4.10834882505669</v>
      </c>
      <c r="I2093">
        <v>13.9904110220312</v>
      </c>
      <c r="J2093">
        <v>-12.209624482687</v>
      </c>
      <c r="K2093">
        <v>44.335434594423603</v>
      </c>
      <c r="L2093">
        <v>37.357530307043902</v>
      </c>
      <c r="M2093">
        <v>52.412236993425701</v>
      </c>
      <c r="N2093">
        <v>1.8902060127126701</v>
      </c>
      <c r="O2093">
        <v>22.7301189730745</v>
      </c>
      <c r="P2093">
        <v>235.73931324456899</v>
      </c>
      <c r="Q2093">
        <v>0.12464776093840001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926</v>
      </c>
      <c r="E2094">
        <v>285.73387500000001</v>
      </c>
      <c r="F2094">
        <v>282.95</v>
      </c>
      <c r="G2094">
        <v>42.879404610800599</v>
      </c>
      <c r="H2094">
        <v>-9.2560216739723806</v>
      </c>
      <c r="I2094">
        <v>54.287131231689898</v>
      </c>
      <c r="J2094">
        <v>-3.8879792046561001</v>
      </c>
      <c r="K2094">
        <v>261.96075744755098</v>
      </c>
      <c r="L2094">
        <v>207.28766020514001</v>
      </c>
      <c r="M2094">
        <v>46.162355624810502</v>
      </c>
      <c r="N2094">
        <v>9.6480960701583504E-2</v>
      </c>
      <c r="O2094">
        <v>22.389114684573201</v>
      </c>
      <c r="P2094">
        <v>80.625598467922103</v>
      </c>
      <c r="Q2094">
        <v>7.8377511165136998E-2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140</v>
      </c>
      <c r="E2095">
        <v>285.71892112</v>
      </c>
      <c r="F2095">
        <v>138.66999999999999</v>
      </c>
      <c r="G2095">
        <v>150.675801295246</v>
      </c>
      <c r="H2095">
        <v>65.974002539102599</v>
      </c>
      <c r="I2095">
        <v>93.945837531126401</v>
      </c>
      <c r="J2095">
        <v>31.024309657778002</v>
      </c>
      <c r="K2095">
        <v>94.229002588049795</v>
      </c>
      <c r="L2095">
        <v>71.583549328156096</v>
      </c>
      <c r="M2095">
        <v>74.785470070640102</v>
      </c>
      <c r="N2095">
        <v>2.0064525040789398</v>
      </c>
      <c r="O2095">
        <v>15.583760005769101</v>
      </c>
      <c r="P2095">
        <v>237.807551766138</v>
      </c>
      <c r="Q2095">
        <v>0.12894299091615499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D2096" t="s">
        <v>124</v>
      </c>
      <c r="E2096">
        <v>285.70359999999999</v>
      </c>
      <c r="F2096">
        <v>277.64999999999998</v>
      </c>
      <c r="G2096">
        <v>47.838684326422502</v>
      </c>
      <c r="H2096">
        <v>-13.045963324430801</v>
      </c>
      <c r="I2096">
        <v>78.421838018311007</v>
      </c>
      <c r="J2096">
        <v>-3.7805242090672402</v>
      </c>
      <c r="K2096">
        <v>274.60708774590103</v>
      </c>
      <c r="L2096">
        <v>219.954320074137</v>
      </c>
      <c r="M2096">
        <v>47.987418778593998</v>
      </c>
      <c r="N2096">
        <v>0.414861136517027</v>
      </c>
      <c r="O2096">
        <v>22.960561858454898</v>
      </c>
      <c r="P2096">
        <v>178.90507282772401</v>
      </c>
      <c r="Q2096">
        <v>0.137976080101058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609</v>
      </c>
      <c r="E2097">
        <v>285.49483665000002</v>
      </c>
      <c r="F2097">
        <v>573.79999999999995</v>
      </c>
      <c r="G2097">
        <v>-41.654186573677499</v>
      </c>
      <c r="H2097">
        <v>-8.7602118062781695</v>
      </c>
      <c r="I2097">
        <v>-27.1590587871354</v>
      </c>
      <c r="J2097">
        <v>-1.20879045433011</v>
      </c>
      <c r="K2097">
        <v>582.86725936279799</v>
      </c>
      <c r="L2097">
        <v>615.77384643894197</v>
      </c>
      <c r="M2097">
        <v>56.800001013889101</v>
      </c>
      <c r="N2097">
        <v>0.77529124005300598</v>
      </c>
      <c r="O2097">
        <v>35.047054722899901</v>
      </c>
      <c r="P2097">
        <v>18.504750103263099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249</v>
      </c>
      <c r="E2098">
        <v>285.37306802000001</v>
      </c>
      <c r="F2098">
        <v>26.77</v>
      </c>
      <c r="G2098">
        <v>19.715098981860798</v>
      </c>
      <c r="H2098">
        <v>-5.5037874675008904</v>
      </c>
      <c r="I2098">
        <v>-19.5143174900041</v>
      </c>
      <c r="J2098">
        <v>-7.8192416924308201</v>
      </c>
      <c r="K2098">
        <v>26.169447065664801</v>
      </c>
      <c r="L2098">
        <v>25.535293108315599</v>
      </c>
      <c r="M2098">
        <v>53.786379276791301</v>
      </c>
      <c r="N2098">
        <v>2.6266664782023099</v>
      </c>
      <c r="O2098">
        <v>41.389615240941303</v>
      </c>
      <c r="P2098">
        <v>54.293948126801098</v>
      </c>
      <c r="Q2098">
        <v>-9.6820716471639999E-3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384</v>
      </c>
      <c r="E2099">
        <v>284.97603848</v>
      </c>
      <c r="F2099">
        <v>760.4</v>
      </c>
      <c r="G2099">
        <v>76.740544398914594</v>
      </c>
      <c r="H2099">
        <v>0.406813583832909</v>
      </c>
      <c r="I2099">
        <v>12.506150894396001</v>
      </c>
      <c r="J2099">
        <v>-0.54952339994758204</v>
      </c>
      <c r="K2099">
        <v>752.84451644750698</v>
      </c>
      <c r="L2099">
        <v>667.10306278217297</v>
      </c>
      <c r="M2099">
        <v>64.564408870782401</v>
      </c>
      <c r="N2099">
        <v>0.89597444499049095</v>
      </c>
      <c r="O2099">
        <v>22.323776959495</v>
      </c>
      <c r="P2099">
        <v>117.257142857142</v>
      </c>
      <c r="Q2099">
        <v>2.8884055848464998E-2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E2100">
        <v>284.8922</v>
      </c>
      <c r="F2100">
        <v>67.92</v>
      </c>
      <c r="G2100">
        <v>158.92523635079101</v>
      </c>
      <c r="H2100">
        <v>2.2936151299017</v>
      </c>
      <c r="I2100">
        <v>116.349651446612</v>
      </c>
      <c r="J2100">
        <v>-1.5348474893537101</v>
      </c>
      <c r="K2100">
        <v>61.213181865961303</v>
      </c>
      <c r="L2100">
        <v>46.8997693620597</v>
      </c>
      <c r="M2100">
        <v>65.935137102917807</v>
      </c>
      <c r="N2100">
        <v>0.918533943575783</v>
      </c>
      <c r="O2100">
        <v>4.35806831566547</v>
      </c>
      <c r="P2100">
        <v>222.66033254156699</v>
      </c>
      <c r="Q2100">
        <v>0.209245188427328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98</v>
      </c>
      <c r="E2101">
        <v>284.00782787999998</v>
      </c>
      <c r="F2101">
        <v>25.74</v>
      </c>
      <c r="G2101">
        <v>118.537775507886</v>
      </c>
      <c r="H2101">
        <v>11.714634639026899</v>
      </c>
      <c r="I2101">
        <v>16.075426099739399</v>
      </c>
      <c r="J2101">
        <v>4.5814362925090197</v>
      </c>
      <c r="K2101">
        <v>23.509882925404</v>
      </c>
      <c r="L2101">
        <v>21.143878486332898</v>
      </c>
      <c r="M2101">
        <v>64.229170338169894</v>
      </c>
      <c r="N2101">
        <v>2.81894568345185</v>
      </c>
      <c r="O2101">
        <v>28.982128982128899</v>
      </c>
      <c r="P2101">
        <v>159.99999999999901</v>
      </c>
      <c r="Q2101">
        <v>0.10230016204987299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281</v>
      </c>
      <c r="E2102">
        <v>283.62107700000001</v>
      </c>
      <c r="F2102">
        <v>392</v>
      </c>
      <c r="G2102">
        <v>-14.220655912495101</v>
      </c>
      <c r="H2102">
        <v>-5.09983717646878</v>
      </c>
      <c r="I2102">
        <v>-7.0982595838229097</v>
      </c>
      <c r="J2102">
        <v>-4.0325390319442196</v>
      </c>
      <c r="K2102">
        <v>397.39895992448299</v>
      </c>
      <c r="L2102">
        <v>382.29073083451698</v>
      </c>
      <c r="M2102">
        <v>51.064669452153503</v>
      </c>
      <c r="N2102">
        <v>0.582574498904736</v>
      </c>
      <c r="O2102">
        <v>31.109693877550999</v>
      </c>
      <c r="P2102">
        <v>20.430107526881699</v>
      </c>
      <c r="Q2102">
        <v>0.11519390708138499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E2103">
        <v>283.32</v>
      </c>
      <c r="F2103">
        <v>1231.8499999999999</v>
      </c>
      <c r="G2103">
        <v>235.01097145608401</v>
      </c>
      <c r="H2103">
        <v>-8.3677534414174808</v>
      </c>
      <c r="I2103">
        <v>22.650353297814899</v>
      </c>
      <c r="J2103">
        <v>-5.4744141062239198</v>
      </c>
      <c r="K2103">
        <v>1124.21310411887</v>
      </c>
      <c r="L2103">
        <v>823.41721547616203</v>
      </c>
      <c r="M2103">
        <v>56.3461814915999</v>
      </c>
      <c r="N2103">
        <v>0.77086325908951103</v>
      </c>
      <c r="O2103">
        <v>16.877054836221902</v>
      </c>
      <c r="P2103">
        <v>281.85058896466199</v>
      </c>
      <c r="Q2103">
        <v>0.19601473948221301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D2104" t="s">
        <v>170</v>
      </c>
      <c r="E2104">
        <v>283.26823960000002</v>
      </c>
      <c r="F2104">
        <v>260.05</v>
      </c>
      <c r="G2104">
        <v>98.352420816811104</v>
      </c>
      <c r="H2104">
        <v>-10.117819325466099</v>
      </c>
      <c r="I2104">
        <v>30.874274060933899</v>
      </c>
      <c r="J2104">
        <v>-8.7828950009117097</v>
      </c>
      <c r="K2104">
        <v>261.424078754709</v>
      </c>
      <c r="L2104">
        <v>204.70673485235801</v>
      </c>
      <c r="M2104">
        <v>34.077159012693997</v>
      </c>
      <c r="N2104">
        <v>0.68456937799043005</v>
      </c>
      <c r="O2104">
        <v>26.129590463372399</v>
      </c>
      <c r="P2104">
        <v>147.666666666666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E2105">
        <v>282.79293856999999</v>
      </c>
      <c r="F2105">
        <v>23.45</v>
      </c>
      <c r="G2105">
        <v>-11.152703792100301</v>
      </c>
      <c r="H2105">
        <v>-8.9475510934788005E-2</v>
      </c>
      <c r="I2105">
        <v>-39.519979003442302</v>
      </c>
      <c r="J2105">
        <v>-8.9667046581956509</v>
      </c>
      <c r="K2105">
        <v>23.008525121381901</v>
      </c>
      <c r="L2105">
        <v>24.099609413511299</v>
      </c>
      <c r="M2105">
        <v>52.619859762319997</v>
      </c>
      <c r="N2105">
        <v>1.26939439821329</v>
      </c>
      <c r="O2105">
        <v>56.9296375266524</v>
      </c>
      <c r="P2105">
        <v>32.112676056338003</v>
      </c>
      <c r="Q2105">
        <v>4.8105386131323001E-2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21</v>
      </c>
      <c r="E2106">
        <v>282.02031896</v>
      </c>
      <c r="F2106">
        <v>113.95</v>
      </c>
      <c r="G2106">
        <v>-0.459578211607656</v>
      </c>
      <c r="H2106">
        <v>-3.3703381417070601</v>
      </c>
      <c r="I2106">
        <v>-0.779274754961372</v>
      </c>
      <c r="J2106">
        <v>3.2061576511991299</v>
      </c>
      <c r="K2106">
        <v>111.418907018889</v>
      </c>
      <c r="L2106">
        <v>103.33801602404399</v>
      </c>
      <c r="M2106">
        <v>58.616419515124399</v>
      </c>
      <c r="N2106">
        <v>1.7804655947167101</v>
      </c>
      <c r="O2106">
        <v>14.831066257130299</v>
      </c>
      <c r="P2106">
        <v>38.625304136253</v>
      </c>
      <c r="Q2106">
        <v>0.109032419552861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D2107" t="s">
        <v>67</v>
      </c>
      <c r="E2107">
        <v>281.70632255999999</v>
      </c>
      <c r="F2107">
        <v>30.66</v>
      </c>
      <c r="G2107">
        <v>107.34468542070501</v>
      </c>
      <c r="H2107">
        <v>65.629799903212202</v>
      </c>
      <c r="I2107">
        <v>60.729020870981202</v>
      </c>
      <c r="J2107">
        <v>56.581104095677901</v>
      </c>
      <c r="K2107">
        <v>18.540787761660599</v>
      </c>
      <c r="L2107">
        <v>17.733052461911601</v>
      </c>
      <c r="M2107">
        <v>94.318096689774805</v>
      </c>
      <c r="N2107">
        <v>3.3363704657580899</v>
      </c>
      <c r="O2107">
        <v>2.1200260926288199</v>
      </c>
      <c r="P2107">
        <v>188.157894736842</v>
      </c>
      <c r="Q2107">
        <v>9.402622469619E-2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D2108" t="s">
        <v>193</v>
      </c>
      <c r="E2108">
        <v>281.125</v>
      </c>
      <c r="F2108">
        <v>566</v>
      </c>
      <c r="G2108">
        <v>5.5239172635947602</v>
      </c>
      <c r="H2108">
        <v>-17.773101445754399</v>
      </c>
      <c r="I2108">
        <v>-26.1844744574401</v>
      </c>
      <c r="J2108">
        <v>-5.3956755741814604</v>
      </c>
      <c r="K2108">
        <v>596.68290895671305</v>
      </c>
      <c r="L2108">
        <v>570.60492861829903</v>
      </c>
      <c r="M2108">
        <v>40.610661767869601</v>
      </c>
      <c r="N2108">
        <v>1.00773557992809</v>
      </c>
      <c r="O2108">
        <v>35.159010600706701</v>
      </c>
      <c r="P2108">
        <v>40.168400198117801</v>
      </c>
      <c r="Q2108">
        <v>8.4792524227601002E-2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D2109" t="s">
        <v>609</v>
      </c>
      <c r="E2109">
        <v>280.50396287500001</v>
      </c>
      <c r="F2109">
        <v>31.71</v>
      </c>
      <c r="G2109">
        <v>-18.244335209320901</v>
      </c>
      <c r="H2109">
        <v>-9.2288040567510592</v>
      </c>
      <c r="I2109">
        <v>-4.2680082436948599</v>
      </c>
      <c r="J2109">
        <v>2.1736708554314199</v>
      </c>
      <c r="K2109">
        <v>33.161446337004001</v>
      </c>
      <c r="L2109">
        <v>32.735403020630201</v>
      </c>
      <c r="M2109">
        <v>54.581405927030097</v>
      </c>
      <c r="N2109">
        <v>0.81353290095310904</v>
      </c>
      <c r="O2109">
        <v>42.541784925890802</v>
      </c>
      <c r="P2109">
        <v>29.959016393442599</v>
      </c>
      <c r="Q2109">
        <v>-9.3365858421200004E-4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46</v>
      </c>
      <c r="E2110">
        <v>280.375</v>
      </c>
      <c r="F2110">
        <v>217.85</v>
      </c>
      <c r="G2110">
        <v>55.135504086259402</v>
      </c>
      <c r="H2110">
        <v>25.9647114754166</v>
      </c>
      <c r="I2110">
        <v>25.718866149959101</v>
      </c>
      <c r="J2110">
        <v>6.6695139297580797</v>
      </c>
      <c r="K2110">
        <v>190.03634037437101</v>
      </c>
      <c r="L2110">
        <v>161.25946928708399</v>
      </c>
      <c r="M2110">
        <v>72.852249521569703</v>
      </c>
      <c r="N2110">
        <v>0.95325581734674103</v>
      </c>
      <c r="O2110">
        <v>16.915308698645799</v>
      </c>
      <c r="P2110">
        <v>117.74112943528201</v>
      </c>
      <c r="Q2110">
        <v>0.18007292453228799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E2111">
        <v>280.3032</v>
      </c>
      <c r="F2111">
        <v>203.8</v>
      </c>
      <c r="G2111">
        <v>48.351966156922998</v>
      </c>
      <c r="H2111">
        <v>1.39589921534205</v>
      </c>
      <c r="I2111">
        <v>5.4214578457712204</v>
      </c>
      <c r="J2111">
        <v>7.4824087643920496</v>
      </c>
      <c r="K2111">
        <v>189.33466483234</v>
      </c>
      <c r="L2111">
        <v>182.64195644436899</v>
      </c>
      <c r="M2111">
        <v>76.138357082752506</v>
      </c>
      <c r="N2111">
        <v>1.2989037758830599</v>
      </c>
      <c r="O2111">
        <v>23.5525024533856</v>
      </c>
      <c r="P2111">
        <v>84.936479128856604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D2112" t="s">
        <v>59</v>
      </c>
      <c r="E2112">
        <v>280.02890608799999</v>
      </c>
      <c r="F2112">
        <v>228.95</v>
      </c>
      <c r="G2112">
        <v>-18.520080298415099</v>
      </c>
      <c r="H2112">
        <v>-8.1712471106614597</v>
      </c>
      <c r="I2112">
        <v>-4.2243950650222102</v>
      </c>
      <c r="J2112">
        <v>-1.08136113171316</v>
      </c>
      <c r="K2112">
        <v>234.44777314532499</v>
      </c>
      <c r="L2112">
        <v>221.14564891233101</v>
      </c>
      <c r="M2112">
        <v>50.4805420006752</v>
      </c>
      <c r="N2112">
        <v>0.26754218938001301</v>
      </c>
      <c r="O2112">
        <v>41.952391351823501</v>
      </c>
      <c r="P2112">
        <v>28.623595505617899</v>
      </c>
      <c r="Q2112">
        <v>7.5553390568889003E-2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D2113" t="s">
        <v>193</v>
      </c>
      <c r="E2113">
        <v>279.01690000000002</v>
      </c>
      <c r="F2113">
        <v>713.4</v>
      </c>
      <c r="G2113">
        <v>-18.4698089554551</v>
      </c>
      <c r="H2113">
        <v>-10.4701570456351</v>
      </c>
      <c r="I2113">
        <v>-14.4671570925899</v>
      </c>
      <c r="J2113">
        <v>-1.4690351800881101</v>
      </c>
      <c r="K2113">
        <v>726.93954723412696</v>
      </c>
      <c r="L2113">
        <v>727.98289284508303</v>
      </c>
      <c r="M2113">
        <v>50.317027108236701</v>
      </c>
      <c r="N2113">
        <v>0.98372284028970303</v>
      </c>
      <c r="O2113">
        <v>26.016260162601601</v>
      </c>
      <c r="P2113">
        <v>18.406639004149302</v>
      </c>
      <c r="Q2113">
        <v>2.4034623143995001E-2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609</v>
      </c>
      <c r="E2114">
        <v>278.37499200000002</v>
      </c>
      <c r="F2114">
        <v>68.95</v>
      </c>
      <c r="G2114">
        <v>3.3056362243164599</v>
      </c>
      <c r="H2114">
        <v>-3.3152756141241699</v>
      </c>
      <c r="I2114">
        <v>-2.1787225863637398</v>
      </c>
      <c r="J2114">
        <v>-2.38456118322306</v>
      </c>
      <c r="K2114">
        <v>68.765805316932102</v>
      </c>
      <c r="L2114">
        <v>65.565697097506202</v>
      </c>
      <c r="M2114">
        <v>58.009084586978403</v>
      </c>
      <c r="N2114">
        <v>1.37544647484435</v>
      </c>
      <c r="O2114">
        <v>14.575779550398799</v>
      </c>
      <c r="P2114">
        <v>37.2139303482587</v>
      </c>
      <c r="Q2114">
        <v>8.1676248134610996E-2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D2115" t="s">
        <v>998</v>
      </c>
      <c r="E2115">
        <v>277.97880031199998</v>
      </c>
      <c r="F2115">
        <v>12.29</v>
      </c>
      <c r="G2115">
        <v>17.665773016450899</v>
      </c>
      <c r="H2115">
        <v>-10.856846575693</v>
      </c>
      <c r="I2115">
        <v>-8.6190183447049797</v>
      </c>
      <c r="J2115">
        <v>-4.5497975501486501</v>
      </c>
      <c r="K2115">
        <v>12.6695913522337</v>
      </c>
      <c r="L2115">
        <v>12.324681252328601</v>
      </c>
      <c r="M2115">
        <v>50.195776947745003</v>
      </c>
      <c r="N2115">
        <v>0.84804715318839197</v>
      </c>
      <c r="O2115">
        <v>52.156224572823398</v>
      </c>
      <c r="P2115">
        <v>55.569620253164501</v>
      </c>
      <c r="Q2115">
        <v>3.047397256958E-2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D2116" t="s">
        <v>59</v>
      </c>
      <c r="E2116">
        <v>277.654858875</v>
      </c>
      <c r="F2116">
        <v>273.89999999999998</v>
      </c>
      <c r="G2116">
        <v>-53.4597396475232</v>
      </c>
      <c r="H2116">
        <v>-2.3953674742100501</v>
      </c>
      <c r="I2116">
        <v>-48.9760951167302</v>
      </c>
      <c r="J2116">
        <v>-1.09920258439489</v>
      </c>
      <c r="K2116">
        <v>279.75241618500399</v>
      </c>
      <c r="L2116">
        <v>332.90882033231401</v>
      </c>
      <c r="M2116">
        <v>56.305599066614803</v>
      </c>
      <c r="N2116">
        <v>0.73935861207586895</v>
      </c>
      <c r="O2116">
        <v>71.157356699525394</v>
      </c>
      <c r="P2116">
        <v>14.124999999999901</v>
      </c>
      <c r="Q2116">
        <v>-0.15823990168526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230</v>
      </c>
      <c r="E2117">
        <v>277.505136048</v>
      </c>
      <c r="F2117">
        <v>212.02</v>
      </c>
      <c r="G2117">
        <v>253.89615345094401</v>
      </c>
      <c r="H2117">
        <v>59.375226442952503</v>
      </c>
      <c r="I2117">
        <v>128.12957161581301</v>
      </c>
      <c r="J2117">
        <v>59.252700668694999</v>
      </c>
      <c r="K2117">
        <v>146.08512348053401</v>
      </c>
      <c r="L2117">
        <v>112.38916340124101</v>
      </c>
      <c r="M2117">
        <v>88.908247322455907</v>
      </c>
      <c r="N2117">
        <v>3.2922797573399301</v>
      </c>
      <c r="O2117">
        <v>11.1121592302612</v>
      </c>
      <c r="P2117">
        <v>309.30501930501902</v>
      </c>
      <c r="Q2117">
        <v>0.114938967075375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D2118" t="s">
        <v>584</v>
      </c>
      <c r="E2118">
        <v>275.89999999999998</v>
      </c>
      <c r="F2118">
        <v>274.64999999999998</v>
      </c>
      <c r="G2118">
        <v>-22.021371686244201</v>
      </c>
      <c r="H2118">
        <v>-17.653054562598001</v>
      </c>
      <c r="I2118">
        <v>12.347064314773901</v>
      </c>
      <c r="J2118">
        <v>-8.9133307802024593</v>
      </c>
      <c r="K2118">
        <v>303.32569080628298</v>
      </c>
      <c r="L2118">
        <v>288.15450989359999</v>
      </c>
      <c r="M2118">
        <v>22.640823425687401</v>
      </c>
      <c r="N2118">
        <v>0.59287895622933495</v>
      </c>
      <c r="O2118">
        <v>35.918441653012898</v>
      </c>
      <c r="P2118">
        <v>33.845029239765999</v>
      </c>
      <c r="Q2118">
        <v>0.131207067068315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420</v>
      </c>
      <c r="E2119">
        <v>275.17100049999999</v>
      </c>
      <c r="F2119">
        <v>242.47</v>
      </c>
      <c r="G2119">
        <v>-45.277163336331697</v>
      </c>
      <c r="H2119">
        <v>-9.7205368647494996</v>
      </c>
      <c r="I2119">
        <v>-44.0827649506233</v>
      </c>
      <c r="J2119">
        <v>-4.9282083078492196</v>
      </c>
      <c r="K2119">
        <v>264.64551650391297</v>
      </c>
      <c r="L2119">
        <v>292.23910839329801</v>
      </c>
      <c r="M2119">
        <v>35.082534719177403</v>
      </c>
      <c r="N2119">
        <v>0.69200361096593299</v>
      </c>
      <c r="O2119">
        <v>67.010351796098405</v>
      </c>
      <c r="P2119">
        <v>12.7767441860465</v>
      </c>
      <c r="Q2119">
        <v>7.1337647619792999E-2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103</v>
      </c>
      <c r="E2120">
        <v>275.08877514</v>
      </c>
      <c r="F2120">
        <v>28.51</v>
      </c>
      <c r="G2120">
        <v>60.655561711664298</v>
      </c>
      <c r="H2120">
        <v>6.0037525423984501</v>
      </c>
      <c r="I2120">
        <v>24.920442790249702</v>
      </c>
      <c r="J2120">
        <v>3.2842065834312399</v>
      </c>
      <c r="K2120">
        <v>26.352831678283199</v>
      </c>
      <c r="L2120">
        <v>24.341592000540601</v>
      </c>
      <c r="M2120">
        <v>74.3322329098079</v>
      </c>
      <c r="N2120">
        <v>3.0023322808975399</v>
      </c>
      <c r="O2120">
        <v>43.107681515257703</v>
      </c>
      <c r="P2120">
        <v>96.620689655172399</v>
      </c>
      <c r="Q2120">
        <v>1.2483180301584001E-2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4401</v>
      </c>
      <c r="E2121">
        <v>275.05806030000002</v>
      </c>
      <c r="F2121">
        <v>26.14</v>
      </c>
      <c r="G2121">
        <v>-40.789661220373297</v>
      </c>
      <c r="H2121">
        <v>-1.5096547709291599</v>
      </c>
      <c r="I2121">
        <v>-11.2646926449594</v>
      </c>
      <c r="J2121">
        <v>3.6936314295494399</v>
      </c>
      <c r="K2121">
        <v>27.571607252951601</v>
      </c>
      <c r="L2121">
        <v>30.080767519977801</v>
      </c>
      <c r="M2121">
        <v>57.282203318074203</v>
      </c>
      <c r="N2121">
        <v>0.60698018446019597</v>
      </c>
      <c r="O2121">
        <v>38.867635807192002</v>
      </c>
      <c r="P2121">
        <v>11.471215351812299</v>
      </c>
      <c r="Q2121">
        <v>0.126163071433219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D2122" t="s">
        <v>46</v>
      </c>
      <c r="E2122">
        <v>274.971</v>
      </c>
      <c r="F2122">
        <v>181.5</v>
      </c>
      <c r="G2122">
        <v>-45.4650887957295</v>
      </c>
      <c r="H2122">
        <v>-15.5407574617048</v>
      </c>
      <c r="I2122">
        <v>-28.722759841303599</v>
      </c>
      <c r="J2122">
        <v>-3.75306754798659</v>
      </c>
      <c r="K2122">
        <v>195.87619378169799</v>
      </c>
      <c r="M2122">
        <v>44.242562289395302</v>
      </c>
      <c r="N2122">
        <v>0.48415558838010803</v>
      </c>
      <c r="O2122">
        <v>77.851239669421403</v>
      </c>
      <c r="P2122">
        <v>25.129265770423899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584</v>
      </c>
      <c r="E2123">
        <v>274.67209674999998</v>
      </c>
      <c r="F2123">
        <v>331.45</v>
      </c>
      <c r="G2123">
        <v>409.59228434808</v>
      </c>
      <c r="H2123">
        <v>21.568307717477701</v>
      </c>
      <c r="I2123">
        <v>123.20459767414</v>
      </c>
      <c r="J2123">
        <v>3.2533167798425602</v>
      </c>
      <c r="K2123">
        <v>268.52640190074101</v>
      </c>
      <c r="L2123">
        <v>194.058073898419</v>
      </c>
      <c r="M2123">
        <v>79.186031896365407</v>
      </c>
      <c r="N2123">
        <v>2.35515720837707</v>
      </c>
      <c r="O2123">
        <v>9.6696334288731407</v>
      </c>
      <c r="P2123">
        <v>470.97329888027502</v>
      </c>
      <c r="Q2123">
        <v>0.19545234949965701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59</v>
      </c>
      <c r="E2124">
        <v>273.99480965999999</v>
      </c>
      <c r="F2124">
        <v>192.75</v>
      </c>
      <c r="G2124">
        <v>84.899907252342103</v>
      </c>
      <c r="H2124">
        <v>4.5952024314889997</v>
      </c>
      <c r="I2124">
        <v>45.163666690411098</v>
      </c>
      <c r="J2124">
        <v>-4.5013857689074301</v>
      </c>
      <c r="K2124">
        <v>181.91663575356901</v>
      </c>
      <c r="L2124">
        <v>146.59334387400301</v>
      </c>
      <c r="M2124">
        <v>52.798585750910597</v>
      </c>
      <c r="N2124">
        <v>2.2477166953111198</v>
      </c>
      <c r="O2124">
        <v>20.830090791180201</v>
      </c>
      <c r="P2124">
        <v>123.971647687659</v>
      </c>
      <c r="Q2124">
        <v>0.112532488761083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379</v>
      </c>
      <c r="E2125">
        <v>273.78155750000002</v>
      </c>
      <c r="F2125">
        <v>205.5</v>
      </c>
      <c r="G2125">
        <v>5.3609559078661499</v>
      </c>
      <c r="H2125">
        <v>-1.60803598280468</v>
      </c>
      <c r="I2125">
        <v>-16.683067931481801</v>
      </c>
      <c r="J2125">
        <v>8.7285787369771004</v>
      </c>
      <c r="K2125">
        <v>202.48466015102699</v>
      </c>
      <c r="L2125">
        <v>206.51401808234201</v>
      </c>
      <c r="M2125">
        <v>65.209406086796804</v>
      </c>
      <c r="N2125">
        <v>1.61070507308684</v>
      </c>
      <c r="O2125">
        <v>43.260340632603402</v>
      </c>
      <c r="P2125">
        <v>44.210526315789402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146</v>
      </c>
      <c r="E2126">
        <v>273.40390409499997</v>
      </c>
      <c r="F2126">
        <v>260.2</v>
      </c>
      <c r="G2126">
        <v>-9.8536994405313507</v>
      </c>
      <c r="H2126">
        <v>-8.4496851444177707</v>
      </c>
      <c r="I2126">
        <v>-18.831574451485</v>
      </c>
      <c r="J2126">
        <v>-3.8685898327994299</v>
      </c>
      <c r="K2126">
        <v>264.389650023966</v>
      </c>
      <c r="L2126">
        <v>259.13677951194802</v>
      </c>
      <c r="M2126">
        <v>39.144501650645601</v>
      </c>
      <c r="N2126">
        <v>0.77326782205432198</v>
      </c>
      <c r="O2126">
        <v>25.441967717140599</v>
      </c>
      <c r="P2126">
        <v>20.966992096699201</v>
      </c>
      <c r="Q2126">
        <v>0.104221232051184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109</v>
      </c>
      <c r="E2127">
        <v>273.40115205000001</v>
      </c>
      <c r="F2127">
        <v>170.8</v>
      </c>
      <c r="G2127">
        <v>73.210453908996399</v>
      </c>
      <c r="H2127">
        <v>0.57438742122808595</v>
      </c>
      <c r="I2127">
        <v>5.9105662724352701</v>
      </c>
      <c r="J2127">
        <v>-1.5792108698532801</v>
      </c>
      <c r="K2127">
        <v>180.511775962705</v>
      </c>
      <c r="L2127">
        <v>164.88372518322399</v>
      </c>
      <c r="M2127">
        <v>55.970970152611599</v>
      </c>
      <c r="N2127">
        <v>0.59806465333900405</v>
      </c>
      <c r="O2127">
        <v>110.304449648711</v>
      </c>
      <c r="P2127">
        <v>108.267284477502</v>
      </c>
      <c r="Q2127">
        <v>9.5225107599993003E-2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328</v>
      </c>
      <c r="E2128">
        <v>273.26367099999999</v>
      </c>
      <c r="F2128">
        <v>90.27</v>
      </c>
      <c r="G2128">
        <v>60.480588745359803</v>
      </c>
      <c r="H2128">
        <v>-2.1611889156103099</v>
      </c>
      <c r="I2128">
        <v>26.781108881758101</v>
      </c>
      <c r="J2128">
        <v>6.2935817091705797</v>
      </c>
      <c r="K2128">
        <v>83.527811986870404</v>
      </c>
      <c r="L2128">
        <v>70.929923299573403</v>
      </c>
      <c r="M2128">
        <v>65.296316107432105</v>
      </c>
      <c r="N2128">
        <v>0.91239295032128698</v>
      </c>
      <c r="O2128">
        <v>7.8431372549019498</v>
      </c>
      <c r="P2128">
        <v>112.150411280846</v>
      </c>
      <c r="Q2128">
        <v>4.4930510366971002E-2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E2129">
        <v>272.71514999999999</v>
      </c>
      <c r="F2129">
        <v>12.72</v>
      </c>
      <c r="G2129">
        <v>265.88378350882402</v>
      </c>
      <c r="H2129">
        <v>19.8421160117359</v>
      </c>
      <c r="I2129">
        <v>-5.6415101411442202E-2</v>
      </c>
      <c r="J2129">
        <v>8.1556799376632103</v>
      </c>
      <c r="K2129">
        <v>12.1686532973024</v>
      </c>
      <c r="L2129">
        <v>10.537568576226301</v>
      </c>
      <c r="M2129">
        <v>84.657961312848897</v>
      </c>
      <c r="N2129">
        <v>2.0168067226890698</v>
      </c>
      <c r="O2129">
        <v>50.157232704402503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E2130">
        <v>272.37133920000002</v>
      </c>
      <c r="F2130">
        <v>18.25</v>
      </c>
      <c r="G2130">
        <v>-62.661734896030097</v>
      </c>
      <c r="H2130">
        <v>-9.2442782073711598</v>
      </c>
      <c r="I2130">
        <v>-16.866438365344798</v>
      </c>
      <c r="J2130">
        <v>-4.3504911231829597</v>
      </c>
      <c r="K2130">
        <v>18.622875744468899</v>
      </c>
      <c r="L2130">
        <v>19.414274514415801</v>
      </c>
      <c r="M2130">
        <v>43.929826078509997</v>
      </c>
      <c r="N2130">
        <v>0.231090053508373</v>
      </c>
      <c r="O2130">
        <v>77.753424657534197</v>
      </c>
      <c r="P2130">
        <v>29.4326241134751</v>
      </c>
      <c r="Q2130">
        <v>0.21267364998454899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609</v>
      </c>
      <c r="E2131">
        <v>272.09084129000001</v>
      </c>
      <c r="F2131">
        <v>9.85</v>
      </c>
      <c r="G2131">
        <v>67.520712772693997</v>
      </c>
      <c r="H2131">
        <v>0.653403489690079</v>
      </c>
      <c r="I2131">
        <v>63.609705059550301</v>
      </c>
      <c r="J2131">
        <v>-12.1253267022252</v>
      </c>
      <c r="K2131">
        <v>9.5822040307345198</v>
      </c>
      <c r="L2131">
        <v>7.5215839850426098</v>
      </c>
      <c r="M2131">
        <v>43.003399403663302</v>
      </c>
      <c r="N2131">
        <v>1.3719911151842701</v>
      </c>
      <c r="O2131">
        <v>24.873096446700501</v>
      </c>
      <c r="P2131">
        <v>101.43149284253499</v>
      </c>
      <c r="Q2131">
        <v>0.13012143352484401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1659</v>
      </c>
      <c r="E2132">
        <v>271.92361287</v>
      </c>
      <c r="F2132">
        <v>246.8</v>
      </c>
      <c r="G2132">
        <v>-11.4736661397106</v>
      </c>
      <c r="H2132">
        <v>-19.971362227748401</v>
      </c>
      <c r="I2132">
        <v>-4.9991651402652897</v>
      </c>
      <c r="J2132">
        <v>-4.4165764911669099</v>
      </c>
      <c r="K2132">
        <v>270.92792878100801</v>
      </c>
      <c r="L2132">
        <v>257.630466444143</v>
      </c>
      <c r="M2132">
        <v>41.380227773921199</v>
      </c>
      <c r="N2132">
        <v>0.86062039257134604</v>
      </c>
      <c r="O2132">
        <v>48.743922204213902</v>
      </c>
      <c r="P2132">
        <v>22.178217821782098</v>
      </c>
      <c r="Q2132">
        <v>7.9499724888628998E-2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214</v>
      </c>
      <c r="E2133">
        <v>271.85105549999997</v>
      </c>
      <c r="F2133">
        <v>197.64</v>
      </c>
      <c r="G2133">
        <v>-40.635156822940402</v>
      </c>
      <c r="H2133">
        <v>-14.585605649319</v>
      </c>
      <c r="I2133">
        <v>-33.101931068153903</v>
      </c>
      <c r="J2133">
        <v>-5.6327592819686503</v>
      </c>
      <c r="K2133">
        <v>219.37324615072799</v>
      </c>
      <c r="L2133">
        <v>231.665828150311</v>
      </c>
      <c r="M2133">
        <v>26.093677082070698</v>
      </c>
      <c r="N2133">
        <v>1.5133331053585399</v>
      </c>
      <c r="O2133">
        <v>126.67476219388701</v>
      </c>
      <c r="P2133">
        <v>1.6143958868894499</v>
      </c>
      <c r="Q2133">
        <v>5.5395132970740002E-2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D2134" t="s">
        <v>1219</v>
      </c>
      <c r="E2134">
        <v>271.69027444</v>
      </c>
      <c r="F2134">
        <v>110.2</v>
      </c>
      <c r="G2134">
        <v>-50.795827448158697</v>
      </c>
      <c r="H2134">
        <v>32.6507579870445</v>
      </c>
      <c r="I2134">
        <v>-9.4220381695090296</v>
      </c>
      <c r="J2134">
        <v>31.160433027171401</v>
      </c>
      <c r="K2134">
        <v>95.300538787867794</v>
      </c>
      <c r="L2134">
        <v>107.88678435227099</v>
      </c>
      <c r="M2134">
        <v>70.524163438232904</v>
      </c>
      <c r="N2134">
        <v>2.94946043165467</v>
      </c>
      <c r="O2134">
        <v>53.221415607985399</v>
      </c>
      <c r="P2134">
        <v>49.830047586675697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275</v>
      </c>
      <c r="E2135">
        <v>270.39988310000001</v>
      </c>
      <c r="F2135">
        <v>139.4</v>
      </c>
      <c r="G2135">
        <v>-48.189090186180103</v>
      </c>
      <c r="H2135">
        <v>-6.9274385610357401</v>
      </c>
      <c r="I2135">
        <v>-50.663229402883097</v>
      </c>
      <c r="J2135">
        <v>1.20445960211313</v>
      </c>
      <c r="K2135">
        <v>140.42722096527001</v>
      </c>
      <c r="L2135">
        <v>151.021848674545</v>
      </c>
      <c r="M2135">
        <v>49.779317096721499</v>
      </c>
      <c r="N2135">
        <v>0.18971280823877501</v>
      </c>
      <c r="O2135">
        <v>71.413199426111802</v>
      </c>
      <c r="P2135">
        <v>28.066146072576899</v>
      </c>
      <c r="Q2135">
        <v>3.7564212308266003E-2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46</v>
      </c>
      <c r="E2136">
        <v>270.10942068000003</v>
      </c>
      <c r="F2136">
        <v>20.57</v>
      </c>
      <c r="G2136">
        <v>52.660582525430399</v>
      </c>
      <c r="H2136">
        <v>-25.8642796069404</v>
      </c>
      <c r="I2136">
        <v>-38.221525719336199</v>
      </c>
      <c r="J2136">
        <v>-3.3413096861464902</v>
      </c>
      <c r="K2136">
        <v>25.654981685634102</v>
      </c>
      <c r="L2136">
        <v>27.804533953865501</v>
      </c>
      <c r="M2136">
        <v>35.229961586528603</v>
      </c>
      <c r="N2136">
        <v>1.4080906734674401</v>
      </c>
      <c r="O2136">
        <v>151.093825960136</v>
      </c>
      <c r="Q2136">
        <v>0.10422674390126301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E2137">
        <v>269.69140679999998</v>
      </c>
      <c r="F2137">
        <v>30.45</v>
      </c>
      <c r="G2137">
        <v>25.2537951793316</v>
      </c>
      <c r="H2137">
        <v>5.8811145117935997</v>
      </c>
      <c r="I2137">
        <v>-9.90649205222185</v>
      </c>
      <c r="J2137">
        <v>-12.668596344713601</v>
      </c>
      <c r="K2137">
        <v>30.379655597066701</v>
      </c>
      <c r="L2137">
        <v>28.917200897463101</v>
      </c>
      <c r="M2137">
        <v>49.233413293713497</v>
      </c>
      <c r="N2137">
        <v>3.6667124322097799</v>
      </c>
      <c r="O2137">
        <v>36.6174055829228</v>
      </c>
      <c r="P2137">
        <v>59.591194968553403</v>
      </c>
      <c r="Q2137">
        <v>7.3991226255066003E-2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1814</v>
      </c>
      <c r="E2138">
        <v>269.555632</v>
      </c>
      <c r="F2138">
        <v>410.25</v>
      </c>
      <c r="G2138">
        <v>16.9309807431971</v>
      </c>
      <c r="H2138">
        <v>-3.4172611060341902</v>
      </c>
      <c r="I2138">
        <v>11.372192058596999</v>
      </c>
      <c r="J2138">
        <v>0.63086658676291096</v>
      </c>
      <c r="K2138">
        <v>445.64718354125603</v>
      </c>
      <c r="M2138">
        <v>53.230525939029903</v>
      </c>
      <c r="N2138">
        <v>0.59527714932126696</v>
      </c>
      <c r="O2138">
        <v>62.340036563071301</v>
      </c>
      <c r="P2138">
        <v>60.316529894490003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306</v>
      </c>
      <c r="E2139">
        <v>269.16480921599998</v>
      </c>
      <c r="F2139">
        <v>60.29</v>
      </c>
      <c r="G2139">
        <v>-19.886102727429599</v>
      </c>
      <c r="H2139">
        <v>5.9473840414025698</v>
      </c>
      <c r="I2139">
        <v>-18.481187007073199</v>
      </c>
      <c r="J2139">
        <v>-5.1244988998926599</v>
      </c>
      <c r="K2139">
        <v>54.800835993656001</v>
      </c>
      <c r="L2139">
        <v>59.268018314967399</v>
      </c>
      <c r="M2139">
        <v>66.882481232214602</v>
      </c>
      <c r="N2139">
        <v>4.1283023332233597</v>
      </c>
      <c r="O2139">
        <v>65.367390943771696</v>
      </c>
      <c r="P2139">
        <v>35.7882882882882</v>
      </c>
      <c r="Q2139">
        <v>0.137690220851686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46</v>
      </c>
      <c r="E2140">
        <v>269.16261880000002</v>
      </c>
      <c r="F2140">
        <v>38.4</v>
      </c>
      <c r="G2140">
        <v>-61.169167478373403</v>
      </c>
      <c r="H2140">
        <v>-11.175276076215701</v>
      </c>
      <c r="I2140">
        <v>-71.610633676669295</v>
      </c>
      <c r="J2140">
        <v>-2.0001574699278901</v>
      </c>
      <c r="K2140">
        <v>41.993119494802798</v>
      </c>
      <c r="L2140">
        <v>58.255022749077803</v>
      </c>
      <c r="M2140">
        <v>26.187569832140799</v>
      </c>
      <c r="N2140">
        <v>0.38523162169767</v>
      </c>
      <c r="O2140">
        <v>211.197916666666</v>
      </c>
      <c r="P2140">
        <v>16.012084592145001</v>
      </c>
      <c r="Q2140">
        <v>-3.1715252232794998E-2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D2141" t="s">
        <v>457</v>
      </c>
      <c r="E2141">
        <v>268.71480000000003</v>
      </c>
      <c r="F2141">
        <v>110.15</v>
      </c>
      <c r="G2141">
        <v>-51.284958410241998</v>
      </c>
      <c r="H2141">
        <v>-7.0913944793231503</v>
      </c>
      <c r="I2141">
        <v>-8.9977044648223004</v>
      </c>
      <c r="J2141">
        <v>1.78338556536884</v>
      </c>
      <c r="K2141">
        <v>107.912366649915</v>
      </c>
      <c r="L2141">
        <v>115.44950990061</v>
      </c>
      <c r="M2141">
        <v>55.3277195237266</v>
      </c>
      <c r="N2141">
        <v>3.2982342540832401</v>
      </c>
      <c r="O2141">
        <v>44.757149341806603</v>
      </c>
      <c r="P2141">
        <v>14.7395833333333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985</v>
      </c>
      <c r="E2142">
        <v>268.696629053999</v>
      </c>
      <c r="F2142">
        <v>76.63</v>
      </c>
      <c r="G2142">
        <v>63.081263742795102</v>
      </c>
      <c r="H2142">
        <v>20.969221912568202</v>
      </c>
      <c r="I2142">
        <v>29.4409419363827</v>
      </c>
      <c r="J2142">
        <v>-4.4214199003899104</v>
      </c>
      <c r="K2142">
        <v>69.293001232209605</v>
      </c>
      <c r="L2142">
        <v>63.022858892606799</v>
      </c>
      <c r="M2142">
        <v>66.357077436036903</v>
      </c>
      <c r="N2142">
        <v>2.7343437903169301</v>
      </c>
      <c r="O2142">
        <v>32.9766410022184</v>
      </c>
      <c r="P2142">
        <v>95.734355044699797</v>
      </c>
      <c r="Q2142">
        <v>7.2810510486577995E-2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Row],[Ticker]],[1]!Table1[[Symbol]:[Industry]],2,FALSE),"-")</f>
        <v>-</v>
      </c>
      <c r="D2143" t="s">
        <v>132</v>
      </c>
      <c r="E2143">
        <v>268.05269249999998</v>
      </c>
      <c r="F2143">
        <v>24.3</v>
      </c>
      <c r="G2143">
        <v>70.934432386133693</v>
      </c>
      <c r="H2143">
        <v>10.3248873402783</v>
      </c>
      <c r="I2143">
        <v>16.523370106738501</v>
      </c>
      <c r="J2143">
        <v>9.6477643125261601</v>
      </c>
      <c r="K2143">
        <v>20.368150847891201</v>
      </c>
      <c r="L2143">
        <v>16.5711509103858</v>
      </c>
      <c r="M2143">
        <v>68.573879563498195</v>
      </c>
      <c r="N2143">
        <v>0.96581044904652202</v>
      </c>
      <c r="O2143">
        <v>5.5555555555555296</v>
      </c>
      <c r="P2143">
        <v>113.157894736842</v>
      </c>
      <c r="Q2143">
        <v>7.4656886303124004E-2</v>
      </c>
    </row>
    <row r="2144" spans="1:17" hidden="1" x14ac:dyDescent="0.3">
      <c r="A2144" t="s">
        <v>4446</v>
      </c>
      <c r="B2144" t="s">
        <v>4447</v>
      </c>
      <c r="C2144" t="str">
        <f>IFERROR(VLOOKUP(Table1[[#This Row],[Ticker]],[1]!Table1[[Symbol]:[Industry]],2,FALSE),"-")</f>
        <v>-</v>
      </c>
      <c r="D2144" t="s">
        <v>92</v>
      </c>
      <c r="E2144">
        <v>267.98499146399899</v>
      </c>
      <c r="F2144">
        <v>7.72</v>
      </c>
      <c r="G2144">
        <v>-12.590633870194401</v>
      </c>
      <c r="H2144">
        <v>-37.793362113038803</v>
      </c>
      <c r="I2144">
        <v>-38.473111971748402</v>
      </c>
      <c r="J2144">
        <v>-3.0113599190318099</v>
      </c>
      <c r="K2144">
        <v>10.5645201135218</v>
      </c>
      <c r="L2144">
        <v>10.3369880409095</v>
      </c>
      <c r="M2144">
        <v>26.2311962037342</v>
      </c>
      <c r="N2144">
        <v>1.9940197854257899</v>
      </c>
      <c r="O2144">
        <v>110.758587786259</v>
      </c>
      <c r="P2144">
        <v>15.1873800956031</v>
      </c>
      <c r="Q2144">
        <v>7.2786220734063004E-2</v>
      </c>
    </row>
    <row r="2145" spans="1:17" hidden="1" x14ac:dyDescent="0.3">
      <c r="A2145" t="s">
        <v>4448</v>
      </c>
      <c r="B2145" t="s">
        <v>4449</v>
      </c>
      <c r="C2145" t="str">
        <f>IFERROR(VLOOKUP(Table1[[#This Row],[Ticker]],[1]!Table1[[Symbol]:[Industry]],2,FALSE),"-")</f>
        <v>-</v>
      </c>
      <c r="D2145" t="s">
        <v>609</v>
      </c>
      <c r="E2145">
        <v>266.92820699999999</v>
      </c>
      <c r="F2145">
        <v>259.35000000000002</v>
      </c>
      <c r="G2145">
        <v>486.79544574984197</v>
      </c>
      <c r="H2145">
        <v>4.9285357648223496</v>
      </c>
      <c r="I2145">
        <v>95.371000225397097</v>
      </c>
      <c r="J2145">
        <v>-3.2261382441549502</v>
      </c>
      <c r="K2145">
        <v>253.748257991396</v>
      </c>
      <c r="L2145">
        <v>177.79966126644399</v>
      </c>
      <c r="M2145">
        <v>52.743809378503101</v>
      </c>
      <c r="N2145">
        <v>0.53738317757009302</v>
      </c>
      <c r="O2145">
        <v>48.833622517833</v>
      </c>
      <c r="P2145">
        <v>548.375</v>
      </c>
      <c r="Q2145">
        <v>0.153258690975975</v>
      </c>
    </row>
    <row r="2146" spans="1:17" hidden="1" x14ac:dyDescent="0.3">
      <c r="A2146" t="s">
        <v>4450</v>
      </c>
      <c r="B2146" t="s">
        <v>4451</v>
      </c>
      <c r="C2146" t="str">
        <f>IFERROR(VLOOKUP(Table1[[#This Row],[Ticker]],[1]!Table1[[Symbol]:[Industry]],2,FALSE),"-")</f>
        <v>-</v>
      </c>
      <c r="D2146" t="s">
        <v>230</v>
      </c>
      <c r="E2146">
        <v>265.55700000000002</v>
      </c>
      <c r="F2146">
        <v>777.35</v>
      </c>
      <c r="G2146">
        <v>153.005803986161</v>
      </c>
      <c r="H2146">
        <v>-7.2124260925574202</v>
      </c>
      <c r="I2146">
        <v>24.132111893514399</v>
      </c>
      <c r="J2146">
        <v>-3.5317844173042698</v>
      </c>
      <c r="K2146">
        <v>764.71248886712101</v>
      </c>
      <c r="L2146">
        <v>615.36397824464905</v>
      </c>
      <c r="M2146">
        <v>50.117524018841998</v>
      </c>
      <c r="N2146">
        <v>0.36740390707245801</v>
      </c>
      <c r="O2146">
        <v>19.2513025020904</v>
      </c>
      <c r="P2146">
        <v>187.85410109239001</v>
      </c>
      <c r="Q2146">
        <v>0.155465754091551</v>
      </c>
    </row>
    <row r="2147" spans="1:17" hidden="1" x14ac:dyDescent="0.3">
      <c r="A2147" t="s">
        <v>4452</v>
      </c>
      <c r="B2147" t="s">
        <v>4453</v>
      </c>
      <c r="C2147" t="str">
        <f>IFERROR(VLOOKUP(Table1[[#This Row],[Ticker]],[1]!Table1[[Symbol]:[Industry]],2,FALSE),"-")</f>
        <v>-</v>
      </c>
      <c r="D2147" t="s">
        <v>46</v>
      </c>
      <c r="E2147">
        <v>265.393239876</v>
      </c>
      <c r="F2147">
        <v>48.27</v>
      </c>
      <c r="G2147">
        <v>-41.272637621711503</v>
      </c>
      <c r="H2147">
        <v>17.757335331746098</v>
      </c>
      <c r="I2147">
        <v>5.8408283058196604</v>
      </c>
      <c r="J2147">
        <v>-5.0511864137118003</v>
      </c>
      <c r="K2147">
        <v>43.3110282729372</v>
      </c>
      <c r="L2147">
        <v>44.878544035985001</v>
      </c>
      <c r="M2147">
        <v>66.666105819854494</v>
      </c>
      <c r="N2147">
        <v>3.4553063010831702</v>
      </c>
      <c r="O2147">
        <v>32.8982805054899</v>
      </c>
      <c r="P2147">
        <v>39.710564399421102</v>
      </c>
      <c r="Q2147">
        <v>9.2680710932760008E-3</v>
      </c>
    </row>
    <row r="2148" spans="1:17" hidden="1" x14ac:dyDescent="0.3">
      <c r="A2148" t="s">
        <v>4454</v>
      </c>
      <c r="B2148" t="s">
        <v>4455</v>
      </c>
      <c r="C2148" t="str">
        <f>IFERROR(VLOOKUP(Table1[[#This Row],[Ticker]],[1]!Table1[[Symbol]:[Industry]],2,FALSE),"-")</f>
        <v>-</v>
      </c>
      <c r="D2148" t="s">
        <v>985</v>
      </c>
      <c r="E2148">
        <v>265.28914995999997</v>
      </c>
      <c r="F2148">
        <v>55.31</v>
      </c>
      <c r="G2148">
        <v>29.4135721626844</v>
      </c>
      <c r="H2148">
        <v>5.0628283307695803</v>
      </c>
      <c r="I2148">
        <v>36.852015523387699</v>
      </c>
      <c r="J2148">
        <v>-5.5349101739795197</v>
      </c>
      <c r="K2148">
        <v>50.064584901487599</v>
      </c>
      <c r="L2148">
        <v>43.211182132038701</v>
      </c>
      <c r="M2148">
        <v>59.826923071682401</v>
      </c>
      <c r="N2148">
        <v>1.69560187741965</v>
      </c>
      <c r="O2148">
        <v>8.4613993852829399</v>
      </c>
      <c r="P2148">
        <v>70.973724884080298</v>
      </c>
      <c r="Q2148">
        <v>7.0045702104839999E-2</v>
      </c>
    </row>
    <row r="2149" spans="1:17" hidden="1" x14ac:dyDescent="0.3">
      <c r="A2149" t="s">
        <v>4456</v>
      </c>
      <c r="B2149" t="s">
        <v>4457</v>
      </c>
      <c r="C2149" t="str">
        <f>IFERROR(VLOOKUP(Table1[[#This Row],[Ticker]],[1]!Table1[[Symbol]:[Industry]],2,FALSE),"-")</f>
        <v>-</v>
      </c>
      <c r="D2149" t="s">
        <v>281</v>
      </c>
      <c r="E2149">
        <v>265.06505625</v>
      </c>
      <c r="F2149">
        <v>50.96</v>
      </c>
      <c r="G2149">
        <v>143.141709585504</v>
      </c>
      <c r="H2149">
        <v>-5.5587338633868804</v>
      </c>
      <c r="I2149">
        <v>-23.475547554326901</v>
      </c>
      <c r="J2149">
        <v>-5.8522898043332701</v>
      </c>
      <c r="K2149">
        <v>51.778253915723703</v>
      </c>
      <c r="L2149">
        <v>45.098005637618598</v>
      </c>
      <c r="M2149">
        <v>47.953062833092901</v>
      </c>
      <c r="N2149">
        <v>1.3824521731135</v>
      </c>
      <c r="O2149">
        <v>36.773940345368899</v>
      </c>
      <c r="P2149">
        <v>192.70534175761</v>
      </c>
      <c r="Q2149">
        <v>0.12985072671345399</v>
      </c>
    </row>
    <row r="2150" spans="1:17" hidden="1" x14ac:dyDescent="0.3">
      <c r="A2150" t="s">
        <v>4458</v>
      </c>
      <c r="B2150" t="s">
        <v>4459</v>
      </c>
      <c r="C2150" t="str">
        <f>IFERROR(VLOOKUP(Table1[[#This Row],[Ticker]],[1]!Table1[[Symbol]:[Industry]],2,FALSE),"-")</f>
        <v>-</v>
      </c>
      <c r="E2150">
        <v>264.76774599999999</v>
      </c>
      <c r="F2150">
        <v>159.25</v>
      </c>
      <c r="G2150">
        <v>60.683524495740798</v>
      </c>
      <c r="H2150">
        <v>-5.4589981105164096</v>
      </c>
      <c r="I2150">
        <v>11.464314988628299</v>
      </c>
      <c r="J2150">
        <v>0.39296323243944098</v>
      </c>
      <c r="K2150">
        <v>159.72392384264401</v>
      </c>
      <c r="L2150">
        <v>140.25071532092201</v>
      </c>
      <c r="M2150">
        <v>51.858401015787301</v>
      </c>
      <c r="N2150">
        <v>0.72236842105263099</v>
      </c>
      <c r="O2150">
        <v>10.5180533751962</v>
      </c>
      <c r="P2150">
        <v>99.0625</v>
      </c>
      <c r="Q2150">
        <v>0.15669520718661001</v>
      </c>
    </row>
    <row r="2151" spans="1:17" hidden="1" x14ac:dyDescent="0.3">
      <c r="A2151" t="s">
        <v>4460</v>
      </c>
      <c r="B2151" t="s">
        <v>4461</v>
      </c>
      <c r="C2151" t="str">
        <f>IFERROR(VLOOKUP(Table1[[#This Row],[Ticker]],[1]!Table1[[Symbol]:[Industry]],2,FALSE),"-")</f>
        <v>-</v>
      </c>
      <c r="D2151" t="s">
        <v>1105</v>
      </c>
      <c r="E2151">
        <v>264.48948280000002</v>
      </c>
      <c r="F2151">
        <v>113.44</v>
      </c>
      <c r="G2151">
        <v>241.853787924068</v>
      </c>
      <c r="H2151">
        <v>2.86760743868963</v>
      </c>
      <c r="I2151">
        <v>-10.2180525904686</v>
      </c>
      <c r="J2151">
        <v>8.2187597150287104</v>
      </c>
      <c r="K2151">
        <v>95.263773421561993</v>
      </c>
      <c r="L2151">
        <v>74.356582000837193</v>
      </c>
      <c r="M2151">
        <v>95.327929640427698</v>
      </c>
      <c r="N2151">
        <v>4.4937917465395998</v>
      </c>
      <c r="O2151">
        <v>3.1911142454160899</v>
      </c>
      <c r="P2151">
        <v>330.83934675275299</v>
      </c>
      <c r="Q2151">
        <v>0.303349548437094</v>
      </c>
    </row>
    <row r="2152" spans="1:17" hidden="1" x14ac:dyDescent="0.3">
      <c r="A2152" t="s">
        <v>4462</v>
      </c>
      <c r="B2152" t="s">
        <v>4463</v>
      </c>
      <c r="C2152" t="str">
        <f>IFERROR(VLOOKUP(Table1[[#This Row],[Ticker]],[1]!Table1[[Symbol]:[Industry]],2,FALSE),"-")</f>
        <v>-</v>
      </c>
      <c r="D2152" t="s">
        <v>140</v>
      </c>
      <c r="E2152">
        <v>263.39901600000002</v>
      </c>
      <c r="F2152">
        <v>156.44999999999999</v>
      </c>
      <c r="G2152">
        <v>141.12882687297801</v>
      </c>
      <c r="H2152">
        <v>-6.5519270162298202</v>
      </c>
      <c r="I2152">
        <v>77.731206880520205</v>
      </c>
      <c r="J2152">
        <v>0.92310729768316002</v>
      </c>
      <c r="K2152">
        <v>151.16262375465899</v>
      </c>
      <c r="L2152">
        <v>117.745270802615</v>
      </c>
      <c r="M2152">
        <v>43.257036351455298</v>
      </c>
      <c r="N2152">
        <v>1.20965669397634</v>
      </c>
      <c r="O2152">
        <v>21.380632790028699</v>
      </c>
      <c r="P2152">
        <v>232.095096582466</v>
      </c>
      <c r="Q2152">
        <v>0.13609668721502899</v>
      </c>
    </row>
    <row r="2153" spans="1:17" hidden="1" x14ac:dyDescent="0.3">
      <c r="A2153" t="s">
        <v>4464</v>
      </c>
      <c r="B2153" t="s">
        <v>4465</v>
      </c>
      <c r="C2153" t="str">
        <f>IFERROR(VLOOKUP(Table1[[#This Row],[Ticker]],[1]!Table1[[Symbol]:[Industry]],2,FALSE),"-")</f>
        <v>-</v>
      </c>
      <c r="D2153" t="s">
        <v>609</v>
      </c>
      <c r="E2153">
        <v>263.28576900000002</v>
      </c>
      <c r="F2153">
        <v>146.32</v>
      </c>
      <c r="G2153">
        <v>180.58868782556101</v>
      </c>
      <c r="H2153">
        <v>1.2005800511014999</v>
      </c>
      <c r="I2153">
        <v>69.829580748826103</v>
      </c>
      <c r="J2153">
        <v>-2.1735715640852602</v>
      </c>
      <c r="K2153">
        <v>137.61064041152</v>
      </c>
      <c r="L2153">
        <v>110.992832206621</v>
      </c>
      <c r="M2153">
        <v>59.597309393987103</v>
      </c>
      <c r="N2153">
        <v>0.97549455604968505</v>
      </c>
      <c r="O2153">
        <v>11.5705303444505</v>
      </c>
      <c r="P2153">
        <v>217.05308775731299</v>
      </c>
      <c r="Q2153">
        <v>0.14217744562873899</v>
      </c>
    </row>
    <row r="2154" spans="1:17" hidden="1" x14ac:dyDescent="0.3">
      <c r="A2154" t="s">
        <v>4466</v>
      </c>
      <c r="B2154" t="s">
        <v>4467</v>
      </c>
      <c r="C2154" t="str">
        <f>IFERROR(VLOOKUP(Table1[[#This Row],[Ticker]],[1]!Table1[[Symbol]:[Industry]],2,FALSE),"-")</f>
        <v>-</v>
      </c>
      <c r="D2154" t="s">
        <v>379</v>
      </c>
      <c r="E2154">
        <v>263.03003999999999</v>
      </c>
      <c r="F2154">
        <v>224.98</v>
      </c>
      <c r="G2154">
        <v>-3.16987217681949</v>
      </c>
      <c r="H2154">
        <v>-1.7944351845636899</v>
      </c>
      <c r="I2154">
        <v>5.1129985198622201</v>
      </c>
      <c r="J2154">
        <v>-2.0217788562130199</v>
      </c>
      <c r="K2154">
        <v>222.79432611869601</v>
      </c>
      <c r="L2154">
        <v>205.01756785669801</v>
      </c>
      <c r="M2154">
        <v>54.473213938247802</v>
      </c>
      <c r="N2154">
        <v>3.6211366169230801</v>
      </c>
      <c r="O2154">
        <v>17.788247844252801</v>
      </c>
      <c r="P2154">
        <v>45.148387096774101</v>
      </c>
      <c r="Q2154">
        <v>0.11136800049169</v>
      </c>
    </row>
    <row r="2155" spans="1:17" hidden="1" x14ac:dyDescent="0.3">
      <c r="A2155" t="s">
        <v>4468</v>
      </c>
      <c r="B2155" t="s">
        <v>4469</v>
      </c>
      <c r="C2155" t="str">
        <f>IFERROR(VLOOKUP(Table1[[#This Row],[Ticker]],[1]!Table1[[Symbol]:[Industry]],2,FALSE),"-")</f>
        <v>-</v>
      </c>
      <c r="D2155" t="s">
        <v>447</v>
      </c>
      <c r="E2155">
        <v>262.665001905</v>
      </c>
      <c r="F2155">
        <v>111.2</v>
      </c>
      <c r="G2155">
        <v>38.192135287933702</v>
      </c>
      <c r="H2155">
        <v>-7.4122672230394597</v>
      </c>
      <c r="I2155">
        <v>0.16431498862836399</v>
      </c>
      <c r="J2155">
        <v>3.38295266493594</v>
      </c>
      <c r="K2155">
        <v>108.910867054929</v>
      </c>
      <c r="L2155">
        <v>93.907135962970102</v>
      </c>
      <c r="M2155">
        <v>61.678061153213903</v>
      </c>
      <c r="N2155">
        <v>0.35003355704697903</v>
      </c>
      <c r="O2155">
        <v>38.579136690647402</v>
      </c>
      <c r="P2155">
        <v>80.080971659919001</v>
      </c>
    </row>
    <row r="2156" spans="1:17" hidden="1" x14ac:dyDescent="0.3">
      <c r="A2156" t="s">
        <v>4470</v>
      </c>
      <c r="B2156" t="s">
        <v>4471</v>
      </c>
      <c r="C2156" t="str">
        <f>IFERROR(VLOOKUP(Table1[[#This Row],[Ticker]],[1]!Table1[[Symbol]:[Industry]],2,FALSE),"-")</f>
        <v>-</v>
      </c>
      <c r="E2156">
        <v>261.51137999999997</v>
      </c>
      <c r="F2156">
        <v>9.86</v>
      </c>
      <c r="G2156">
        <v>-101.215513965797</v>
      </c>
      <c r="H2156">
        <v>-36.958721318696398</v>
      </c>
      <c r="I2156">
        <v>-81.760150569566406</v>
      </c>
      <c r="J2156">
        <v>-9.4874667245917195</v>
      </c>
      <c r="K2156">
        <v>14.5179171996298</v>
      </c>
      <c r="L2156">
        <v>23.517832219276901</v>
      </c>
      <c r="M2156">
        <v>19.7116845061935</v>
      </c>
      <c r="N2156">
        <v>2.31275949597917</v>
      </c>
      <c r="O2156">
        <v>406.08519269776798</v>
      </c>
      <c r="P2156">
        <v>1.96483971044467</v>
      </c>
      <c r="Q2156">
        <v>8.1065705513059E-2</v>
      </c>
    </row>
    <row r="2157" spans="1:17" hidden="1" x14ac:dyDescent="0.3">
      <c r="A2157" t="s">
        <v>4472</v>
      </c>
      <c r="B2157" t="s">
        <v>4473</v>
      </c>
      <c r="C2157" t="str">
        <f>IFERROR(VLOOKUP(Table1[[#This Row],[Ticker]],[1]!Table1[[Symbol]:[Industry]],2,FALSE),"-")</f>
        <v>-</v>
      </c>
      <c r="D2157" t="s">
        <v>1537</v>
      </c>
      <c r="E2157">
        <v>261.31737600000002</v>
      </c>
      <c r="F2157">
        <v>20.6</v>
      </c>
      <c r="G2157">
        <v>5.6416751533733898</v>
      </c>
      <c r="H2157">
        <v>-9.8105528914260791</v>
      </c>
      <c r="I2157">
        <v>-13.5900842545126</v>
      </c>
      <c r="J2157">
        <v>-3.4890924678453898</v>
      </c>
      <c r="K2157">
        <v>21.563617505361801</v>
      </c>
      <c r="L2157">
        <v>22.114177068517801</v>
      </c>
      <c r="M2157">
        <v>47.398841051376301</v>
      </c>
      <c r="N2157">
        <v>0.47581505895064302</v>
      </c>
      <c r="O2157">
        <v>88.834951456310606</v>
      </c>
      <c r="P2157">
        <v>57.251908396946497</v>
      </c>
      <c r="Q2157">
        <v>9.2772083730151E-2</v>
      </c>
    </row>
    <row r="2158" spans="1:17" hidden="1" x14ac:dyDescent="0.3">
      <c r="A2158" t="s">
        <v>4474</v>
      </c>
      <c r="B2158" t="s">
        <v>4475</v>
      </c>
      <c r="C2158" t="str">
        <f>IFERROR(VLOOKUP(Table1[[#This Row],[Ticker]],[1]!Table1[[Symbol]:[Industry]],2,FALSE),"-")</f>
        <v>-</v>
      </c>
      <c r="D2158" t="s">
        <v>49</v>
      </c>
      <c r="E2158">
        <v>261.12227999999999</v>
      </c>
      <c r="F2158">
        <v>854.2</v>
      </c>
      <c r="G2158">
        <v>51.137017801290298</v>
      </c>
      <c r="H2158">
        <v>-6.8231928089033298</v>
      </c>
      <c r="I2158">
        <v>-42.9040798269249</v>
      </c>
      <c r="J2158">
        <v>-8.8798236126918102</v>
      </c>
      <c r="K2158">
        <v>903.09711709052203</v>
      </c>
      <c r="L2158">
        <v>907.50455255297197</v>
      </c>
      <c r="M2158">
        <v>39.958121413878203</v>
      </c>
      <c r="N2158">
        <v>1.1977681159420199</v>
      </c>
      <c r="O2158">
        <v>73.249824397096702</v>
      </c>
      <c r="P2158">
        <v>79.2027972027972</v>
      </c>
      <c r="Q2158">
        <v>2.4033473015969999E-2</v>
      </c>
    </row>
    <row r="2159" spans="1:17" hidden="1" x14ac:dyDescent="0.3">
      <c r="A2159" t="s">
        <v>4476</v>
      </c>
      <c r="B2159" t="s">
        <v>4477</v>
      </c>
      <c r="C2159" t="str">
        <f>IFERROR(VLOOKUP(Table1[[#This Row],[Ticker]],[1]!Table1[[Symbol]:[Industry]],2,FALSE),"-")</f>
        <v>-</v>
      </c>
      <c r="D2159" t="s">
        <v>129</v>
      </c>
      <c r="E2159">
        <v>261.08152560000002</v>
      </c>
      <c r="F2159">
        <v>33.979999999999997</v>
      </c>
      <c r="G2159">
        <v>512.14665646734704</v>
      </c>
      <c r="H2159">
        <v>19.062993018654801</v>
      </c>
      <c r="I2159">
        <v>120.90970748009499</v>
      </c>
      <c r="J2159">
        <v>-5.6977196260572498</v>
      </c>
      <c r="K2159">
        <v>30.7451900485609</v>
      </c>
      <c r="L2159">
        <v>22.505171562306298</v>
      </c>
      <c r="M2159">
        <v>59.593057837019401</v>
      </c>
      <c r="N2159">
        <v>0.40424095568302099</v>
      </c>
      <c r="O2159">
        <v>8.0635668040023507</v>
      </c>
      <c r="P2159">
        <v>791.86351706036703</v>
      </c>
      <c r="Q2159">
        <v>0.26770419462311101</v>
      </c>
    </row>
    <row r="2160" spans="1:17" hidden="1" x14ac:dyDescent="0.3">
      <c r="A2160" t="s">
        <v>4478</v>
      </c>
      <c r="B2160" t="s">
        <v>4479</v>
      </c>
      <c r="C2160" t="str">
        <f>IFERROR(VLOOKUP(Table1[[#This Row],[Ticker]],[1]!Table1[[Symbol]:[Industry]],2,FALSE),"-")</f>
        <v>-</v>
      </c>
      <c r="D2160" t="s">
        <v>454</v>
      </c>
      <c r="E2160">
        <v>260.80799999999999</v>
      </c>
      <c r="F2160">
        <v>523.35</v>
      </c>
      <c r="G2160">
        <v>12.8507647524611</v>
      </c>
      <c r="H2160">
        <v>-3.2884943494040302</v>
      </c>
      <c r="I2160">
        <v>2.7113265078633102</v>
      </c>
      <c r="J2160">
        <v>-5.3790375682389202</v>
      </c>
      <c r="K2160">
        <v>523.26557172243895</v>
      </c>
      <c r="L2160">
        <v>483.25852723861101</v>
      </c>
      <c r="M2160">
        <v>46.182213414730199</v>
      </c>
      <c r="N2160">
        <v>2.1598467307147202</v>
      </c>
      <c r="O2160">
        <v>14.7033533963886</v>
      </c>
      <c r="P2160">
        <v>45.375</v>
      </c>
      <c r="Q2160">
        <v>-4.3962038314845998E-2</v>
      </c>
    </row>
    <row r="2161" spans="1:17" hidden="1" x14ac:dyDescent="0.3">
      <c r="A2161" t="s">
        <v>4480</v>
      </c>
      <c r="B2161" t="s">
        <v>4481</v>
      </c>
      <c r="C2161" t="str">
        <f>IFERROR(VLOOKUP(Table1[[#This Row],[Ticker]],[1]!Table1[[Symbol]:[Industry]],2,FALSE),"-")</f>
        <v>-</v>
      </c>
      <c r="D2161" t="s">
        <v>132</v>
      </c>
      <c r="E2161">
        <v>260.671541096</v>
      </c>
      <c r="F2161">
        <v>233.9</v>
      </c>
      <c r="G2161">
        <v>-31.7599515684248</v>
      </c>
      <c r="H2161">
        <v>-3.9280766316358098</v>
      </c>
      <c r="I2161">
        <v>-24.3257684219369</v>
      </c>
      <c r="J2161">
        <v>-3.1178871419084699</v>
      </c>
      <c r="K2161">
        <v>238.44416919861101</v>
      </c>
      <c r="L2161">
        <v>244.94215513291601</v>
      </c>
      <c r="M2161">
        <v>51.053632533720403</v>
      </c>
      <c r="N2161">
        <v>0.67970428353104395</v>
      </c>
      <c r="O2161">
        <v>42.218896964514698</v>
      </c>
      <c r="P2161">
        <v>22.236738960020901</v>
      </c>
      <c r="Q2161">
        <v>2.6139642180398999E-2</v>
      </c>
    </row>
    <row r="2162" spans="1:17" hidden="1" x14ac:dyDescent="0.3">
      <c r="A2162" t="s">
        <v>4482</v>
      </c>
      <c r="B2162" t="s">
        <v>4483</v>
      </c>
      <c r="C2162" t="str">
        <f>IFERROR(VLOOKUP(Table1[[#This Row],[Ticker]],[1]!Table1[[Symbol]:[Industry]],2,FALSE),"-")</f>
        <v>-</v>
      </c>
      <c r="D2162" t="s">
        <v>376</v>
      </c>
      <c r="E2162">
        <v>260.144250615999</v>
      </c>
      <c r="F2162">
        <v>64.12</v>
      </c>
      <c r="G2162">
        <v>21.268940938897799</v>
      </c>
      <c r="H2162">
        <v>1.0644758736175</v>
      </c>
      <c r="I2162">
        <v>5.63098165529503</v>
      </c>
      <c r="J2162">
        <v>10.025143807127</v>
      </c>
      <c r="K2162">
        <v>62.625311680646298</v>
      </c>
      <c r="L2162">
        <v>57.908563900374098</v>
      </c>
      <c r="M2162">
        <v>72.533525647776301</v>
      </c>
      <c r="N2162">
        <v>1.35877924957163</v>
      </c>
      <c r="O2162">
        <v>23.9706799750467</v>
      </c>
      <c r="P2162">
        <v>68.736842105263094</v>
      </c>
      <c r="Q2162">
        <v>9.1600496630302994E-2</v>
      </c>
    </row>
    <row r="2163" spans="1:17" hidden="1" x14ac:dyDescent="0.3">
      <c r="A2163" t="s">
        <v>4484</v>
      </c>
      <c r="B2163" t="s">
        <v>4485</v>
      </c>
      <c r="C2163" t="str">
        <f>IFERROR(VLOOKUP(Table1[[#This Row],[Ticker]],[1]!Table1[[Symbol]:[Industry]],2,FALSE),"-")</f>
        <v>-</v>
      </c>
      <c r="D2163" t="s">
        <v>531</v>
      </c>
      <c r="E2163">
        <v>259.91091814499998</v>
      </c>
      <c r="F2163">
        <v>324.3</v>
      </c>
      <c r="G2163">
        <v>11.108495670176699</v>
      </c>
      <c r="H2163">
        <v>12.719798684718899</v>
      </c>
      <c r="I2163">
        <v>-10.1804525436372</v>
      </c>
      <c r="J2163">
        <v>19.153637036743898</v>
      </c>
      <c r="K2163">
        <v>278.09245207465801</v>
      </c>
      <c r="L2163">
        <v>273.95519467776597</v>
      </c>
      <c r="M2163">
        <v>83.666569322303602</v>
      </c>
      <c r="N2163">
        <v>3.0405719418055299</v>
      </c>
      <c r="O2163">
        <v>12.7042861547949</v>
      </c>
      <c r="P2163">
        <v>40.237837837837802</v>
      </c>
      <c r="Q2163">
        <v>-1.6196524752100001E-2</v>
      </c>
    </row>
    <row r="2164" spans="1:17" hidden="1" x14ac:dyDescent="0.3">
      <c r="A2164" t="s">
        <v>4486</v>
      </c>
      <c r="B2164" t="s">
        <v>4487</v>
      </c>
      <c r="C2164" t="str">
        <f>IFERROR(VLOOKUP(Table1[[#This Row],[Ticker]],[1]!Table1[[Symbol]:[Industry]],2,FALSE),"-")</f>
        <v>-</v>
      </c>
      <c r="D2164" t="s">
        <v>998</v>
      </c>
      <c r="E2164">
        <v>259.75131902999999</v>
      </c>
      <c r="F2164">
        <v>4214.55</v>
      </c>
      <c r="G2164">
        <v>-2.53135720502494</v>
      </c>
      <c r="H2164">
        <v>5.4139158817814002</v>
      </c>
      <c r="I2164">
        <v>12.879755354386999</v>
      </c>
      <c r="J2164">
        <v>2.7631577418397799</v>
      </c>
      <c r="K2164">
        <v>3883.2986608616702</v>
      </c>
      <c r="L2164">
        <v>3725.96277045847</v>
      </c>
      <c r="M2164">
        <v>83.599756437051099</v>
      </c>
      <c r="N2164">
        <v>2.37494521548575</v>
      </c>
      <c r="O2164">
        <v>4.3527778766416301</v>
      </c>
      <c r="P2164">
        <v>33.795238095238098</v>
      </c>
      <c r="Q2164">
        <v>1.8657583653564E-2</v>
      </c>
    </row>
    <row r="2165" spans="1:17" hidden="1" x14ac:dyDescent="0.3">
      <c r="A2165" t="s">
        <v>4488</v>
      </c>
      <c r="B2165" t="s">
        <v>4489</v>
      </c>
      <c r="C2165" t="str">
        <f>IFERROR(VLOOKUP(Table1[[#This Row],[Ticker]],[1]!Table1[[Symbol]:[Industry]],2,FALSE),"-")</f>
        <v>-</v>
      </c>
      <c r="E2165">
        <v>259.64375999999999</v>
      </c>
      <c r="F2165">
        <v>4.58</v>
      </c>
      <c r="G2165">
        <v>9.1398807710445098</v>
      </c>
      <c r="H2165">
        <v>17.4857833677552</v>
      </c>
      <c r="I2165">
        <v>28.174041432397299</v>
      </c>
      <c r="J2165">
        <v>9.5479358299191102</v>
      </c>
      <c r="K2165">
        <v>4.2013653678793599</v>
      </c>
      <c r="L2165">
        <v>4.0520775489756797</v>
      </c>
      <c r="M2165">
        <v>68.0233733127953</v>
      </c>
      <c r="N2165">
        <v>1.5302378877943701</v>
      </c>
      <c r="O2165">
        <v>45.196506550218302</v>
      </c>
      <c r="P2165">
        <v>90.041493775933603</v>
      </c>
      <c r="Q2165">
        <v>-4.2243718193314003E-2</v>
      </c>
    </row>
    <row r="2166" spans="1:17" hidden="1" x14ac:dyDescent="0.3">
      <c r="A2166" t="s">
        <v>4490</v>
      </c>
      <c r="B2166" t="s">
        <v>4491</v>
      </c>
      <c r="C2166" t="str">
        <f>IFERROR(VLOOKUP(Table1[[#This Row],[Ticker]],[1]!Table1[[Symbol]:[Industry]],2,FALSE),"-")</f>
        <v>-</v>
      </c>
      <c r="E2166">
        <v>259.524769319999</v>
      </c>
      <c r="F2166">
        <v>143.5</v>
      </c>
      <c r="G2166">
        <v>-21.638960711359701</v>
      </c>
      <c r="H2166">
        <v>9.10424635913758</v>
      </c>
      <c r="I2166">
        <v>-10.1569503892275</v>
      </c>
      <c r="J2166">
        <v>0.80702020285448905</v>
      </c>
      <c r="K2166">
        <v>137.47856074282399</v>
      </c>
      <c r="L2166">
        <v>136.93363833246201</v>
      </c>
      <c r="M2166">
        <v>68.983899556132002</v>
      </c>
      <c r="N2166">
        <v>0.82767873496142297</v>
      </c>
      <c r="O2166">
        <v>24.7386759581881</v>
      </c>
      <c r="P2166">
        <v>22.5971806920119</v>
      </c>
      <c r="Q2166">
        <v>0.10621391576066801</v>
      </c>
    </row>
    <row r="2167" spans="1:17" hidden="1" x14ac:dyDescent="0.3">
      <c r="A2167" t="s">
        <v>4492</v>
      </c>
      <c r="B2167" t="s">
        <v>4493</v>
      </c>
      <c r="C2167" t="str">
        <f>IFERROR(VLOOKUP(Table1[[#This Row],[Ticker]],[1]!Table1[[Symbol]:[Industry]],2,FALSE),"-")</f>
        <v>-</v>
      </c>
      <c r="D2167" t="s">
        <v>132</v>
      </c>
      <c r="E2167">
        <v>259.25122649999997</v>
      </c>
      <c r="F2167">
        <v>272.2</v>
      </c>
      <c r="G2167">
        <v>35.7545784042835</v>
      </c>
      <c r="H2167">
        <v>-9.9920991558125802</v>
      </c>
      <c r="I2167">
        <v>-21.3043515681542</v>
      </c>
      <c r="J2167">
        <v>6.7005040213044698</v>
      </c>
      <c r="K2167">
        <v>278.16362168405999</v>
      </c>
      <c r="L2167">
        <v>266.67326848007298</v>
      </c>
      <c r="M2167">
        <v>60.015601975356397</v>
      </c>
      <c r="N2167">
        <v>2.84047792463944</v>
      </c>
      <c r="O2167">
        <v>29.684055841293102</v>
      </c>
      <c r="P2167">
        <v>70.125</v>
      </c>
      <c r="Q2167">
        <v>1.0135190835575E-2</v>
      </c>
    </row>
    <row r="2168" spans="1:17" hidden="1" x14ac:dyDescent="0.3">
      <c r="A2168" t="s">
        <v>4494</v>
      </c>
      <c r="B2168" t="s">
        <v>4495</v>
      </c>
      <c r="C2168" t="str">
        <f>IFERROR(VLOOKUP(Table1[[#This Row],[Ticker]],[1]!Table1[[Symbol]:[Industry]],2,FALSE),"-")</f>
        <v>-</v>
      </c>
      <c r="E2168">
        <v>258.89337045000002</v>
      </c>
      <c r="F2168">
        <v>15.35</v>
      </c>
      <c r="G2168">
        <v>29.631124859752799</v>
      </c>
      <c r="H2168">
        <v>-16.815534147786899</v>
      </c>
      <c r="I2168">
        <v>-0.39696272191861898</v>
      </c>
      <c r="J2168">
        <v>-5.5953690133857297</v>
      </c>
      <c r="K2168">
        <v>16.460117375999001</v>
      </c>
      <c r="L2168">
        <v>15.402096917569899</v>
      </c>
      <c r="M2168">
        <v>46.200634400862803</v>
      </c>
      <c r="N2168">
        <v>1.1643476869223399</v>
      </c>
      <c r="O2168">
        <v>27.6872964169381</v>
      </c>
      <c r="P2168">
        <v>60.4261473197068</v>
      </c>
      <c r="Q2168">
        <v>6.5786965382547996E-2</v>
      </c>
    </row>
    <row r="2169" spans="1:17" hidden="1" x14ac:dyDescent="0.3">
      <c r="A2169" t="s">
        <v>4496</v>
      </c>
      <c r="B2169" t="s">
        <v>4497</v>
      </c>
      <c r="C2169" t="str">
        <f>IFERROR(VLOOKUP(Table1[[#This Row],[Ticker]],[1]!Table1[[Symbol]:[Industry]],2,FALSE),"-")</f>
        <v>-</v>
      </c>
      <c r="D2169" t="s">
        <v>1501</v>
      </c>
      <c r="E2169">
        <v>258.59153092499997</v>
      </c>
      <c r="F2169">
        <v>7.7</v>
      </c>
      <c r="G2169">
        <v>112.221986034202</v>
      </c>
      <c r="H2169">
        <v>17.985403656335901</v>
      </c>
      <c r="I2169">
        <v>5.63098165529503</v>
      </c>
      <c r="J2169">
        <v>-6.0851788345608702</v>
      </c>
      <c r="K2169">
        <v>7.0398965930107398</v>
      </c>
      <c r="L2169">
        <v>6.6502485611311002</v>
      </c>
      <c r="M2169">
        <v>66.969585245623094</v>
      </c>
      <c r="N2169">
        <v>1.08402429843929</v>
      </c>
      <c r="O2169">
        <v>25.974025974025899</v>
      </c>
      <c r="P2169">
        <v>185.18518518518499</v>
      </c>
      <c r="Q2169">
        <v>-3.8221552213728999E-2</v>
      </c>
    </row>
    <row r="2170" spans="1:17" hidden="1" x14ac:dyDescent="0.3">
      <c r="A2170" t="s">
        <v>4498</v>
      </c>
      <c r="B2170" t="s">
        <v>4499</v>
      </c>
      <c r="C2170" t="str">
        <f>IFERROR(VLOOKUP(Table1[[#This Row],[Ticker]],[1]!Table1[[Symbol]:[Industry]],2,FALSE),"-")</f>
        <v>-</v>
      </c>
      <c r="D2170" t="s">
        <v>21</v>
      </c>
      <c r="E2170">
        <v>257.83181409299999</v>
      </c>
      <c r="F2170">
        <v>112.89</v>
      </c>
      <c r="G2170">
        <v>-49.869111274286197</v>
      </c>
      <c r="H2170">
        <v>-9.6083782255800205</v>
      </c>
      <c r="I2170">
        <v>-40.567520217364098</v>
      </c>
      <c r="J2170">
        <v>-4.47615951170068</v>
      </c>
      <c r="K2170">
        <v>116.350871893762</v>
      </c>
      <c r="L2170">
        <v>124.455765849141</v>
      </c>
      <c r="M2170">
        <v>44.591728530912299</v>
      </c>
      <c r="N2170">
        <v>0.57220914021675495</v>
      </c>
      <c r="O2170">
        <v>54.7967047568429</v>
      </c>
      <c r="P2170">
        <v>20.095744680850999</v>
      </c>
      <c r="Q2170">
        <v>0.112582688793332</v>
      </c>
    </row>
    <row r="2171" spans="1:17" hidden="1" x14ac:dyDescent="0.3">
      <c r="A2171" t="s">
        <v>4500</v>
      </c>
      <c r="B2171" t="s">
        <v>4501</v>
      </c>
      <c r="C2171" t="str">
        <f>IFERROR(VLOOKUP(Table1[[#This Row],[Ticker]],[1]!Table1[[Symbol]:[Industry]],2,FALSE),"-")</f>
        <v>-</v>
      </c>
      <c r="D2171" t="s">
        <v>46</v>
      </c>
      <c r="E2171">
        <v>257.67717304000001</v>
      </c>
      <c r="F2171">
        <v>51.8</v>
      </c>
      <c r="G2171">
        <v>32.624798118564897</v>
      </c>
      <c r="H2171">
        <v>-9.80337045332241</v>
      </c>
      <c r="I2171">
        <v>-2.0857556439254101</v>
      </c>
      <c r="J2171">
        <v>-7.8443200623367799</v>
      </c>
      <c r="K2171">
        <v>53.245822089838697</v>
      </c>
      <c r="L2171">
        <v>42.823284757546702</v>
      </c>
      <c r="M2171">
        <v>39.804752097874399</v>
      </c>
      <c r="N2171">
        <v>1.15663342182679</v>
      </c>
      <c r="O2171">
        <v>29.343629343629299</v>
      </c>
      <c r="P2171">
        <v>104.65186369384099</v>
      </c>
      <c r="Q2171">
        <v>0.16316224797231099</v>
      </c>
    </row>
    <row r="2172" spans="1:17" hidden="1" x14ac:dyDescent="0.3">
      <c r="A2172" t="s">
        <v>4502</v>
      </c>
      <c r="B2172" t="s">
        <v>4503</v>
      </c>
      <c r="C2172" t="str">
        <f>IFERROR(VLOOKUP(Table1[[#This Row],[Ticker]],[1]!Table1[[Symbol]:[Industry]],2,FALSE),"-")</f>
        <v>-</v>
      </c>
      <c r="D2172" t="s">
        <v>193</v>
      </c>
      <c r="E2172">
        <v>257.38343882499998</v>
      </c>
      <c r="F2172">
        <v>196.35</v>
      </c>
      <c r="G2172">
        <v>53.423536421799199</v>
      </c>
      <c r="H2172">
        <v>4.2810749743108802</v>
      </c>
      <c r="I2172">
        <v>3.9906770272926799</v>
      </c>
      <c r="J2172">
        <v>-2.81431558405643</v>
      </c>
      <c r="K2172">
        <v>185.04721419566101</v>
      </c>
      <c r="L2172">
        <v>165.62504686441801</v>
      </c>
      <c r="M2172">
        <v>58.524847239510002</v>
      </c>
      <c r="N2172">
        <v>2.1145338073020801</v>
      </c>
      <c r="O2172">
        <v>13.3435192258721</v>
      </c>
      <c r="P2172">
        <v>92.5</v>
      </c>
      <c r="Q2172">
        <v>2.7470622108432E-2</v>
      </c>
    </row>
    <row r="2173" spans="1:17" hidden="1" x14ac:dyDescent="0.3">
      <c r="A2173" t="s">
        <v>4504</v>
      </c>
      <c r="B2173" t="s">
        <v>4505</v>
      </c>
      <c r="C2173" t="str">
        <f>IFERROR(VLOOKUP(Table1[[#This Row],[Ticker]],[1]!Table1[[Symbol]:[Industry]],2,FALSE),"-")</f>
        <v>-</v>
      </c>
      <c r="D2173" t="s">
        <v>672</v>
      </c>
      <c r="E2173">
        <v>256.11274219000001</v>
      </c>
      <c r="F2173">
        <v>223.05</v>
      </c>
      <c r="G2173">
        <v>7.0785637166181097</v>
      </c>
      <c r="H2173">
        <v>-9.0230069192586804</v>
      </c>
      <c r="I2173">
        <v>8.3675592762270803</v>
      </c>
      <c r="J2173">
        <v>-1.57970967272639</v>
      </c>
      <c r="K2173">
        <v>222.34124335650401</v>
      </c>
      <c r="L2173">
        <v>210.40579940942999</v>
      </c>
      <c r="M2173">
        <v>48.324119937556098</v>
      </c>
      <c r="N2173">
        <v>0.947121748423849</v>
      </c>
      <c r="O2173">
        <v>33.265912719394997</v>
      </c>
      <c r="P2173">
        <v>40.3369194563181</v>
      </c>
      <c r="Q2173">
        <v>-4.1089769165523003E-2</v>
      </c>
    </row>
    <row r="2174" spans="1:17" hidden="1" x14ac:dyDescent="0.3">
      <c r="A2174" t="s">
        <v>4506</v>
      </c>
      <c r="B2174" t="s">
        <v>4507</v>
      </c>
      <c r="C2174" t="str">
        <f>IFERROR(VLOOKUP(Table1[[#This Row],[Ticker]],[1]!Table1[[Symbol]:[Industry]],2,FALSE),"-")</f>
        <v>-</v>
      </c>
      <c r="D2174" t="s">
        <v>49</v>
      </c>
      <c r="E2174">
        <v>256.04044399999998</v>
      </c>
      <c r="F2174">
        <v>1.51</v>
      </c>
      <c r="G2174">
        <v>-44.9823150410664</v>
      </c>
      <c r="H2174">
        <v>-11.767481006666101</v>
      </c>
      <c r="I2174">
        <v>-52.9810906245973</v>
      </c>
      <c r="J2174">
        <v>-6.5422672764130301</v>
      </c>
      <c r="K2174">
        <v>1.68764660997947</v>
      </c>
      <c r="L2174">
        <v>1.9432943486176999</v>
      </c>
      <c r="M2174">
        <v>24.725356769540898</v>
      </c>
      <c r="N2174">
        <v>0.93368301401218701</v>
      </c>
      <c r="O2174">
        <v>133.11258278145601</v>
      </c>
      <c r="P2174">
        <v>30.0602928509905</v>
      </c>
    </row>
    <row r="2175" spans="1:17" hidden="1" x14ac:dyDescent="0.3">
      <c r="A2175" t="s">
        <v>4508</v>
      </c>
      <c r="B2175" t="s">
        <v>4509</v>
      </c>
      <c r="C2175" t="str">
        <f>IFERROR(VLOOKUP(Table1[[#This Row],[Ticker]],[1]!Table1[[Symbol]:[Industry]],2,FALSE),"-")</f>
        <v>-</v>
      </c>
      <c r="D2175" t="s">
        <v>1659</v>
      </c>
      <c r="E2175">
        <v>256.02453000000003</v>
      </c>
      <c r="F2175">
        <v>27.57</v>
      </c>
      <c r="G2175">
        <v>-82.006016179411304</v>
      </c>
      <c r="H2175">
        <v>-1.9348522133197299</v>
      </c>
      <c r="I2175">
        <v>-55.432323666833803</v>
      </c>
      <c r="J2175">
        <v>5.0625653191505702</v>
      </c>
      <c r="K2175">
        <v>28.823094452381</v>
      </c>
      <c r="L2175">
        <v>38.722305683769299</v>
      </c>
      <c r="M2175">
        <v>64.724232942939494</v>
      </c>
      <c r="N2175">
        <v>0.72967954535858603</v>
      </c>
      <c r="O2175">
        <v>129.11377100713301</v>
      </c>
      <c r="P2175">
        <v>18.580645161290299</v>
      </c>
      <c r="Q2175">
        <v>0.105340217392918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E2176">
        <v>255.13079999999999</v>
      </c>
      <c r="F2176">
        <v>199.45</v>
      </c>
      <c r="G2176">
        <v>2.5388759394620899</v>
      </c>
      <c r="H2176">
        <v>35.539830253355397</v>
      </c>
      <c r="I2176">
        <v>19.281204893887999</v>
      </c>
      <c r="J2176">
        <v>9.0602746483151702</v>
      </c>
      <c r="M2176">
        <v>73.256492826788602</v>
      </c>
      <c r="O2176">
        <v>9.5763349210328403</v>
      </c>
      <c r="P2176">
        <v>89.052132701421698</v>
      </c>
    </row>
    <row r="2177" spans="1:17" hidden="1" x14ac:dyDescent="0.3">
      <c r="A2177" t="s">
        <v>4512</v>
      </c>
      <c r="B2177" t="s">
        <v>4513</v>
      </c>
      <c r="C2177" t="str">
        <f>IFERROR(VLOOKUP(Table1[[#This Row],[Ticker]],[1]!Table1[[Symbol]:[Industry]],2,FALSE),"-")</f>
        <v>-</v>
      </c>
      <c r="E2177">
        <v>253.77866246999901</v>
      </c>
      <c r="F2177">
        <v>161</v>
      </c>
      <c r="G2177">
        <v>-6.8889915900655199</v>
      </c>
      <c r="H2177">
        <v>-3.5054920129554299</v>
      </c>
      <c r="I2177">
        <v>9.8533373643604403</v>
      </c>
      <c r="J2177">
        <v>-6.0793926820247801</v>
      </c>
      <c r="K2177">
        <v>152.18615948340701</v>
      </c>
      <c r="M2177">
        <v>46.684964448083697</v>
      </c>
      <c r="N2177">
        <v>0.90925578486554004</v>
      </c>
      <c r="O2177">
        <v>10.9937888198757</v>
      </c>
      <c r="P2177">
        <v>40.980735551663699</v>
      </c>
    </row>
    <row r="2178" spans="1:17" hidden="1" x14ac:dyDescent="0.3">
      <c r="A2178" t="s">
        <v>4514</v>
      </c>
      <c r="B2178" t="s">
        <v>4515</v>
      </c>
      <c r="C2178" t="str">
        <f>IFERROR(VLOOKUP(Table1[[#This Row],[Ticker]],[1]!Table1[[Symbol]:[Industry]],2,FALSE),"-")</f>
        <v>-</v>
      </c>
      <c r="D2178" t="s">
        <v>609</v>
      </c>
      <c r="E2178">
        <v>253.48350755000001</v>
      </c>
      <c r="F2178">
        <v>115.18</v>
      </c>
      <c r="G2178">
        <v>25.285108957790399</v>
      </c>
      <c r="H2178">
        <v>3.12694846323503</v>
      </c>
      <c r="I2178">
        <v>3.57128016275772</v>
      </c>
      <c r="J2178">
        <v>8.2422616436220792</v>
      </c>
      <c r="K2178">
        <v>109.14380752542</v>
      </c>
      <c r="L2178">
        <v>103.47442080461801</v>
      </c>
      <c r="M2178">
        <v>73.6378772288204</v>
      </c>
      <c r="N2178">
        <v>2.37820021615854</v>
      </c>
      <c r="O2178">
        <v>11.564507727035901</v>
      </c>
      <c r="P2178">
        <v>58.650137741046798</v>
      </c>
      <c r="Q2178">
        <v>4.9601681985800998E-2</v>
      </c>
    </row>
    <row r="2179" spans="1:17" hidden="1" x14ac:dyDescent="0.3">
      <c r="A2179" t="s">
        <v>4516</v>
      </c>
      <c r="B2179" t="s">
        <v>4517</v>
      </c>
      <c r="C2179" t="str">
        <f>IFERROR(VLOOKUP(Table1[[#This Row],[Ticker]],[1]!Table1[[Symbol]:[Industry]],2,FALSE),"-")</f>
        <v>-</v>
      </c>
      <c r="D2179" t="s">
        <v>609</v>
      </c>
      <c r="E2179">
        <v>253.24442099999999</v>
      </c>
      <c r="F2179">
        <v>203.8</v>
      </c>
      <c r="G2179">
        <v>798.58562239783805</v>
      </c>
      <c r="H2179">
        <v>15.943141279427801</v>
      </c>
      <c r="I2179">
        <v>630.05522407953697</v>
      </c>
      <c r="J2179">
        <v>-10.9844715774882</v>
      </c>
      <c r="K2179">
        <v>154.28644393110699</v>
      </c>
      <c r="L2179">
        <v>82.991431159744806</v>
      </c>
      <c r="M2179">
        <v>69.197188368033096</v>
      </c>
      <c r="N2179">
        <v>0.51445783132530098</v>
      </c>
      <c r="O2179">
        <v>6.7222767419038201</v>
      </c>
      <c r="P2179">
        <v>916.45885286783005</v>
      </c>
    </row>
    <row r="2180" spans="1:17" hidden="1" x14ac:dyDescent="0.3">
      <c r="A2180" t="s">
        <v>4518</v>
      </c>
      <c r="B2180" t="s">
        <v>4519</v>
      </c>
      <c r="C2180" t="str">
        <f>IFERROR(VLOOKUP(Table1[[#This Row],[Ticker]],[1]!Table1[[Symbol]:[Industry]],2,FALSE),"-")</f>
        <v>-</v>
      </c>
      <c r="E2180">
        <v>252.798</v>
      </c>
      <c r="F2180">
        <v>689.1</v>
      </c>
      <c r="G2180">
        <v>-64.557830479559001</v>
      </c>
      <c r="H2180">
        <v>-6.94714411085753</v>
      </c>
      <c r="I2180">
        <v>-39.626358586501098</v>
      </c>
      <c r="J2180">
        <v>-2.7353581023109901</v>
      </c>
      <c r="K2180">
        <v>730.15598607253196</v>
      </c>
      <c r="L2180">
        <v>842.53693579083199</v>
      </c>
      <c r="M2180">
        <v>47.400242942149198</v>
      </c>
      <c r="N2180">
        <v>1.37449735449735</v>
      </c>
      <c r="O2180">
        <v>80.815556523001007</v>
      </c>
      <c r="P2180">
        <v>29.530075187969899</v>
      </c>
      <c r="Q2180">
        <v>0.122161607730745</v>
      </c>
    </row>
    <row r="2181" spans="1:17" hidden="1" x14ac:dyDescent="0.3">
      <c r="A2181" t="s">
        <v>4520</v>
      </c>
      <c r="B2181" t="s">
        <v>4521</v>
      </c>
      <c r="C2181" t="str">
        <f>IFERROR(VLOOKUP(Table1[[#This Row],[Ticker]],[1]!Table1[[Symbol]:[Industry]],2,FALSE),"-")</f>
        <v>-</v>
      </c>
      <c r="E2181">
        <v>249.84834000000001</v>
      </c>
      <c r="F2181">
        <v>78.22</v>
      </c>
      <c r="G2181">
        <v>300.79341460563103</v>
      </c>
      <c r="H2181">
        <v>-21.0973199217201</v>
      </c>
      <c r="I2181">
        <v>22.150080355561698</v>
      </c>
      <c r="J2181">
        <v>-4.7642334822501899</v>
      </c>
      <c r="K2181">
        <v>83.130483317227203</v>
      </c>
      <c r="L2181">
        <v>64.698173453738804</v>
      </c>
      <c r="M2181">
        <v>32.574463295087902</v>
      </c>
      <c r="N2181">
        <v>0.79496414104013002</v>
      </c>
      <c r="O2181">
        <v>25.0319611352595</v>
      </c>
      <c r="P2181">
        <v>346.97142857142802</v>
      </c>
      <c r="Q2181">
        <v>0.239766578307338</v>
      </c>
    </row>
    <row r="2182" spans="1:17" hidden="1" x14ac:dyDescent="0.3">
      <c r="A2182" t="s">
        <v>4522</v>
      </c>
      <c r="B2182" t="s">
        <v>4523</v>
      </c>
      <c r="C2182" t="str">
        <f>IFERROR(VLOOKUP(Table1[[#This Row],[Ticker]],[1]!Table1[[Symbol]:[Industry]],2,FALSE),"-")</f>
        <v>-</v>
      </c>
      <c r="D2182" t="s">
        <v>328</v>
      </c>
      <c r="E2182">
        <v>249.599649</v>
      </c>
      <c r="F2182">
        <v>71.540000000000006</v>
      </c>
      <c r="G2182">
        <v>7.6716546993964796</v>
      </c>
      <c r="H2182">
        <v>-5.0278134415268596</v>
      </c>
      <c r="I2182">
        <v>-9.8475661994904193</v>
      </c>
      <c r="J2182">
        <v>-4.7176219077864596</v>
      </c>
      <c r="K2182">
        <v>76.500921102987903</v>
      </c>
      <c r="L2182">
        <v>75.254077611615301</v>
      </c>
      <c r="M2182">
        <v>39.718674115459301</v>
      </c>
      <c r="N2182">
        <v>1.2553701117318401</v>
      </c>
      <c r="O2182">
        <v>81.017612524461796</v>
      </c>
      <c r="P2182">
        <v>43.991949010399203</v>
      </c>
      <c r="Q2182">
        <v>3.1612054928016997E-2</v>
      </c>
    </row>
    <row r="2183" spans="1:17" hidden="1" x14ac:dyDescent="0.3">
      <c r="A2183" t="s">
        <v>4524</v>
      </c>
      <c r="B2183" t="s">
        <v>4525</v>
      </c>
      <c r="C2183" t="str">
        <f>IFERROR(VLOOKUP(Table1[[#This Row],[Ticker]],[1]!Table1[[Symbol]:[Industry]],2,FALSE),"-")</f>
        <v>-</v>
      </c>
      <c r="D2183" t="s">
        <v>751</v>
      </c>
      <c r="E2183">
        <v>249.54148000000001</v>
      </c>
      <c r="F2183">
        <v>167.25</v>
      </c>
      <c r="G2183">
        <v>117.276931089147</v>
      </c>
      <c r="H2183">
        <v>12.399080134695501</v>
      </c>
      <c r="I2183">
        <v>100.80725355734199</v>
      </c>
      <c r="J2183">
        <v>0.19738428363905799</v>
      </c>
      <c r="K2183">
        <v>146.06154403363399</v>
      </c>
      <c r="M2183">
        <v>59.594363360316301</v>
      </c>
      <c r="N2183">
        <v>0.80467201510146202</v>
      </c>
      <c r="O2183">
        <v>10.5530642750373</v>
      </c>
      <c r="P2183">
        <v>165.47619047619</v>
      </c>
    </row>
    <row r="2184" spans="1:17" hidden="1" x14ac:dyDescent="0.3">
      <c r="A2184" t="s">
        <v>4526</v>
      </c>
      <c r="B2184" t="s">
        <v>4527</v>
      </c>
      <c r="C2184" t="str">
        <f>IFERROR(VLOOKUP(Table1[[#This Row],[Ticker]],[1]!Table1[[Symbol]:[Industry]],2,FALSE),"-")</f>
        <v>-</v>
      </c>
      <c r="D2184" t="s">
        <v>1939</v>
      </c>
      <c r="E2184">
        <v>249.18062805</v>
      </c>
      <c r="F2184">
        <v>382.7</v>
      </c>
      <c r="G2184">
        <v>7.9793468004315597</v>
      </c>
      <c r="H2184">
        <v>2.95897716512675</v>
      </c>
      <c r="I2184">
        <v>24.0746415552656</v>
      </c>
      <c r="J2184">
        <v>-5.5800598127824097</v>
      </c>
      <c r="K2184">
        <v>373.32706434186298</v>
      </c>
      <c r="L2184">
        <v>337.33305714859699</v>
      </c>
      <c r="M2184">
        <v>49.6438159502001</v>
      </c>
      <c r="N2184">
        <v>1.7064512103037299</v>
      </c>
      <c r="O2184">
        <v>16.279069767441801</v>
      </c>
      <c r="P2184">
        <v>44.333396190835302</v>
      </c>
      <c r="Q2184">
        <v>1.0340420959641E-2</v>
      </c>
    </row>
    <row r="2185" spans="1:17" hidden="1" x14ac:dyDescent="0.3">
      <c r="A2185" t="s">
        <v>4528</v>
      </c>
      <c r="B2185" t="s">
        <v>4529</v>
      </c>
      <c r="C2185" t="str">
        <f>IFERROR(VLOOKUP(Table1[[#This Row],[Ticker]],[1]!Table1[[Symbol]:[Industry]],2,FALSE),"-")</f>
        <v>-</v>
      </c>
      <c r="E2185">
        <v>248.99397200000001</v>
      </c>
      <c r="F2185">
        <v>148.75</v>
      </c>
      <c r="G2185">
        <v>44.605808029798602</v>
      </c>
      <c r="H2185">
        <v>10.7245284788478</v>
      </c>
      <c r="I2185">
        <v>37.714314988628303</v>
      </c>
      <c r="J2185">
        <v>-11.380043740779801</v>
      </c>
      <c r="K2185">
        <v>126.241510504567</v>
      </c>
      <c r="L2185">
        <v>104.785018973417</v>
      </c>
      <c r="M2185">
        <v>61.665717687413199</v>
      </c>
      <c r="N2185">
        <v>0.99706362772800405</v>
      </c>
      <c r="O2185">
        <v>20.605042016806699</v>
      </c>
      <c r="P2185">
        <v>90.974451149056307</v>
      </c>
      <c r="Q2185">
        <v>0.26056518794963601</v>
      </c>
    </row>
    <row r="2186" spans="1:17" hidden="1" x14ac:dyDescent="0.3">
      <c r="A2186" t="s">
        <v>4530</v>
      </c>
      <c r="B2186" t="s">
        <v>4531</v>
      </c>
      <c r="C2186" t="str">
        <f>IFERROR(VLOOKUP(Table1[[#This Row],[Ticker]],[1]!Table1[[Symbol]:[Industry]],2,FALSE),"-")</f>
        <v>-</v>
      </c>
      <c r="D2186" t="s">
        <v>1510</v>
      </c>
      <c r="E2186">
        <v>248.89294000000001</v>
      </c>
      <c r="F2186">
        <v>140.1</v>
      </c>
      <c r="G2186">
        <v>6.8998678923557</v>
      </c>
      <c r="H2186">
        <v>2.3617461594978102</v>
      </c>
      <c r="I2186">
        <v>0.420162243998282</v>
      </c>
      <c r="J2186">
        <v>-5.7932615318261904</v>
      </c>
      <c r="K2186">
        <v>139.65765362902999</v>
      </c>
      <c r="L2186">
        <v>133.246715799974</v>
      </c>
      <c r="M2186">
        <v>48.510801481147197</v>
      </c>
      <c r="N2186">
        <v>1.505303563467</v>
      </c>
      <c r="O2186">
        <v>32.048536759457498</v>
      </c>
      <c r="P2186">
        <v>44.3585780525502</v>
      </c>
      <c r="Q2186">
        <v>4.5501896615845E-2</v>
      </c>
    </row>
    <row r="2187" spans="1:17" hidden="1" x14ac:dyDescent="0.3">
      <c r="A2187" t="s">
        <v>4532</v>
      </c>
      <c r="B2187" t="s">
        <v>4533</v>
      </c>
      <c r="C2187" t="str">
        <f>IFERROR(VLOOKUP(Table1[[#This Row],[Ticker]],[1]!Table1[[Symbol]:[Industry]],2,FALSE),"-")</f>
        <v>-</v>
      </c>
      <c r="D2187" t="s">
        <v>1105</v>
      </c>
      <c r="E2187">
        <v>248.17688525999901</v>
      </c>
      <c r="F2187">
        <v>555.5</v>
      </c>
      <c r="G2187">
        <v>-16.808650865381999</v>
      </c>
      <c r="H2187">
        <v>4.3843854835610596</v>
      </c>
      <c r="I2187">
        <v>-41.201000241744303</v>
      </c>
      <c r="J2187">
        <v>-7.1648926810700804</v>
      </c>
      <c r="K2187">
        <v>594.07292370406401</v>
      </c>
      <c r="L2187">
        <v>620.552599196556</v>
      </c>
      <c r="M2187">
        <v>47.970400428289501</v>
      </c>
      <c r="N2187">
        <v>1.06036791185468</v>
      </c>
      <c r="O2187">
        <v>79.099909990999095</v>
      </c>
      <c r="P2187">
        <v>19.8360478912738</v>
      </c>
    </row>
    <row r="2188" spans="1:17" hidden="1" x14ac:dyDescent="0.3">
      <c r="A2188" t="s">
        <v>4534</v>
      </c>
      <c r="B2188" t="s">
        <v>4535</v>
      </c>
      <c r="C2188" t="str">
        <f>IFERROR(VLOOKUP(Table1[[#This Row],[Ticker]],[1]!Table1[[Symbol]:[Industry]],2,FALSE),"-")</f>
        <v>-</v>
      </c>
      <c r="D2188" t="s">
        <v>387</v>
      </c>
      <c r="E2188">
        <v>247.9012668</v>
      </c>
      <c r="F2188">
        <v>97.97</v>
      </c>
      <c r="G2188">
        <v>30.877856479546502</v>
      </c>
      <c r="H2188">
        <v>-7.1197257247027199</v>
      </c>
      <c r="I2188">
        <v>4.90514339099522</v>
      </c>
      <c r="J2188">
        <v>-3.8508109930641199</v>
      </c>
      <c r="K2188">
        <v>96.918954451734507</v>
      </c>
      <c r="L2188">
        <v>90.267420779576696</v>
      </c>
      <c r="M2188">
        <v>54.785850599859799</v>
      </c>
      <c r="N2188">
        <v>0.67661823196690096</v>
      </c>
      <c r="O2188">
        <v>22.537511483107</v>
      </c>
      <c r="P2188">
        <v>60.6065573770491</v>
      </c>
      <c r="Q2188">
        <v>1.8360791257490999E-2</v>
      </c>
    </row>
    <row r="2189" spans="1:17" hidden="1" x14ac:dyDescent="0.3">
      <c r="A2189" t="s">
        <v>4536</v>
      </c>
      <c r="B2189" t="s">
        <v>4537</v>
      </c>
      <c r="C2189" t="str">
        <f>IFERROR(VLOOKUP(Table1[[#This Row],[Ticker]],[1]!Table1[[Symbol]:[Industry]],2,FALSE),"-")</f>
        <v>-</v>
      </c>
      <c r="D2189" t="s">
        <v>998</v>
      </c>
      <c r="E2189">
        <v>247.88504</v>
      </c>
      <c r="F2189">
        <v>208</v>
      </c>
      <c r="G2189">
        <v>-33.232559420343001</v>
      </c>
      <c r="H2189">
        <v>-1.8789449832524601</v>
      </c>
      <c r="I2189">
        <v>-64.926174924916296</v>
      </c>
      <c r="J2189">
        <v>-0.56272361000862103</v>
      </c>
      <c r="K2189">
        <v>216.453230168429</v>
      </c>
      <c r="L2189">
        <v>280.26770056527198</v>
      </c>
      <c r="M2189">
        <v>94.6345107581853</v>
      </c>
      <c r="N2189">
        <v>0.66567386448250099</v>
      </c>
      <c r="O2189">
        <v>134.03846153846101</v>
      </c>
      <c r="P2189">
        <v>11.8279569892473</v>
      </c>
      <c r="Q2189">
        <v>4.5013853959159002E-2</v>
      </c>
    </row>
    <row r="2190" spans="1:17" hidden="1" x14ac:dyDescent="0.3">
      <c r="A2190" t="s">
        <v>4538</v>
      </c>
      <c r="B2190" t="s">
        <v>4539</v>
      </c>
      <c r="C2190" t="str">
        <f>IFERROR(VLOOKUP(Table1[[#This Row],[Ticker]],[1]!Table1[[Symbol]:[Industry]],2,FALSE),"-")</f>
        <v>-</v>
      </c>
      <c r="D2190" t="s">
        <v>193</v>
      </c>
      <c r="E2190">
        <v>247.68838957599999</v>
      </c>
      <c r="F2190">
        <v>105.58</v>
      </c>
      <c r="G2190">
        <v>29.452067940382499</v>
      </c>
      <c r="H2190">
        <v>4.9078430072874699</v>
      </c>
      <c r="I2190">
        <v>17.329056629965699</v>
      </c>
      <c r="J2190">
        <v>-0.68034385163160005</v>
      </c>
      <c r="K2190">
        <v>102.908512943562</v>
      </c>
      <c r="L2190">
        <v>95.687817816581799</v>
      </c>
      <c r="M2190">
        <v>59.336273986998897</v>
      </c>
      <c r="N2190">
        <v>2.8067871054371101</v>
      </c>
      <c r="O2190">
        <v>33.263875734040496</v>
      </c>
      <c r="P2190">
        <v>61.313980137509503</v>
      </c>
      <c r="Q2190">
        <v>2.3471997860005998E-2</v>
      </c>
    </row>
    <row r="2191" spans="1:17" hidden="1" x14ac:dyDescent="0.3">
      <c r="A2191" t="s">
        <v>4540</v>
      </c>
      <c r="B2191" t="s">
        <v>4541</v>
      </c>
      <c r="C2191" t="str">
        <f>IFERROR(VLOOKUP(Table1[[#This Row],[Ticker]],[1]!Table1[[Symbol]:[Industry]],2,FALSE),"-")</f>
        <v>-</v>
      </c>
      <c r="E2191">
        <v>247.65664000000001</v>
      </c>
      <c r="F2191">
        <v>182.65</v>
      </c>
      <c r="G2191">
        <v>32.371043465153697</v>
      </c>
      <c r="H2191">
        <v>-3.6112777763667099</v>
      </c>
      <c r="I2191">
        <v>-4.7202018914647699</v>
      </c>
      <c r="J2191">
        <v>-0.89945508944212205</v>
      </c>
      <c r="K2191">
        <v>183.20181660167501</v>
      </c>
      <c r="L2191">
        <v>170.682220132032</v>
      </c>
      <c r="M2191">
        <v>64.194218764454405</v>
      </c>
      <c r="N2191">
        <v>0.86641025641025604</v>
      </c>
      <c r="O2191">
        <v>17.985217629345701</v>
      </c>
      <c r="P2191">
        <v>72.311320754716903</v>
      </c>
      <c r="Q2191">
        <v>0.195441157717368</v>
      </c>
    </row>
    <row r="2192" spans="1:17" hidden="1" x14ac:dyDescent="0.3">
      <c r="A2192" t="s">
        <v>4542</v>
      </c>
      <c r="B2192" t="s">
        <v>4543</v>
      </c>
      <c r="C2192" t="str">
        <f>IFERROR(VLOOKUP(Table1[[#This Row],[Ticker]],[1]!Table1[[Symbol]:[Industry]],2,FALSE),"-")</f>
        <v>-</v>
      </c>
      <c r="D2192" t="s">
        <v>214</v>
      </c>
      <c r="E2192">
        <v>247.3475177</v>
      </c>
      <c r="F2192">
        <v>126.84</v>
      </c>
      <c r="G2192">
        <v>0.97820493967503397</v>
      </c>
      <c r="H2192">
        <v>-3.0396432718067201</v>
      </c>
      <c r="I2192">
        <v>-2.5326909993955899</v>
      </c>
      <c r="J2192">
        <v>4.4145954894964401</v>
      </c>
      <c r="K2192">
        <v>126.20162888294399</v>
      </c>
      <c r="L2192">
        <v>123.99954599793099</v>
      </c>
      <c r="M2192">
        <v>59.032074840338602</v>
      </c>
      <c r="N2192">
        <v>1.7262193519062301</v>
      </c>
      <c r="O2192">
        <v>23.304951119520599</v>
      </c>
      <c r="P2192">
        <v>27.157894736842099</v>
      </c>
      <c r="Q2192">
        <v>-3.1413361304076001E-2</v>
      </c>
    </row>
    <row r="2193" spans="1:17" hidden="1" x14ac:dyDescent="0.3">
      <c r="A2193" t="s">
        <v>4544</v>
      </c>
      <c r="B2193" t="s">
        <v>4545</v>
      </c>
      <c r="C2193" t="str">
        <f>IFERROR(VLOOKUP(Table1[[#This Row],[Ticker]],[1]!Table1[[Symbol]:[Industry]],2,FALSE),"-")</f>
        <v>-</v>
      </c>
      <c r="D2193" t="s">
        <v>46</v>
      </c>
      <c r="E2193">
        <v>247.32623525899999</v>
      </c>
      <c r="F2193">
        <v>12.4</v>
      </c>
      <c r="G2193">
        <v>10.7694720677219</v>
      </c>
      <c r="H2193">
        <v>-8.1825753462887594</v>
      </c>
      <c r="I2193">
        <v>3.77912980344317</v>
      </c>
      <c r="J2193">
        <v>-3.9915470491864</v>
      </c>
      <c r="K2193">
        <v>12.493143146760501</v>
      </c>
      <c r="L2193">
        <v>11.980012876756399</v>
      </c>
      <c r="M2193">
        <v>45.646744620597701</v>
      </c>
      <c r="N2193">
        <v>0.80275133400262699</v>
      </c>
      <c r="O2193">
        <v>22.580645161290299</v>
      </c>
      <c r="P2193">
        <v>42.528735632183903</v>
      </c>
    </row>
    <row r="2194" spans="1:17" hidden="1" x14ac:dyDescent="0.3">
      <c r="A2194" t="s">
        <v>4546</v>
      </c>
      <c r="B2194" t="s">
        <v>4547</v>
      </c>
      <c r="C2194" t="str">
        <f>IFERROR(VLOOKUP(Table1[[#This Row],[Ticker]],[1]!Table1[[Symbol]:[Industry]],2,FALSE),"-")</f>
        <v>-</v>
      </c>
      <c r="D2194" t="s">
        <v>275</v>
      </c>
      <c r="E2194">
        <v>246.76979361599999</v>
      </c>
      <c r="F2194">
        <v>142.72999999999999</v>
      </c>
      <c r="G2194">
        <v>-9.3298811857146209</v>
      </c>
      <c r="H2194">
        <v>-6.0204442175713604</v>
      </c>
      <c r="I2194">
        <v>-10.9094135276817</v>
      </c>
      <c r="J2194">
        <v>-2.4011642876302099</v>
      </c>
      <c r="K2194">
        <v>144.60340216860999</v>
      </c>
      <c r="L2194">
        <v>144.199701644437</v>
      </c>
      <c r="M2194">
        <v>48.910390215718003</v>
      </c>
      <c r="N2194">
        <v>0.75325024131319696</v>
      </c>
      <c r="O2194">
        <v>28.1440482029005</v>
      </c>
      <c r="P2194">
        <v>19.289594651065499</v>
      </c>
      <c r="Q2194">
        <v>2.7149742525263001E-2</v>
      </c>
    </row>
    <row r="2195" spans="1:17" hidden="1" x14ac:dyDescent="0.3">
      <c r="A2195" t="s">
        <v>4548</v>
      </c>
      <c r="B2195" t="s">
        <v>4549</v>
      </c>
      <c r="C2195" t="str">
        <f>IFERROR(VLOOKUP(Table1[[#This Row],[Ticker]],[1]!Table1[[Symbol]:[Industry]],2,FALSE),"-")</f>
        <v>-</v>
      </c>
      <c r="D2195" t="s">
        <v>59</v>
      </c>
      <c r="E2195">
        <v>246.73594431500001</v>
      </c>
      <c r="F2195">
        <v>51.99</v>
      </c>
      <c r="G2195">
        <v>15.5240808522839</v>
      </c>
      <c r="H2195">
        <v>5.9667375875545403</v>
      </c>
      <c r="I2195">
        <v>31.324665481508902</v>
      </c>
      <c r="J2195">
        <v>-5.4520641700808898</v>
      </c>
      <c r="K2195">
        <v>50.4499344955371</v>
      </c>
      <c r="L2195">
        <v>44.493592813929901</v>
      </c>
      <c r="M2195">
        <v>47.912132948704198</v>
      </c>
      <c r="N2195">
        <v>1.2725484721929401</v>
      </c>
      <c r="O2195">
        <v>12.3292940950182</v>
      </c>
      <c r="P2195">
        <v>62.519537355423502</v>
      </c>
      <c r="Q2195">
        <v>5.6897242756809999E-3</v>
      </c>
    </row>
    <row r="2196" spans="1:17" hidden="1" x14ac:dyDescent="0.3">
      <c r="A2196" t="s">
        <v>4550</v>
      </c>
      <c r="B2196" t="s">
        <v>4551</v>
      </c>
      <c r="C2196" t="str">
        <f>IFERROR(VLOOKUP(Table1[[#This Row],[Ticker]],[1]!Table1[[Symbol]:[Industry]],2,FALSE),"-")</f>
        <v>-</v>
      </c>
      <c r="D2196" t="s">
        <v>609</v>
      </c>
      <c r="E2196">
        <v>245.14874661799999</v>
      </c>
      <c r="F2196">
        <v>137.69</v>
      </c>
      <c r="G2196">
        <v>11.3027941150104</v>
      </c>
      <c r="H2196">
        <v>17.251863832226199</v>
      </c>
      <c r="I2196">
        <v>9.6920659750378295</v>
      </c>
      <c r="J2196">
        <v>23.863592189919402</v>
      </c>
      <c r="K2196">
        <v>120.87946549769001</v>
      </c>
      <c r="L2196">
        <v>113.455436284884</v>
      </c>
      <c r="M2196">
        <v>87.149908564450797</v>
      </c>
      <c r="N2196">
        <v>3.1774944444700601</v>
      </c>
      <c r="O2196">
        <v>17.648340474979999</v>
      </c>
      <c r="P2196">
        <v>61.0409356725146</v>
      </c>
      <c r="Q2196">
        <v>8.6321014991302E-2</v>
      </c>
    </row>
    <row r="2197" spans="1:17" hidden="1" x14ac:dyDescent="0.3">
      <c r="A2197" t="s">
        <v>4552</v>
      </c>
      <c r="B2197" t="s">
        <v>4553</v>
      </c>
      <c r="C2197" t="str">
        <f>IFERROR(VLOOKUP(Table1[[#This Row],[Ticker]],[1]!Table1[[Symbol]:[Industry]],2,FALSE),"-")</f>
        <v>-</v>
      </c>
      <c r="D2197" t="s">
        <v>328</v>
      </c>
      <c r="E2197">
        <v>244.92630735</v>
      </c>
      <c r="F2197">
        <v>399</v>
      </c>
      <c r="G2197">
        <v>124.599918817969</v>
      </c>
      <c r="H2197">
        <v>-3.84673574729127</v>
      </c>
      <c r="I2197">
        <v>-11.0106160717877</v>
      </c>
      <c r="J2197">
        <v>-6.5285079124014</v>
      </c>
      <c r="K2197">
        <v>407.032542243031</v>
      </c>
      <c r="L2197">
        <v>353.52742383652799</v>
      </c>
      <c r="M2197">
        <v>47.023499200499003</v>
      </c>
      <c r="N2197">
        <v>0.88646458034519604</v>
      </c>
      <c r="O2197">
        <v>32.406015037593903</v>
      </c>
      <c r="P2197">
        <v>165.822784810126</v>
      </c>
      <c r="Q2197">
        <v>0.15469699919624599</v>
      </c>
    </row>
    <row r="2198" spans="1:17" hidden="1" x14ac:dyDescent="0.3">
      <c r="A2198" t="s">
        <v>4554</v>
      </c>
      <c r="B2198" t="s">
        <v>4555</v>
      </c>
      <c r="C2198" t="str">
        <f>IFERROR(VLOOKUP(Table1[[#This Row],[Ticker]],[1]!Table1[[Symbol]:[Industry]],2,FALSE),"-")</f>
        <v>-</v>
      </c>
      <c r="D2198" t="s">
        <v>1501</v>
      </c>
      <c r="E2198">
        <v>244.86561523200001</v>
      </c>
      <c r="F2198">
        <v>136.09</v>
      </c>
      <c r="G2198">
        <v>103.89560732937299</v>
      </c>
      <c r="H2198">
        <v>15.9191049559733</v>
      </c>
      <c r="I2198">
        <v>62.6559542252933</v>
      </c>
      <c r="J2198">
        <v>-9.6528049108216205</v>
      </c>
      <c r="K2198">
        <v>119.683163228323</v>
      </c>
      <c r="L2198">
        <v>100.205362071781</v>
      </c>
      <c r="M2198">
        <v>58.668637360491601</v>
      </c>
      <c r="N2198">
        <v>3.0817357912996299</v>
      </c>
      <c r="O2198">
        <v>18.531853920199801</v>
      </c>
      <c r="P2198">
        <v>136.87587327036101</v>
      </c>
      <c r="Q2198">
        <v>0.118705067000654</v>
      </c>
    </row>
    <row r="2199" spans="1:17" hidden="1" x14ac:dyDescent="0.3">
      <c r="A2199" t="s">
        <v>4556</v>
      </c>
      <c r="B2199" t="s">
        <v>4557</v>
      </c>
      <c r="C2199" t="str">
        <f>IFERROR(VLOOKUP(Table1[[#This Row],[Ticker]],[1]!Table1[[Symbol]:[Industry]],2,FALSE),"-")</f>
        <v>-</v>
      </c>
      <c r="D2199" t="s">
        <v>4558</v>
      </c>
      <c r="E2199">
        <v>244.83908714</v>
      </c>
      <c r="F2199">
        <v>420.95</v>
      </c>
      <c r="G2199">
        <v>79.178721530760896</v>
      </c>
      <c r="H2199">
        <v>28.5245076081418</v>
      </c>
      <c r="I2199">
        <v>95.211252764228504</v>
      </c>
      <c r="J2199">
        <v>-2.0261382441549598</v>
      </c>
      <c r="K2199">
        <v>337.35830205855802</v>
      </c>
      <c r="M2199">
        <v>74.946198395954795</v>
      </c>
      <c r="N2199">
        <v>2.7208633093525099</v>
      </c>
      <c r="O2199">
        <v>8.0888466563724801</v>
      </c>
      <c r="P2199">
        <v>153.81368706662599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E2200">
        <v>244.75995225</v>
      </c>
      <c r="F2200">
        <v>290.64999999999998</v>
      </c>
      <c r="G2200">
        <v>0.97060175956229899</v>
      </c>
      <c r="H2200">
        <v>30.976436260917598</v>
      </c>
      <c r="I2200">
        <v>8.5733684865707396</v>
      </c>
      <c r="J2200">
        <v>29.3374981194813</v>
      </c>
      <c r="K2200">
        <v>245.51085436513199</v>
      </c>
      <c r="M2200">
        <v>84.526985418242205</v>
      </c>
      <c r="N2200">
        <v>2.6131763208147598</v>
      </c>
      <c r="O2200">
        <v>16.6351281610184</v>
      </c>
      <c r="P2200">
        <v>39.333652924256903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1150</v>
      </c>
      <c r="E2201">
        <v>244.596</v>
      </c>
      <c r="F2201">
        <v>229.5</v>
      </c>
      <c r="G2201">
        <v>174.19567024472801</v>
      </c>
      <c r="H2201">
        <v>11.5528743891609</v>
      </c>
      <c r="I2201">
        <v>93.875029274342594</v>
      </c>
      <c r="J2201">
        <v>3.23701965058188</v>
      </c>
      <c r="K2201">
        <v>182.985060982123</v>
      </c>
      <c r="L2201">
        <v>130.76252662686201</v>
      </c>
      <c r="M2201">
        <v>79.124794800119204</v>
      </c>
      <c r="N2201">
        <v>1.00217864923747</v>
      </c>
      <c r="O2201">
        <v>0.65359477124182697</v>
      </c>
      <c r="P2201">
        <v>255.263157894736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46</v>
      </c>
      <c r="E2202">
        <v>244.15233620000001</v>
      </c>
      <c r="F2202">
        <v>107.66</v>
      </c>
      <c r="G2202">
        <v>43.110874923091203</v>
      </c>
      <c r="H2202">
        <v>4.6397305529401898</v>
      </c>
      <c r="I2202">
        <v>35.940424203645399</v>
      </c>
      <c r="J2202">
        <v>-11.322038422407999</v>
      </c>
      <c r="K2202">
        <v>95.083824894266996</v>
      </c>
      <c r="L2202">
        <v>85.176868332930098</v>
      </c>
      <c r="M2202">
        <v>54.3783375274189</v>
      </c>
      <c r="N2202">
        <v>2.9846714795163898</v>
      </c>
      <c r="O2202">
        <v>11.9264350733791</v>
      </c>
      <c r="P2202">
        <v>88.877192982456094</v>
      </c>
      <c r="Q2202">
        <v>2.757285120276E-3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D2203" t="s">
        <v>62</v>
      </c>
      <c r="E2203">
        <v>243.97757999999999</v>
      </c>
      <c r="F2203">
        <v>19</v>
      </c>
      <c r="G2203">
        <v>-18.572753817141201</v>
      </c>
      <c r="H2203">
        <v>-3.8487154200117701</v>
      </c>
      <c r="I2203">
        <v>-6.5826888596399202</v>
      </c>
      <c r="J2203">
        <v>-1.0787698231023299</v>
      </c>
      <c r="K2203">
        <v>19.365754151630199</v>
      </c>
      <c r="L2203">
        <v>19.569752922744801</v>
      </c>
      <c r="M2203">
        <v>49.937732880782697</v>
      </c>
      <c r="N2203">
        <v>2.26523071249779</v>
      </c>
      <c r="O2203">
        <v>60.2631578947368</v>
      </c>
      <c r="P2203">
        <v>41.7910447761193</v>
      </c>
      <c r="Q2203">
        <v>6.1061677949287997E-2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129</v>
      </c>
      <c r="E2204">
        <v>243.87128999999999</v>
      </c>
      <c r="F2204">
        <v>247.5</v>
      </c>
      <c r="G2204">
        <v>169.162597911826</v>
      </c>
      <c r="H2204">
        <v>14.450274895257101</v>
      </c>
      <c r="I2204">
        <v>105.027169637253</v>
      </c>
      <c r="J2204">
        <v>-0.40062384086278602</v>
      </c>
      <c r="K2204">
        <v>219.594027909283</v>
      </c>
      <c r="L2204">
        <v>167.25944305961801</v>
      </c>
      <c r="M2204">
        <v>51.420512432137798</v>
      </c>
      <c r="N2204">
        <v>0.97815714968323597</v>
      </c>
      <c r="O2204">
        <v>3.3616161616161602</v>
      </c>
      <c r="P2204">
        <v>220.80362929358299</v>
      </c>
      <c r="Q2204">
        <v>0.13132881280940101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Row],[Ticker]],[1]!Table1[[Symbol]:[Industry]],2,FALSE),"-")</f>
        <v>-</v>
      </c>
      <c r="D2205" t="s">
        <v>281</v>
      </c>
      <c r="E2205">
        <v>243.61509047999999</v>
      </c>
      <c r="F2205">
        <v>425.55</v>
      </c>
      <c r="G2205">
        <v>116.888652700869</v>
      </c>
      <c r="H2205">
        <v>29.622377737852101</v>
      </c>
      <c r="I2205">
        <v>79.494872409716294</v>
      </c>
      <c r="J2205">
        <v>4.06609476555378</v>
      </c>
      <c r="K2205">
        <v>361.78401174055898</v>
      </c>
      <c r="L2205">
        <v>285.95245928503601</v>
      </c>
      <c r="M2205">
        <v>67.712242535207096</v>
      </c>
      <c r="N2205">
        <v>1.3121756323879099</v>
      </c>
      <c r="O2205">
        <v>10.1633180589824</v>
      </c>
      <c r="P2205">
        <v>154.82035928143699</v>
      </c>
      <c r="Q2205">
        <v>0.178888775712122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Row],[Ticker]],[1]!Table1[[Symbol]:[Industry]],2,FALSE),"-")</f>
        <v>-</v>
      </c>
      <c r="D2206" t="s">
        <v>609</v>
      </c>
      <c r="E2206">
        <v>243.54499999999999</v>
      </c>
      <c r="F2206">
        <v>705.85</v>
      </c>
      <c r="G2206">
        <v>5297.6639537513402</v>
      </c>
      <c r="H2206">
        <v>-10.8520943401951</v>
      </c>
      <c r="I2206">
        <v>555.36348417291799</v>
      </c>
      <c r="J2206">
        <v>4.3646461127310801</v>
      </c>
      <c r="K2206">
        <v>631.93487425953799</v>
      </c>
      <c r="L2206">
        <v>354.097044265742</v>
      </c>
      <c r="M2206">
        <v>58.850864662377901</v>
      </c>
      <c r="N2206">
        <v>1.2120646289664301</v>
      </c>
      <c r="O2206">
        <v>9.2725083232981298</v>
      </c>
      <c r="P2206">
        <v>7132.0696721311397</v>
      </c>
      <c r="Q2206">
        <v>0.42740146705360998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Row],[Ticker]],[1]!Table1[[Symbol]:[Industry]],2,FALSE),"-")</f>
        <v>-</v>
      </c>
      <c r="D2207" t="s">
        <v>379</v>
      </c>
      <c r="E2207">
        <v>243.460628988</v>
      </c>
      <c r="F2207">
        <v>25.1</v>
      </c>
      <c r="G2207">
        <v>2.6115964238127898</v>
      </c>
      <c r="H2207">
        <v>-7.6682896320030496</v>
      </c>
      <c r="I2207">
        <v>-26.807497091908498</v>
      </c>
      <c r="J2207">
        <v>-3.9107536287703399</v>
      </c>
      <c r="K2207">
        <v>25.737059622557499</v>
      </c>
      <c r="L2207">
        <v>26.077407296559802</v>
      </c>
      <c r="M2207">
        <v>49.133177526047199</v>
      </c>
      <c r="N2207">
        <v>0.98396272301145304</v>
      </c>
      <c r="O2207">
        <v>49.003984063745001</v>
      </c>
      <c r="P2207">
        <v>39.058171745152301</v>
      </c>
      <c r="Q2207">
        <v>5.5325799933189999E-2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Row],[Ticker]],[1]!Table1[[Symbol]:[Industry]],2,FALSE),"-")</f>
        <v>-</v>
      </c>
      <c r="D2208" t="s">
        <v>705</v>
      </c>
      <c r="E2208">
        <v>242.86609717499999</v>
      </c>
      <c r="F2208">
        <v>535.84</v>
      </c>
      <c r="G2208">
        <v>-7.1693887744767997</v>
      </c>
      <c r="H2208">
        <v>2.6768624047152398</v>
      </c>
      <c r="I2208">
        <v>-1.0679053409630199</v>
      </c>
      <c r="J2208">
        <v>0.70186697397035402</v>
      </c>
      <c r="K2208">
        <v>502.23183136507902</v>
      </c>
      <c r="L2208">
        <v>475.79237668116502</v>
      </c>
      <c r="M2208">
        <v>76.378610990004603</v>
      </c>
      <c r="N2208">
        <v>0.94237633338084903</v>
      </c>
      <c r="O2208">
        <v>0.69423708569720199</v>
      </c>
      <c r="P2208">
        <v>25.651307304490501</v>
      </c>
      <c r="Q2208">
        <v>-1.6014498322345E-2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Row],[Ticker]],[1]!Table1[[Symbol]:[Industry]],2,FALSE),"-")</f>
        <v>-</v>
      </c>
      <c r="D2209" t="s">
        <v>193</v>
      </c>
      <c r="E2209">
        <v>242.648</v>
      </c>
      <c r="F2209">
        <v>23.57</v>
      </c>
      <c r="G2209">
        <v>193.78042759264301</v>
      </c>
      <c r="H2209">
        <v>36.233379069665602</v>
      </c>
      <c r="I2209">
        <v>53.2151860687677</v>
      </c>
      <c r="J2209">
        <v>-13.5975668155835</v>
      </c>
      <c r="K2209">
        <v>19.5231438236817</v>
      </c>
      <c r="L2209">
        <v>16.2954607688572</v>
      </c>
      <c r="M2209">
        <v>66.430587862007997</v>
      </c>
      <c r="N2209">
        <v>2.8412202067871299</v>
      </c>
      <c r="O2209">
        <v>19.643614764531101</v>
      </c>
      <c r="P2209">
        <v>249.18518518518499</v>
      </c>
      <c r="Q2209">
        <v>0.15060308855212601</v>
      </c>
    </row>
    <row r="2210" spans="1:17" hidden="1" x14ac:dyDescent="0.3">
      <c r="A2210" t="s">
        <v>4579</v>
      </c>
      <c r="B2210" t="s">
        <v>4580</v>
      </c>
      <c r="C2210" t="str">
        <f>IFERROR(VLOOKUP(Table1[[#This Row],[Ticker]],[1]!Table1[[Symbol]:[Industry]],2,FALSE),"-")</f>
        <v>-</v>
      </c>
      <c r="D2210" t="s">
        <v>306</v>
      </c>
      <c r="E2210">
        <v>241.37140257900001</v>
      </c>
      <c r="F2210">
        <v>94.59</v>
      </c>
      <c r="G2210">
        <v>-77.113846852782004</v>
      </c>
      <c r="H2210">
        <v>-10.849242012955401</v>
      </c>
      <c r="I2210">
        <v>-60.628011150460303</v>
      </c>
      <c r="J2210">
        <v>-3.57350666520759</v>
      </c>
      <c r="K2210">
        <v>108.944930425585</v>
      </c>
      <c r="L2210">
        <v>149.43425861245899</v>
      </c>
      <c r="M2210">
        <v>37.470058892061303</v>
      </c>
      <c r="N2210">
        <v>1.20655170102503</v>
      </c>
      <c r="O2210">
        <v>139.93022518236501</v>
      </c>
      <c r="P2210">
        <v>6.2808988764044997</v>
      </c>
      <c r="Q2210">
        <v>2.5945900499714999E-2</v>
      </c>
    </row>
    <row r="2211" spans="1:17" hidden="1" x14ac:dyDescent="0.3">
      <c r="A2211" t="s">
        <v>4581</v>
      </c>
      <c r="B2211" t="s">
        <v>4582</v>
      </c>
      <c r="C2211" t="str">
        <f>IFERROR(VLOOKUP(Table1[[#This Row],[Ticker]],[1]!Table1[[Symbol]:[Industry]],2,FALSE),"-")</f>
        <v>-</v>
      </c>
      <c r="D2211" t="s">
        <v>230</v>
      </c>
      <c r="E2211">
        <v>241.2045</v>
      </c>
      <c r="F2211">
        <v>629.65</v>
      </c>
      <c r="G2211">
        <v>6.7769598561919198</v>
      </c>
      <c r="H2211">
        <v>-13.185603667145401</v>
      </c>
      <c r="I2211">
        <v>-5.3365075730637699</v>
      </c>
      <c r="J2211">
        <v>-4.3419929416996803</v>
      </c>
      <c r="K2211">
        <v>634.48897652276901</v>
      </c>
      <c r="L2211">
        <v>597.084414461287</v>
      </c>
      <c r="M2211">
        <v>42.692742211413403</v>
      </c>
      <c r="N2211">
        <v>0.63543930058431897</v>
      </c>
      <c r="O2211">
        <v>15.9374255538791</v>
      </c>
      <c r="P2211">
        <v>37.014470677836997</v>
      </c>
      <c r="Q2211">
        <v>3.5017335768371002E-2</v>
      </c>
    </row>
    <row r="2212" spans="1:17" hidden="1" x14ac:dyDescent="0.3">
      <c r="A2212" t="s">
        <v>4583</v>
      </c>
      <c r="B2212" t="s">
        <v>4584</v>
      </c>
      <c r="C2212" t="str">
        <f>IFERROR(VLOOKUP(Table1[[#This Row],[Ticker]],[1]!Table1[[Symbol]:[Industry]],2,FALSE),"-")</f>
        <v>-</v>
      </c>
      <c r="D2212" t="s">
        <v>59</v>
      </c>
      <c r="E2212">
        <v>240.80990399999999</v>
      </c>
      <c r="F2212">
        <v>140.55000000000001</v>
      </c>
      <c r="G2212">
        <v>-32.392876537904797</v>
      </c>
      <c r="H2212">
        <v>2.0680512201272601</v>
      </c>
      <c r="I2212">
        <v>-15.650547583478801</v>
      </c>
      <c r="J2212">
        <v>-26.788043006059699</v>
      </c>
      <c r="M2212">
        <v>49.161916416211596</v>
      </c>
      <c r="O2212">
        <v>40.021344717182401</v>
      </c>
      <c r="P2212">
        <v>37.794117647058798</v>
      </c>
    </row>
    <row r="2213" spans="1:17" hidden="1" x14ac:dyDescent="0.3">
      <c r="A2213" t="s">
        <v>4585</v>
      </c>
      <c r="B2213" t="s">
        <v>4586</v>
      </c>
      <c r="C2213" t="str">
        <f>IFERROR(VLOOKUP(Table1[[#This Row],[Ticker]],[1]!Table1[[Symbol]:[Industry]],2,FALSE),"-")</f>
        <v>-</v>
      </c>
      <c r="D2213" t="s">
        <v>306</v>
      </c>
      <c r="E2213">
        <v>240.10946924999999</v>
      </c>
      <c r="F2213">
        <v>148.94999999999999</v>
      </c>
      <c r="G2213">
        <v>42.508941561811803</v>
      </c>
      <c r="H2213">
        <v>25.235503749756401</v>
      </c>
      <c r="I2213">
        <v>97.841050369360303</v>
      </c>
      <c r="J2213">
        <v>-7.2145261379165397</v>
      </c>
      <c r="K2213">
        <v>129.65409791885801</v>
      </c>
      <c r="L2213">
        <v>93.871888131392396</v>
      </c>
      <c r="M2213">
        <v>39.967455907433298</v>
      </c>
      <c r="N2213">
        <v>0.17224760710700501</v>
      </c>
      <c r="O2213">
        <v>20.913058073178899</v>
      </c>
      <c r="P2213">
        <v>149.49748743718499</v>
      </c>
      <c r="Q2213">
        <v>7.9708645431045999E-2</v>
      </c>
    </row>
    <row r="2214" spans="1:17" hidden="1" x14ac:dyDescent="0.3">
      <c r="A2214" t="s">
        <v>4587</v>
      </c>
      <c r="B2214" t="s">
        <v>4588</v>
      </c>
      <c r="C2214" t="str">
        <f>IFERROR(VLOOKUP(Table1[[#This Row],[Ticker]],[1]!Table1[[Symbol]:[Industry]],2,FALSE),"-")</f>
        <v>-</v>
      </c>
      <c r="D2214" t="s">
        <v>59</v>
      </c>
      <c r="E2214">
        <v>239.88339500000001</v>
      </c>
      <c r="F2214">
        <v>181.05</v>
      </c>
      <c r="G2214">
        <v>276.17111588694598</v>
      </c>
      <c r="H2214">
        <v>31.774506198775502</v>
      </c>
      <c r="I2214">
        <v>47.919538869225299</v>
      </c>
      <c r="J2214">
        <v>-5.5614917795084899</v>
      </c>
      <c r="K2214">
        <v>159.61572016557801</v>
      </c>
      <c r="L2214">
        <v>125.207043461921</v>
      </c>
      <c r="M2214">
        <v>72.413692897011103</v>
      </c>
      <c r="N2214">
        <v>2.5410013275768502</v>
      </c>
      <c r="O2214">
        <v>10.466721900027601</v>
      </c>
      <c r="P2214">
        <v>350.37313432835799</v>
      </c>
      <c r="Q2214">
        <v>0.13469403789951701</v>
      </c>
    </row>
    <row r="2215" spans="1:17" hidden="1" x14ac:dyDescent="0.3">
      <c r="A2215" t="s">
        <v>4589</v>
      </c>
      <c r="B2215" t="s">
        <v>4590</v>
      </c>
      <c r="C2215" t="str">
        <f>IFERROR(VLOOKUP(Table1[[#This Row],[Ticker]],[1]!Table1[[Symbol]:[Industry]],2,FALSE),"-")</f>
        <v>-</v>
      </c>
      <c r="D2215" t="s">
        <v>609</v>
      </c>
      <c r="E2215">
        <v>239.58810374999999</v>
      </c>
      <c r="F2215">
        <v>426.4</v>
      </c>
      <c r="G2215">
        <v>299.63848898115702</v>
      </c>
      <c r="H2215">
        <v>145.38549977108201</v>
      </c>
      <c r="I2215">
        <v>147.232031524061</v>
      </c>
      <c r="J2215">
        <v>1.73344321344328</v>
      </c>
      <c r="K2215">
        <v>250.994648579515</v>
      </c>
      <c r="L2215">
        <v>178.530883492209</v>
      </c>
      <c r="M2215">
        <v>91.083201968754395</v>
      </c>
      <c r="N2215">
        <v>1.1040641626355101</v>
      </c>
      <c r="O2215">
        <v>6.25234521575985</v>
      </c>
      <c r="P2215">
        <v>343.93545028630899</v>
      </c>
      <c r="Q2215">
        <v>0.109395745837453</v>
      </c>
    </row>
    <row r="2216" spans="1:17" hidden="1" x14ac:dyDescent="0.3">
      <c r="A2216" t="s">
        <v>4591</v>
      </c>
      <c r="B2216" t="s">
        <v>4592</v>
      </c>
      <c r="C2216" t="str">
        <f>IFERROR(VLOOKUP(Table1[[#This Row],[Ticker]],[1]!Table1[[Symbol]:[Industry]],2,FALSE),"-")</f>
        <v>-</v>
      </c>
      <c r="E2216">
        <v>239.47559999999999</v>
      </c>
      <c r="F2216">
        <v>106.3</v>
      </c>
      <c r="G2216">
        <v>84.821986034202297</v>
      </c>
      <c r="H2216">
        <v>48.390948236747199</v>
      </c>
      <c r="I2216">
        <v>113.22591836415501</v>
      </c>
      <c r="J2216">
        <v>6.5001775453187101</v>
      </c>
      <c r="K2216">
        <v>82.353769922848898</v>
      </c>
      <c r="L2216">
        <v>70.816914454434496</v>
      </c>
      <c r="M2216">
        <v>75.2569313709607</v>
      </c>
      <c r="N2216">
        <v>2.7239344262295</v>
      </c>
      <c r="O2216">
        <v>1.08184383819378</v>
      </c>
      <c r="P2216">
        <v>146.292863762743</v>
      </c>
      <c r="Q2216">
        <v>1.8136517094886E-2</v>
      </c>
    </row>
    <row r="2217" spans="1:17" hidden="1" x14ac:dyDescent="0.3">
      <c r="A2217" t="s">
        <v>4593</v>
      </c>
      <c r="B2217" t="s">
        <v>4594</v>
      </c>
      <c r="C2217" t="str">
        <f>IFERROR(VLOOKUP(Table1[[#This Row],[Ticker]],[1]!Table1[[Symbol]:[Industry]],2,FALSE),"-")</f>
        <v>-</v>
      </c>
      <c r="D2217" t="s">
        <v>609</v>
      </c>
      <c r="E2217">
        <v>239.43781791999999</v>
      </c>
      <c r="F2217">
        <v>25.81</v>
      </c>
      <c r="G2217">
        <v>-5.1651873624721896</v>
      </c>
      <c r="H2217">
        <v>-2.1907553053889601</v>
      </c>
      <c r="I2217">
        <v>-9.6211467009590592</v>
      </c>
      <c r="J2217">
        <v>-7.3091571120794798</v>
      </c>
      <c r="K2217">
        <v>23.561855149307998</v>
      </c>
      <c r="L2217">
        <v>22.3597499822008</v>
      </c>
      <c r="M2217">
        <v>56.571780205683503</v>
      </c>
      <c r="N2217">
        <v>2.1802754721205302</v>
      </c>
      <c r="O2217">
        <v>25.920185974428499</v>
      </c>
      <c r="P2217">
        <v>143.49056603773499</v>
      </c>
      <c r="Q2217">
        <v>0.15761700156640401</v>
      </c>
    </row>
    <row r="2218" spans="1:17" hidden="1" x14ac:dyDescent="0.3">
      <c r="A2218" t="s">
        <v>4595</v>
      </c>
      <c r="B2218" t="s">
        <v>4596</v>
      </c>
      <c r="C2218" t="str">
        <f>IFERROR(VLOOKUP(Table1[[#This Row],[Ticker]],[1]!Table1[[Symbol]:[Industry]],2,FALSE),"-")</f>
        <v>-</v>
      </c>
      <c r="D2218" t="s">
        <v>531</v>
      </c>
      <c r="E2218">
        <v>239.19434999999999</v>
      </c>
      <c r="F2218">
        <v>121.75</v>
      </c>
      <c r="G2218">
        <v>-70.818949638312205</v>
      </c>
      <c r="H2218">
        <v>-13.717855151641499</v>
      </c>
      <c r="I2218">
        <v>-33.215295110444799</v>
      </c>
      <c r="J2218">
        <v>2.0155284225116898</v>
      </c>
      <c r="K2218">
        <v>125.547517677869</v>
      </c>
      <c r="M2218">
        <v>50.839687939219402</v>
      </c>
      <c r="N2218">
        <v>1.3527272727272699</v>
      </c>
      <c r="O2218">
        <v>93.839835728952707</v>
      </c>
      <c r="P2218">
        <v>21.75</v>
      </c>
    </row>
    <row r="2219" spans="1:17" hidden="1" x14ac:dyDescent="0.3">
      <c r="A2219" t="s">
        <v>4597</v>
      </c>
      <c r="B2219" t="s">
        <v>4598</v>
      </c>
      <c r="C2219" t="str">
        <f>IFERROR(VLOOKUP(Table1[[#This Row],[Ticker]],[1]!Table1[[Symbol]:[Industry]],2,FALSE),"-")</f>
        <v>-</v>
      </c>
      <c r="D2219" t="s">
        <v>358</v>
      </c>
      <c r="E2219">
        <v>239.0796</v>
      </c>
      <c r="F2219">
        <v>139.9</v>
      </c>
      <c r="G2219">
        <v>199.85664645574801</v>
      </c>
      <c r="H2219">
        <v>-16.703157209489</v>
      </c>
      <c r="I2219">
        <v>20.141061355248102</v>
      </c>
      <c r="J2219">
        <v>-1.03323044273651</v>
      </c>
      <c r="K2219">
        <v>141.15996402747299</v>
      </c>
      <c r="L2219">
        <v>113.19936411813001</v>
      </c>
      <c r="M2219">
        <v>51.067111337922</v>
      </c>
      <c r="N2219">
        <v>0.98533895556276296</v>
      </c>
      <c r="O2219">
        <v>34.381701215153598</v>
      </c>
      <c r="P2219">
        <v>255.97964376590301</v>
      </c>
    </row>
    <row r="2220" spans="1:17" hidden="1" x14ac:dyDescent="0.3">
      <c r="A2220" t="s">
        <v>4599</v>
      </c>
      <c r="B2220" t="s">
        <v>4600</v>
      </c>
      <c r="C2220" t="str">
        <f>IFERROR(VLOOKUP(Table1[[#This Row],[Ticker]],[1]!Table1[[Symbol]:[Industry]],2,FALSE),"-")</f>
        <v>-</v>
      </c>
      <c r="D2220" t="s">
        <v>799</v>
      </c>
      <c r="E2220">
        <v>238.0977465</v>
      </c>
      <c r="F2220">
        <v>100.25</v>
      </c>
      <c r="G2220">
        <v>-55.001244455815701</v>
      </c>
      <c r="H2220">
        <v>8.9551058131315209</v>
      </c>
      <c r="I2220">
        <v>-38.258915501389701</v>
      </c>
      <c r="J2220">
        <v>18.318689342051901</v>
      </c>
      <c r="K2220">
        <v>91.378597676625304</v>
      </c>
      <c r="M2220">
        <v>71.294367078022603</v>
      </c>
      <c r="N2220">
        <v>1.68531496860441</v>
      </c>
      <c r="O2220">
        <v>44.638403990024898</v>
      </c>
      <c r="P2220">
        <v>52.936689549961798</v>
      </c>
    </row>
    <row r="2221" spans="1:17" hidden="1" x14ac:dyDescent="0.3">
      <c r="A2221" t="s">
        <v>4601</v>
      </c>
      <c r="B2221" t="s">
        <v>4602</v>
      </c>
      <c r="C2221" t="str">
        <f>IFERROR(VLOOKUP(Table1[[#This Row],[Ticker]],[1]!Table1[[Symbol]:[Industry]],2,FALSE),"-")</f>
        <v>-</v>
      </c>
      <c r="D2221" t="s">
        <v>146</v>
      </c>
      <c r="E2221">
        <v>237.91586000000001</v>
      </c>
      <c r="F2221">
        <v>808.85</v>
      </c>
      <c r="G2221">
        <v>191.54689720672499</v>
      </c>
      <c r="H2221">
        <v>-30.660824013142499</v>
      </c>
      <c r="I2221">
        <v>16.4225564005413</v>
      </c>
      <c r="J2221">
        <v>0.455123063676524</v>
      </c>
      <c r="K2221">
        <v>906.50759914625405</v>
      </c>
      <c r="L2221">
        <v>727.41397644588199</v>
      </c>
      <c r="M2221">
        <v>24.3697362469707</v>
      </c>
      <c r="N2221">
        <v>0.85987260644895402</v>
      </c>
      <c r="O2221">
        <v>69.994436545713</v>
      </c>
      <c r="P2221">
        <v>244.045087196937</v>
      </c>
      <c r="Q2221">
        <v>0.16910181270274699</v>
      </c>
    </row>
    <row r="2222" spans="1:17" hidden="1" x14ac:dyDescent="0.3">
      <c r="A2222" t="s">
        <v>4603</v>
      </c>
      <c r="B2222" t="s">
        <v>4604</v>
      </c>
      <c r="C2222" t="str">
        <f>IFERROR(VLOOKUP(Table1[[#This Row],[Ticker]],[1]!Table1[[Symbol]:[Industry]],2,FALSE),"-")</f>
        <v>-</v>
      </c>
      <c r="D2222" t="s">
        <v>926</v>
      </c>
      <c r="E2222">
        <v>237.77895104000001</v>
      </c>
      <c r="F2222">
        <v>165.05</v>
      </c>
      <c r="G2222">
        <v>237.53849776505601</v>
      </c>
      <c r="H2222">
        <v>0.42359673627815703</v>
      </c>
      <c r="I2222">
        <v>206.36816114247401</v>
      </c>
      <c r="J2222">
        <v>20.398104180087401</v>
      </c>
      <c r="K2222">
        <v>148.960610130216</v>
      </c>
      <c r="L2222">
        <v>107.248222583284</v>
      </c>
      <c r="M2222">
        <v>77.689066850697898</v>
      </c>
      <c r="N2222">
        <v>1.42137198265053</v>
      </c>
      <c r="O2222">
        <v>9.7546198121781291</v>
      </c>
      <c r="P2222">
        <v>320.50955414012702</v>
      </c>
      <c r="Q2222">
        <v>0.12448436552294601</v>
      </c>
    </row>
    <row r="2223" spans="1:17" hidden="1" x14ac:dyDescent="0.3">
      <c r="A2223" t="s">
        <v>4605</v>
      </c>
      <c r="B2223" t="s">
        <v>4606</v>
      </c>
      <c r="C2223" t="str">
        <f>IFERROR(VLOOKUP(Table1[[#This Row],[Ticker]],[1]!Table1[[Symbol]:[Industry]],2,FALSE),"-")</f>
        <v>-</v>
      </c>
      <c r="D2223" t="s">
        <v>49</v>
      </c>
      <c r="E2223">
        <v>237.74437741599999</v>
      </c>
      <c r="F2223">
        <v>167.16</v>
      </c>
      <c r="G2223">
        <v>-4.4127003126610704</v>
      </c>
      <c r="H2223">
        <v>6.4370376704218799</v>
      </c>
      <c r="I2223">
        <v>1.2652891236636301</v>
      </c>
      <c r="J2223">
        <v>-2.7791237138884699</v>
      </c>
      <c r="K2223">
        <v>153.10056202538601</v>
      </c>
      <c r="L2223">
        <v>140.276836142326</v>
      </c>
      <c r="M2223">
        <v>53.048809999886899</v>
      </c>
      <c r="N2223">
        <v>0.53513661472151597</v>
      </c>
      <c r="O2223">
        <v>10.0442689638669</v>
      </c>
      <c r="P2223">
        <v>58.595825426944899</v>
      </c>
      <c r="Q2223">
        <v>3.9021383340944002E-2</v>
      </c>
    </row>
    <row r="2224" spans="1:17" hidden="1" x14ac:dyDescent="0.3">
      <c r="A2224" t="s">
        <v>4607</v>
      </c>
      <c r="B2224" t="s">
        <v>4608</v>
      </c>
      <c r="C2224" t="str">
        <f>IFERROR(VLOOKUP(Table1[[#This Row],[Ticker]],[1]!Table1[[Symbol]:[Industry]],2,FALSE),"-")</f>
        <v>-</v>
      </c>
      <c r="D2224" t="s">
        <v>59</v>
      </c>
      <c r="E2224">
        <v>237.70594037500001</v>
      </c>
      <c r="F2224">
        <v>816.5</v>
      </c>
      <c r="G2224">
        <v>26.7889524326879</v>
      </c>
      <c r="H2224">
        <v>12.4402336340946</v>
      </c>
      <c r="I2224">
        <v>49.613601756950999</v>
      </c>
      <c r="J2224">
        <v>-3.7448882441549598</v>
      </c>
      <c r="K2224">
        <v>734.35866085251996</v>
      </c>
      <c r="L2224">
        <v>636.62734973391503</v>
      </c>
      <c r="M2224">
        <v>49.844842342168</v>
      </c>
      <c r="N2224">
        <v>0.35175328627805003</v>
      </c>
      <c r="O2224">
        <v>16.105327617881098</v>
      </c>
      <c r="P2224">
        <v>72.968965151996599</v>
      </c>
      <c r="Q2224">
        <v>-3.7357725410374999E-2</v>
      </c>
    </row>
    <row r="2225" spans="1:17" hidden="1" x14ac:dyDescent="0.3">
      <c r="A2225" t="s">
        <v>4609</v>
      </c>
      <c r="B2225" t="s">
        <v>4610</v>
      </c>
      <c r="C2225" t="str">
        <f>IFERROR(VLOOKUP(Table1[[#This Row],[Ticker]],[1]!Table1[[Symbol]:[Industry]],2,FALSE),"-")</f>
        <v>-</v>
      </c>
      <c r="D2225" t="s">
        <v>59</v>
      </c>
      <c r="E2225">
        <v>237.50644800000001</v>
      </c>
      <c r="F2225">
        <v>653.25</v>
      </c>
      <c r="G2225">
        <v>136.74921826744799</v>
      </c>
      <c r="H2225">
        <v>18.490275612276399</v>
      </c>
      <c r="I2225">
        <v>36.125837854138602</v>
      </c>
      <c r="J2225">
        <v>0.24291798228915701</v>
      </c>
      <c r="K2225">
        <v>507.73507312609098</v>
      </c>
      <c r="L2225">
        <v>409.51575966514298</v>
      </c>
      <c r="M2225">
        <v>75.750158732739607</v>
      </c>
      <c r="N2225">
        <v>1.33270811710857</v>
      </c>
      <c r="O2225">
        <v>6.0543436662839598</v>
      </c>
      <c r="P2225">
        <v>184.02173913043401</v>
      </c>
      <c r="Q2225">
        <v>3.0931033403478001E-2</v>
      </c>
    </row>
    <row r="2226" spans="1:17" hidden="1" x14ac:dyDescent="0.3">
      <c r="A2226" t="s">
        <v>4611</v>
      </c>
      <c r="B2226" t="s">
        <v>4612</v>
      </c>
      <c r="C2226" t="str">
        <f>IFERROR(VLOOKUP(Table1[[#This Row],[Ticker]],[1]!Table1[[Symbol]:[Industry]],2,FALSE),"-")</f>
        <v>-</v>
      </c>
      <c r="D2226" t="s">
        <v>998</v>
      </c>
      <c r="E2226">
        <v>237.10288854000001</v>
      </c>
      <c r="F2226">
        <v>28.97</v>
      </c>
      <c r="G2226">
        <v>-26.9426502345062</v>
      </c>
      <c r="H2226">
        <v>2.66900616222705</v>
      </c>
      <c r="I2226">
        <v>-19.7052940908167</v>
      </c>
      <c r="J2226">
        <v>2.0728016851736601</v>
      </c>
      <c r="K2226">
        <v>28.940216264031701</v>
      </c>
      <c r="L2226">
        <v>30.498640869648501</v>
      </c>
      <c r="M2226">
        <v>53.448797837585197</v>
      </c>
      <c r="N2226">
        <v>2.2395015523507</v>
      </c>
      <c r="O2226">
        <v>37.3144632378322</v>
      </c>
      <c r="P2226">
        <v>20.7083333333333</v>
      </c>
      <c r="Q2226">
        <v>2.6840902338807999E-2</v>
      </c>
    </row>
    <row r="2227" spans="1:17" hidden="1" x14ac:dyDescent="0.3">
      <c r="A2227" t="s">
        <v>4613</v>
      </c>
      <c r="B2227" t="s">
        <v>4614</v>
      </c>
      <c r="C2227" t="str">
        <f>IFERROR(VLOOKUP(Table1[[#This Row],[Ticker]],[1]!Table1[[Symbol]:[Industry]],2,FALSE),"-")</f>
        <v>-</v>
      </c>
      <c r="D2227" t="s">
        <v>567</v>
      </c>
      <c r="E2227">
        <v>237.04852500000001</v>
      </c>
      <c r="F2227">
        <v>213.81</v>
      </c>
      <c r="G2227">
        <v>-27.397732275656701</v>
      </c>
      <c r="H2227">
        <v>-5.0565675139920696</v>
      </c>
      <c r="I2227">
        <v>-27.824943621996201</v>
      </c>
      <c r="J2227">
        <v>-4.0170884703993002</v>
      </c>
      <c r="K2227">
        <v>215.95657960627099</v>
      </c>
      <c r="L2227">
        <v>221.662515306183</v>
      </c>
      <c r="M2227">
        <v>44.670129544472097</v>
      </c>
      <c r="N2227">
        <v>1.5409956437236101</v>
      </c>
      <c r="O2227">
        <v>28.618867218558499</v>
      </c>
      <c r="P2227">
        <v>12.5315789473684</v>
      </c>
      <c r="Q2227">
        <v>2.2563311864583002E-2</v>
      </c>
    </row>
    <row r="2228" spans="1:17" hidden="1" x14ac:dyDescent="0.3">
      <c r="A2228" t="s">
        <v>4615</v>
      </c>
      <c r="B2228" t="s">
        <v>4616</v>
      </c>
      <c r="C2228" t="str">
        <f>IFERROR(VLOOKUP(Table1[[#This Row],[Ticker]],[1]!Table1[[Symbol]:[Industry]],2,FALSE),"-")</f>
        <v>-</v>
      </c>
      <c r="D2228" t="s">
        <v>284</v>
      </c>
      <c r="E2228">
        <v>237.048</v>
      </c>
      <c r="F2228">
        <v>129.1</v>
      </c>
      <c r="G2228">
        <v>-32.746729460828803</v>
      </c>
      <c r="H2228">
        <v>13.669276505562999</v>
      </c>
      <c r="I2228">
        <v>-10.7248847005713</v>
      </c>
      <c r="J2228">
        <v>18.614766562631001</v>
      </c>
      <c r="K2228">
        <v>112.33601257428801</v>
      </c>
      <c r="L2228">
        <v>128.44353976925601</v>
      </c>
      <c r="M2228">
        <v>84.436859046873494</v>
      </c>
      <c r="N2228">
        <v>3.1193404634581099</v>
      </c>
      <c r="O2228">
        <v>46.398140975987602</v>
      </c>
      <c r="P2228">
        <v>43.047091412742297</v>
      </c>
    </row>
    <row r="2229" spans="1:17" hidden="1" x14ac:dyDescent="0.3">
      <c r="A2229" t="s">
        <v>4617</v>
      </c>
      <c r="B2229" t="s">
        <v>4618</v>
      </c>
      <c r="C2229" t="str">
        <f>IFERROR(VLOOKUP(Table1[[#This Row],[Ticker]],[1]!Table1[[Symbol]:[Industry]],2,FALSE),"-")</f>
        <v>-</v>
      </c>
      <c r="D2229" t="s">
        <v>584</v>
      </c>
      <c r="E2229">
        <v>237.02396619999999</v>
      </c>
      <c r="F2229">
        <v>51.48</v>
      </c>
      <c r="G2229">
        <v>78.554651364863702</v>
      </c>
      <c r="H2229">
        <v>5.50199765646604</v>
      </c>
      <c r="I2229">
        <v>27.165657270507499</v>
      </c>
      <c r="J2229">
        <v>3.3814007335438601</v>
      </c>
      <c r="K2229">
        <v>48.604396902476402</v>
      </c>
      <c r="L2229">
        <v>42.977150644285601</v>
      </c>
      <c r="M2229">
        <v>70.6232323038316</v>
      </c>
      <c r="N2229">
        <v>2.0097909652960899</v>
      </c>
      <c r="O2229">
        <v>17.812742812742801</v>
      </c>
      <c r="P2229">
        <v>108.843813387423</v>
      </c>
      <c r="Q2229">
        <v>7.3457789942640003E-2</v>
      </c>
    </row>
    <row r="2230" spans="1:17" hidden="1" x14ac:dyDescent="0.3">
      <c r="A2230" t="s">
        <v>4619</v>
      </c>
      <c r="B2230" t="s">
        <v>4620</v>
      </c>
      <c r="C2230" t="str">
        <f>IFERROR(VLOOKUP(Table1[[#This Row],[Ticker]],[1]!Table1[[Symbol]:[Industry]],2,FALSE),"-")</f>
        <v>-</v>
      </c>
      <c r="D2230" t="s">
        <v>49</v>
      </c>
      <c r="E2230">
        <v>235.97803533999999</v>
      </c>
      <c r="F2230">
        <v>220.61</v>
      </c>
      <c r="G2230">
        <v>-70.8684305787216</v>
      </c>
      <c r="H2230">
        <v>-0.33953097553241002</v>
      </c>
      <c r="I2230">
        <v>-35.639239351767998</v>
      </c>
      <c r="J2230">
        <v>-3.9728049108216199</v>
      </c>
      <c r="K2230">
        <v>212.519004861822</v>
      </c>
      <c r="L2230">
        <v>271.27836882627099</v>
      </c>
      <c r="M2230">
        <v>62.235635627709399</v>
      </c>
      <c r="N2230">
        <v>0.809469851190318</v>
      </c>
      <c r="O2230">
        <v>114.47350528081201</v>
      </c>
      <c r="P2230">
        <v>27.372979214780599</v>
      </c>
      <c r="Q2230">
        <v>-0.126888057983673</v>
      </c>
    </row>
    <row r="2231" spans="1:17" hidden="1" x14ac:dyDescent="0.3">
      <c r="A2231" t="s">
        <v>4621</v>
      </c>
      <c r="B2231" t="s">
        <v>4622</v>
      </c>
      <c r="C2231" t="str">
        <f>IFERROR(VLOOKUP(Table1[[#This Row],[Ticker]],[1]!Table1[[Symbol]:[Industry]],2,FALSE),"-")</f>
        <v>-</v>
      </c>
      <c r="D2231" t="s">
        <v>531</v>
      </c>
      <c r="E2231">
        <v>235.60116571500001</v>
      </c>
      <c r="F2231">
        <v>381.05</v>
      </c>
      <c r="G2231">
        <v>-36.058192085908303</v>
      </c>
      <c r="H2231">
        <v>-7.36488656865005</v>
      </c>
      <c r="I2231">
        <v>-22.747918560954499</v>
      </c>
      <c r="J2231">
        <v>-5.5559871418512703</v>
      </c>
      <c r="K2231">
        <v>389.36439415976298</v>
      </c>
      <c r="L2231">
        <v>392.845209030729</v>
      </c>
      <c r="M2231">
        <v>38.764238679351102</v>
      </c>
      <c r="N2231">
        <v>0.74154049797086796</v>
      </c>
      <c r="O2231">
        <v>35.927043695053101</v>
      </c>
      <c r="P2231">
        <v>19.078125</v>
      </c>
      <c r="Q2231">
        <v>7.4582375696973E-2</v>
      </c>
    </row>
    <row r="2232" spans="1:17" hidden="1" x14ac:dyDescent="0.3">
      <c r="A2232" t="s">
        <v>4623</v>
      </c>
      <c r="B2232" t="s">
        <v>4624</v>
      </c>
      <c r="C2232" t="str">
        <f>IFERROR(VLOOKUP(Table1[[#This Row],[Ticker]],[1]!Table1[[Symbol]:[Industry]],2,FALSE),"-")</f>
        <v>-</v>
      </c>
      <c r="D2232" t="s">
        <v>281</v>
      </c>
      <c r="E2232">
        <v>235.41429600000001</v>
      </c>
      <c r="F2232">
        <v>93.45</v>
      </c>
      <c r="G2232">
        <v>-32.274692555475603</v>
      </c>
      <c r="H2232">
        <v>-8.06239153575501</v>
      </c>
      <c r="I2232">
        <v>-38.817756108744099</v>
      </c>
      <c r="J2232">
        <v>-4.8683779716405899</v>
      </c>
      <c r="K2232">
        <v>94.779678181983599</v>
      </c>
      <c r="L2232">
        <v>99.609855041931795</v>
      </c>
      <c r="M2232">
        <v>37.697800803843201</v>
      </c>
      <c r="N2232">
        <v>0.71439820210656102</v>
      </c>
      <c r="O2232">
        <v>43.713215623327997</v>
      </c>
      <c r="P2232">
        <v>13.341419041843499</v>
      </c>
    </row>
    <row r="2233" spans="1:17" hidden="1" x14ac:dyDescent="0.3">
      <c r="A2233" t="s">
        <v>4625</v>
      </c>
      <c r="B2233" t="s">
        <v>4626</v>
      </c>
      <c r="C2233" t="str">
        <f>IFERROR(VLOOKUP(Table1[[#This Row],[Ticker]],[1]!Table1[[Symbol]:[Industry]],2,FALSE),"-")</f>
        <v>-</v>
      </c>
      <c r="D2233" t="s">
        <v>705</v>
      </c>
      <c r="E2233">
        <v>235.24006722999999</v>
      </c>
      <c r="F2233">
        <v>20.65</v>
      </c>
      <c r="G2233">
        <v>5.5854580052692802</v>
      </c>
      <c r="H2233">
        <v>-1.2724158164818999</v>
      </c>
      <c r="I2233">
        <v>0.88236821067593596</v>
      </c>
      <c r="J2233">
        <v>-1.63551324415497</v>
      </c>
      <c r="K2233">
        <v>19.9498966473279</v>
      </c>
      <c r="L2233">
        <v>18.581635975487099</v>
      </c>
      <c r="M2233">
        <v>52.769297021364501</v>
      </c>
      <c r="N2233">
        <v>0.60967611405331801</v>
      </c>
      <c r="O2233">
        <v>12.5907990314769</v>
      </c>
      <c r="P2233">
        <v>38.173302107728297</v>
      </c>
      <c r="Q2233">
        <v>2.7288076423579999E-3</v>
      </c>
    </row>
    <row r="2234" spans="1:17" hidden="1" x14ac:dyDescent="0.3">
      <c r="A2234" t="s">
        <v>4627</v>
      </c>
      <c r="B2234" t="s">
        <v>4628</v>
      </c>
      <c r="C2234" t="str">
        <f>IFERROR(VLOOKUP(Table1[[#This Row],[Ticker]],[1]!Table1[[Symbol]:[Industry]],2,FALSE),"-")</f>
        <v>-</v>
      </c>
      <c r="D2234" t="s">
        <v>584</v>
      </c>
      <c r="E2234">
        <v>234.36</v>
      </c>
      <c r="F2234">
        <v>3.03</v>
      </c>
      <c r="G2234">
        <v>23.721986034202299</v>
      </c>
      <c r="H2234">
        <v>13.874162242363701</v>
      </c>
      <c r="I2234">
        <v>5.5027765270898801</v>
      </c>
      <c r="J2234">
        <v>-0.20132072590679301</v>
      </c>
      <c r="K2234">
        <v>2.5875428494935901</v>
      </c>
      <c r="L2234">
        <v>2.5052130165809698</v>
      </c>
      <c r="M2234">
        <v>57.107552217156602</v>
      </c>
      <c r="N2234">
        <v>2.6177376301052102</v>
      </c>
      <c r="O2234">
        <v>28.712871287128699</v>
      </c>
      <c r="P2234">
        <v>68.3333333333333</v>
      </c>
      <c r="Q2234">
        <v>-1.1531209473485999E-2</v>
      </c>
    </row>
    <row r="2235" spans="1:17" hidden="1" x14ac:dyDescent="0.3">
      <c r="A2235" t="s">
        <v>4629</v>
      </c>
      <c r="B2235" t="s">
        <v>4630</v>
      </c>
      <c r="C2235" t="str">
        <f>IFERROR(VLOOKUP(Table1[[#This Row],[Ticker]],[1]!Table1[[Symbol]:[Industry]],2,FALSE),"-")</f>
        <v>-</v>
      </c>
      <c r="D2235" t="s">
        <v>146</v>
      </c>
      <c r="E2235">
        <v>234.25458399999999</v>
      </c>
      <c r="F2235">
        <v>509.8</v>
      </c>
      <c r="G2235">
        <v>-25.562475118679799</v>
      </c>
      <c r="H2235">
        <v>11.2423481527088</v>
      </c>
      <c r="I2235">
        <v>-8.8201461642538401</v>
      </c>
      <c r="J2235">
        <v>15.0164149473344</v>
      </c>
      <c r="M2235">
        <v>73.9425519577388</v>
      </c>
      <c r="O2235">
        <v>18.8701451549627</v>
      </c>
      <c r="P2235">
        <v>56.021423106350397</v>
      </c>
    </row>
    <row r="2236" spans="1:17" hidden="1" x14ac:dyDescent="0.3">
      <c r="A2236" t="s">
        <v>4631</v>
      </c>
      <c r="B2236" t="s">
        <v>4632</v>
      </c>
      <c r="C2236" t="str">
        <f>IFERROR(VLOOKUP(Table1[[#This Row],[Ticker]],[1]!Table1[[Symbol]:[Industry]],2,FALSE),"-")</f>
        <v>-</v>
      </c>
      <c r="D2236" t="s">
        <v>659</v>
      </c>
      <c r="E2236">
        <v>234.18069516</v>
      </c>
      <c r="F2236">
        <v>233.45</v>
      </c>
      <c r="G2236">
        <v>0.95096315027627998</v>
      </c>
      <c r="H2236">
        <v>7.8081006443872196</v>
      </c>
      <c r="I2236">
        <v>-7.1416040144868997</v>
      </c>
      <c r="J2236">
        <v>6.3370904553966003</v>
      </c>
      <c r="K2236">
        <v>215.64529202424899</v>
      </c>
      <c r="L2236">
        <v>209.01408302245699</v>
      </c>
      <c r="M2236">
        <v>64.916266310686495</v>
      </c>
      <c r="N2236">
        <v>2.0497014925373098</v>
      </c>
      <c r="O2236">
        <v>24.651959734418501</v>
      </c>
      <c r="P2236">
        <v>52.581699346405202</v>
      </c>
    </row>
    <row r="2237" spans="1:17" hidden="1" x14ac:dyDescent="0.3">
      <c r="A2237" t="s">
        <v>4633</v>
      </c>
      <c r="B2237" t="s">
        <v>4634</v>
      </c>
      <c r="C2237" t="str">
        <f>IFERROR(VLOOKUP(Table1[[#This Row],[Ticker]],[1]!Table1[[Symbol]:[Industry]],2,FALSE),"-")</f>
        <v>-</v>
      </c>
      <c r="D2237" t="s">
        <v>98</v>
      </c>
      <c r="E2237">
        <v>234.02571695999899</v>
      </c>
      <c r="F2237">
        <v>172.35</v>
      </c>
      <c r="G2237">
        <v>146.71145635966499</v>
      </c>
      <c r="H2237">
        <v>-19.5010795371333</v>
      </c>
      <c r="I2237">
        <v>73.295865790767394</v>
      </c>
      <c r="J2237">
        <v>-8.4914270623849504</v>
      </c>
      <c r="K2237">
        <v>181.15474598126801</v>
      </c>
      <c r="L2237">
        <v>140.94030240257999</v>
      </c>
      <c r="M2237">
        <v>28.4407628588771</v>
      </c>
      <c r="N2237">
        <v>0.40507767421216101</v>
      </c>
      <c r="O2237">
        <v>51.900203075137803</v>
      </c>
      <c r="P2237">
        <v>212.79491833030801</v>
      </c>
      <c r="Q2237">
        <v>0.11504824499239701</v>
      </c>
    </row>
    <row r="2238" spans="1:17" hidden="1" x14ac:dyDescent="0.3">
      <c r="A2238" t="s">
        <v>4635</v>
      </c>
      <c r="B2238" t="s">
        <v>4636</v>
      </c>
      <c r="C2238" t="str">
        <f>IFERROR(VLOOKUP(Table1[[#This Row],[Ticker]],[1]!Table1[[Symbol]:[Industry]],2,FALSE),"-")</f>
        <v>-</v>
      </c>
      <c r="D2238" t="s">
        <v>59</v>
      </c>
      <c r="E2238">
        <v>233.97810749999999</v>
      </c>
      <c r="F2238">
        <v>199.6</v>
      </c>
      <c r="G2238">
        <v>167.20678846581299</v>
      </c>
      <c r="H2238">
        <v>4.4403754733833596</v>
      </c>
      <c r="I2238">
        <v>4.24008744025988</v>
      </c>
      <c r="J2238">
        <v>13.2808666563927</v>
      </c>
      <c r="K2238">
        <v>179.895472378363</v>
      </c>
      <c r="L2238">
        <v>151.20233622563501</v>
      </c>
      <c r="M2238">
        <v>71.0004990626324</v>
      </c>
      <c r="N2238">
        <v>1.24689657212674</v>
      </c>
      <c r="O2238">
        <v>5.1102204408817604</v>
      </c>
      <c r="P2238">
        <v>235.34946236559099</v>
      </c>
      <c r="Q2238">
        <v>0.174459947415113</v>
      </c>
    </row>
    <row r="2239" spans="1:17" hidden="1" x14ac:dyDescent="0.3">
      <c r="A2239" t="s">
        <v>4637</v>
      </c>
      <c r="B2239" t="s">
        <v>4638</v>
      </c>
      <c r="C2239" t="str">
        <f>IFERROR(VLOOKUP(Table1[[#This Row],[Ticker]],[1]!Table1[[Symbol]:[Industry]],2,FALSE),"-")</f>
        <v>-</v>
      </c>
      <c r="D2239" t="s">
        <v>376</v>
      </c>
      <c r="E2239">
        <v>233.96984537099999</v>
      </c>
      <c r="F2239">
        <v>119.4</v>
      </c>
      <c r="G2239">
        <v>75.317750620016298</v>
      </c>
      <c r="H2239">
        <v>65.208897521928193</v>
      </c>
      <c r="I2239">
        <v>81.544960149918694</v>
      </c>
      <c r="J2239">
        <v>39.107758016399899</v>
      </c>
      <c r="K2239">
        <v>78.8253156026787</v>
      </c>
      <c r="L2239">
        <v>67.402977808771993</v>
      </c>
      <c r="M2239">
        <v>80.757757592243095</v>
      </c>
      <c r="N2239">
        <v>3.7981013066816498</v>
      </c>
      <c r="O2239">
        <v>12.1859296482411</v>
      </c>
      <c r="P2239">
        <v>164.39326837909601</v>
      </c>
      <c r="Q2239">
        <v>0.151151698189609</v>
      </c>
    </row>
    <row r="2240" spans="1:17" hidden="1" x14ac:dyDescent="0.3">
      <c r="A2240" t="s">
        <v>4639</v>
      </c>
      <c r="B2240" t="s">
        <v>4640</v>
      </c>
      <c r="C2240" t="str">
        <f>IFERROR(VLOOKUP(Table1[[#This Row],[Ticker]],[1]!Table1[[Symbol]:[Industry]],2,FALSE),"-")</f>
        <v>-</v>
      </c>
      <c r="D2240" t="s">
        <v>1005</v>
      </c>
      <c r="E2240">
        <v>233.860922512</v>
      </c>
      <c r="F2240">
        <v>13.18</v>
      </c>
      <c r="G2240">
        <v>66.045515445967098</v>
      </c>
      <c r="H2240">
        <v>34.7063135426001</v>
      </c>
      <c r="I2240">
        <v>12.7201835332292</v>
      </c>
      <c r="J2240">
        <v>-7.8732147059240702</v>
      </c>
      <c r="K2240">
        <v>10.6862350122087</v>
      </c>
      <c r="L2240">
        <v>9.8049388761680092</v>
      </c>
      <c r="M2240">
        <v>57.637517886334003</v>
      </c>
      <c r="N2240">
        <v>2.02411875008382</v>
      </c>
      <c r="O2240">
        <v>16.8437025796661</v>
      </c>
      <c r="Q2240">
        <v>5.6430658315943003E-2</v>
      </c>
    </row>
    <row r="2241" spans="1:17" hidden="1" x14ac:dyDescent="0.3">
      <c r="A2241" t="s">
        <v>4641</v>
      </c>
      <c r="B2241" t="s">
        <v>4642</v>
      </c>
      <c r="C2241" t="str">
        <f>IFERROR(VLOOKUP(Table1[[#This Row],[Ticker]],[1]!Table1[[Symbol]:[Industry]],2,FALSE),"-")</f>
        <v>-</v>
      </c>
      <c r="E2241">
        <v>233.15366215999899</v>
      </c>
      <c r="F2241">
        <v>2085.5</v>
      </c>
      <c r="G2241">
        <v>397.60301639067001</v>
      </c>
      <c r="H2241">
        <v>57.018652530869197</v>
      </c>
      <c r="I2241">
        <v>107.89146174487399</v>
      </c>
      <c r="J2241">
        <v>19.517171733509201</v>
      </c>
      <c r="K2241">
        <v>1299.02542935201</v>
      </c>
      <c r="L2241">
        <v>981.98129401547203</v>
      </c>
      <c r="M2241">
        <v>90.916144747410996</v>
      </c>
      <c r="N2241">
        <v>2.2437046191873899</v>
      </c>
      <c r="O2241">
        <v>0</v>
      </c>
      <c r="P2241">
        <v>463.64864864864802</v>
      </c>
      <c r="Q2241">
        <v>0.177633943602959</v>
      </c>
    </row>
    <row r="2242" spans="1:17" hidden="1" x14ac:dyDescent="0.3">
      <c r="A2242" t="s">
        <v>4643</v>
      </c>
      <c r="B2242" t="s">
        <v>4644</v>
      </c>
      <c r="C2242" t="str">
        <f>IFERROR(VLOOKUP(Table1[[#This Row],[Ticker]],[1]!Table1[[Symbol]:[Industry]],2,FALSE),"-")</f>
        <v>-</v>
      </c>
      <c r="D2242" t="s">
        <v>140</v>
      </c>
      <c r="E2242">
        <v>232.35533125000001</v>
      </c>
      <c r="F2242">
        <v>62.77</v>
      </c>
      <c r="G2242">
        <v>-53.739325595898997</v>
      </c>
      <c r="H2242">
        <v>-3.79831234440248</v>
      </c>
      <c r="I2242">
        <v>-4.8977073312904702</v>
      </c>
      <c r="J2242">
        <v>3.0158785625677198</v>
      </c>
      <c r="K2242">
        <v>59.562908270511002</v>
      </c>
      <c r="L2242">
        <v>65.056888876798695</v>
      </c>
      <c r="M2242">
        <v>62.8305626021411</v>
      </c>
      <c r="N2242">
        <v>0.62458596686929502</v>
      </c>
      <c r="O2242">
        <v>53.895172853273799</v>
      </c>
      <c r="P2242">
        <v>50.203397942091399</v>
      </c>
      <c r="Q2242">
        <v>9.3476769633605003E-2</v>
      </c>
    </row>
    <row r="2243" spans="1:17" hidden="1" x14ac:dyDescent="0.3">
      <c r="A2243" t="s">
        <v>4645</v>
      </c>
      <c r="B2243" t="s">
        <v>4646</v>
      </c>
      <c r="C2243" t="str">
        <f>IFERROR(VLOOKUP(Table1[[#This Row],[Ticker]],[1]!Table1[[Symbol]:[Industry]],2,FALSE),"-")</f>
        <v>-</v>
      </c>
      <c r="E2243">
        <v>231.60536930500001</v>
      </c>
      <c r="F2243">
        <v>103.68</v>
      </c>
      <c r="G2243">
        <v>7.4861739011299804</v>
      </c>
      <c r="H2243">
        <v>11.554365653335401</v>
      </c>
      <c r="I2243">
        <v>24.228502855555899</v>
      </c>
      <c r="J2243">
        <v>6.08904500191833</v>
      </c>
      <c r="K2243">
        <v>96.273960297847395</v>
      </c>
      <c r="M2243">
        <v>69.299398654640399</v>
      </c>
      <c r="N2243">
        <v>0.54186383389666803</v>
      </c>
      <c r="O2243">
        <v>20.563271604938201</v>
      </c>
      <c r="P2243">
        <v>57.7361935189411</v>
      </c>
    </row>
    <row r="2244" spans="1:17" hidden="1" x14ac:dyDescent="0.3">
      <c r="A2244" t="s">
        <v>4647</v>
      </c>
      <c r="B2244" t="s">
        <v>4648</v>
      </c>
      <c r="C2244" t="str">
        <f>IFERROR(VLOOKUP(Table1[[#This Row],[Ticker]],[1]!Table1[[Symbol]:[Industry]],2,FALSE),"-")</f>
        <v>-</v>
      </c>
      <c r="D2244" t="s">
        <v>4649</v>
      </c>
      <c r="E2244">
        <v>231.5740926</v>
      </c>
      <c r="F2244">
        <v>136.94999999999999</v>
      </c>
      <c r="G2244">
        <v>82.590649628672395</v>
      </c>
      <c r="H2244">
        <v>44.103028068534599</v>
      </c>
      <c r="I2244">
        <v>99.332978583098395</v>
      </c>
      <c r="J2244">
        <v>8.5138185593007591</v>
      </c>
      <c r="K2244">
        <v>100.112872796498</v>
      </c>
      <c r="M2244">
        <v>82.209723716498402</v>
      </c>
      <c r="N2244">
        <v>2.2916952280516698</v>
      </c>
      <c r="O2244">
        <v>8.0321285140562306</v>
      </c>
      <c r="P2244">
        <v>120.887096774193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1510</v>
      </c>
      <c r="E2245">
        <v>231.368717723999</v>
      </c>
      <c r="F2245">
        <v>106.77</v>
      </c>
      <c r="G2245">
        <v>-21.486326559127601</v>
      </c>
      <c r="H2245">
        <v>-1.61169412023513</v>
      </c>
      <c r="I2245">
        <v>-20.090199491780499</v>
      </c>
      <c r="J2245">
        <v>-1.7656731278758899</v>
      </c>
      <c r="K2245">
        <v>105.761664021006</v>
      </c>
      <c r="L2245">
        <v>109.201121104392</v>
      </c>
      <c r="M2245">
        <v>54.022382296602899</v>
      </c>
      <c r="N2245">
        <v>1.2306720440523899</v>
      </c>
      <c r="O2245">
        <v>40.020605038868503</v>
      </c>
      <c r="P2245">
        <v>21.467576791808799</v>
      </c>
      <c r="Q2245">
        <v>-6.1446975897976999E-2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609</v>
      </c>
      <c r="E2246">
        <v>231.25481400000001</v>
      </c>
      <c r="F2246">
        <v>66.03</v>
      </c>
      <c r="G2246">
        <v>186.65055746277301</v>
      </c>
      <c r="H2246">
        <v>9.10698694327351</v>
      </c>
      <c r="I2246">
        <v>203.39288641719901</v>
      </c>
      <c r="J2246">
        <v>13.3873314915654</v>
      </c>
      <c r="K2246">
        <v>55.9904235351312</v>
      </c>
      <c r="M2246">
        <v>87.926312511262694</v>
      </c>
      <c r="N2246">
        <v>0.42574496651666199</v>
      </c>
      <c r="O2246">
        <v>14.341965773133399</v>
      </c>
      <c r="P2246">
        <v>214.42857142857099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531</v>
      </c>
      <c r="E2247">
        <v>231.025840625</v>
      </c>
      <c r="F2247">
        <v>175.4</v>
      </c>
      <c r="G2247">
        <v>37.459856971555098</v>
      </c>
      <c r="H2247">
        <v>5.4746170205572903E-2</v>
      </c>
      <c r="I2247">
        <v>-10.5487185261238</v>
      </c>
      <c r="J2247">
        <v>-4.9777643715121496</v>
      </c>
      <c r="K2247">
        <v>172.335486500157</v>
      </c>
      <c r="L2247">
        <v>164.78390418445599</v>
      </c>
      <c r="M2247">
        <v>57.2309063338569</v>
      </c>
      <c r="N2247">
        <v>2.7538978758647001</v>
      </c>
      <c r="O2247">
        <v>35.119726339794703</v>
      </c>
      <c r="P2247">
        <v>75.400000000000006</v>
      </c>
      <c r="Q2247">
        <v>2.025462208941E-2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384</v>
      </c>
      <c r="E2248">
        <v>230.4866375</v>
      </c>
      <c r="F2248">
        <v>803.1</v>
      </c>
      <c r="G2248">
        <v>359.24442387531798</v>
      </c>
      <c r="H2248">
        <v>4.0893054730780696</v>
      </c>
      <c r="I2248">
        <v>37.948639262814403</v>
      </c>
      <c r="J2248">
        <v>-5.71516263439886</v>
      </c>
      <c r="K2248">
        <v>739.093654763769</v>
      </c>
      <c r="L2248">
        <v>563.94787520358</v>
      </c>
      <c r="M2248">
        <v>46.493223648925301</v>
      </c>
      <c r="N2248">
        <v>0.407914653924628</v>
      </c>
      <c r="O2248">
        <v>5.2172830282654701</v>
      </c>
      <c r="P2248">
        <v>395.74074074074002</v>
      </c>
      <c r="Q2248">
        <v>0.161627424990746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46</v>
      </c>
      <c r="E2249">
        <v>230.231714748</v>
      </c>
      <c r="F2249">
        <v>89.55</v>
      </c>
      <c r="G2249">
        <v>290.67992995943598</v>
      </c>
      <c r="H2249">
        <v>-26.411473772611998</v>
      </c>
      <c r="I2249">
        <v>65.070509678893799</v>
      </c>
      <c r="J2249">
        <v>6.1927153797199699</v>
      </c>
      <c r="K2249">
        <v>91.160492039304899</v>
      </c>
      <c r="L2249">
        <v>66.712035965867898</v>
      </c>
      <c r="M2249">
        <v>41.324963495545298</v>
      </c>
      <c r="N2249">
        <v>0.87107900532554305</v>
      </c>
      <c r="O2249">
        <v>30.094919039642601</v>
      </c>
      <c r="P2249">
        <v>361.59793814432902</v>
      </c>
      <c r="Q2249">
        <v>0.12862628675020299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177</v>
      </c>
      <c r="E2250">
        <v>229.9098444</v>
      </c>
      <c r="F2250">
        <v>148.05000000000001</v>
      </c>
      <c r="G2250">
        <v>58.776925550331399</v>
      </c>
      <c r="H2250">
        <v>-9.5488996537895492</v>
      </c>
      <c r="I2250">
        <v>11.2186502487439</v>
      </c>
      <c r="J2250">
        <v>4.0528422511700399E-2</v>
      </c>
      <c r="K2250">
        <v>150.35711574964799</v>
      </c>
      <c r="L2250">
        <v>135.10788660169001</v>
      </c>
      <c r="M2250">
        <v>69.783850164119499</v>
      </c>
      <c r="N2250">
        <v>0.92665424044734301</v>
      </c>
      <c r="O2250">
        <v>21.580547112462</v>
      </c>
      <c r="P2250">
        <v>97.137150466045298</v>
      </c>
      <c r="Q2250">
        <v>0.120782740518017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1501</v>
      </c>
      <c r="E2251">
        <v>229.85867114000001</v>
      </c>
      <c r="F2251">
        <v>28.51</v>
      </c>
      <c r="G2251">
        <v>16.211885024101299</v>
      </c>
      <c r="H2251">
        <v>-14.067992012955401</v>
      </c>
      <c r="I2251">
        <v>-17.252790274529499</v>
      </c>
      <c r="J2251">
        <v>-4.0497470131262796</v>
      </c>
      <c r="K2251">
        <v>29.970809072151901</v>
      </c>
      <c r="L2251">
        <v>28.209857610710301</v>
      </c>
      <c r="M2251">
        <v>44.857414284730197</v>
      </c>
      <c r="N2251">
        <v>0.38016077368798801</v>
      </c>
      <c r="O2251">
        <v>52.928796913363698</v>
      </c>
      <c r="P2251">
        <v>52.8686327077748</v>
      </c>
      <c r="Q2251">
        <v>6.7857198433916993E-2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E2252">
        <v>229.5</v>
      </c>
      <c r="F2252">
        <v>234</v>
      </c>
      <c r="G2252">
        <v>608.76589538264398</v>
      </c>
      <c r="H2252">
        <v>26.443664165534202</v>
      </c>
      <c r="I2252">
        <v>299.70681103918099</v>
      </c>
      <c r="J2252">
        <v>25.473861755845</v>
      </c>
      <c r="K2252">
        <v>182.282488694639</v>
      </c>
      <c r="M2252">
        <v>89.828043373382698</v>
      </c>
      <c r="N2252">
        <v>0.50527000312142301</v>
      </c>
      <c r="O2252">
        <v>0</v>
      </c>
      <c r="P2252">
        <v>636.54390934844196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E2253">
        <v>229.294048</v>
      </c>
      <c r="F2253">
        <v>197</v>
      </c>
      <c r="G2253">
        <v>18.147911960128301</v>
      </c>
      <c r="H2253">
        <v>13.4939532533167</v>
      </c>
      <c r="I2253">
        <v>-6.9680674730726402</v>
      </c>
      <c r="J2253">
        <v>12.259576041559299</v>
      </c>
      <c r="K2253">
        <v>174.02600269389399</v>
      </c>
      <c r="L2253">
        <v>173.29875272743101</v>
      </c>
      <c r="M2253">
        <v>71.5769632769411</v>
      </c>
      <c r="N2253">
        <v>1.0353281853281799</v>
      </c>
      <c r="O2253">
        <v>21.675126903553199</v>
      </c>
      <c r="P2253">
        <v>53.6062378167641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609</v>
      </c>
      <c r="E2254">
        <v>228.88262344099999</v>
      </c>
      <c r="F2254">
        <v>175.62</v>
      </c>
      <c r="G2254">
        <v>13.908149809918401</v>
      </c>
      <c r="H2254">
        <v>-3.2623041727950302</v>
      </c>
      <c r="I2254">
        <v>9.0053266085873407</v>
      </c>
      <c r="J2254">
        <v>-7.1873940605961</v>
      </c>
      <c r="K2254">
        <v>171.02636130821401</v>
      </c>
      <c r="L2254">
        <v>156.88815738464299</v>
      </c>
      <c r="M2254">
        <v>44.814806952978302</v>
      </c>
      <c r="N2254">
        <v>0.84383190665143804</v>
      </c>
      <c r="O2254">
        <v>14.451656986675699</v>
      </c>
      <c r="P2254">
        <v>52.713043478260801</v>
      </c>
      <c r="Q2254">
        <v>-1.5268359770839999E-3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21</v>
      </c>
      <c r="E2255">
        <v>228.83391487700001</v>
      </c>
      <c r="F2255">
        <v>127.67</v>
      </c>
      <c r="G2255">
        <v>50.656647110372901</v>
      </c>
      <c r="H2255">
        <v>39.235606471893</v>
      </c>
      <c r="I2255">
        <v>55.962352921917997</v>
      </c>
      <c r="J2255">
        <v>28.6002353822186</v>
      </c>
      <c r="K2255">
        <v>93.550237854931297</v>
      </c>
      <c r="L2255">
        <v>83.971649494530595</v>
      </c>
      <c r="M2255">
        <v>80.389646582477596</v>
      </c>
      <c r="N2255">
        <v>4.4207476144950997</v>
      </c>
      <c r="O2255">
        <v>3.3915563562308901</v>
      </c>
      <c r="P2255">
        <v>139.98120300751799</v>
      </c>
      <c r="Q2255">
        <v>9.4171885368386998E-2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214</v>
      </c>
      <c r="E2256">
        <v>228.672569125</v>
      </c>
      <c r="F2256">
        <v>207.37</v>
      </c>
      <c r="G2256">
        <v>92.828369012925805</v>
      </c>
      <c r="H2256">
        <v>-8.4877178493866499</v>
      </c>
      <c r="I2256">
        <v>34.079780349020197</v>
      </c>
      <c r="J2256">
        <v>-11.6412714002374</v>
      </c>
      <c r="K2256">
        <v>207.68954880612401</v>
      </c>
      <c r="L2256">
        <v>169.531296366964</v>
      </c>
      <c r="M2256">
        <v>48.735756421728603</v>
      </c>
      <c r="N2256">
        <v>0.24947141565235501</v>
      </c>
      <c r="O2256">
        <v>26.344215653180299</v>
      </c>
      <c r="P2256">
        <v>120.606382978723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211</v>
      </c>
      <c r="E2257">
        <v>228.42536081399999</v>
      </c>
      <c r="F2257">
        <v>88.95</v>
      </c>
      <c r="G2257">
        <v>-8.5172466513083602</v>
      </c>
      <c r="H2257">
        <v>-8.5771181191501302</v>
      </c>
      <c r="I2257">
        <v>-52.898430109410803</v>
      </c>
      <c r="J2257">
        <v>-3.6871551933075</v>
      </c>
      <c r="K2257">
        <v>91.736717112167497</v>
      </c>
      <c r="L2257">
        <v>104.974771655542</v>
      </c>
      <c r="M2257">
        <v>55.8578583191333</v>
      </c>
      <c r="N2257">
        <v>1.16432235914983</v>
      </c>
      <c r="O2257">
        <v>108.76897133220901</v>
      </c>
      <c r="P2257">
        <v>21.433447098976099</v>
      </c>
      <c r="Q2257">
        <v>4.849679800914E-3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59</v>
      </c>
      <c r="E2258">
        <v>227.472036</v>
      </c>
      <c r="F2258">
        <v>92.25</v>
      </c>
      <c r="G2258">
        <v>-28.263450859001399</v>
      </c>
      <c r="H2258">
        <v>-7.0128304034567499</v>
      </c>
      <c r="I2258">
        <v>-11.5211219045755</v>
      </c>
      <c r="J2258">
        <v>-7.43430150946108</v>
      </c>
      <c r="K2258">
        <v>94.380119772938002</v>
      </c>
      <c r="M2258">
        <v>40.765552608313001</v>
      </c>
      <c r="O2258">
        <v>28.455284552845502</v>
      </c>
      <c r="P2258">
        <v>12.5686394142769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140</v>
      </c>
      <c r="E2259">
        <v>227.42</v>
      </c>
      <c r="F2259">
        <v>168.05</v>
      </c>
      <c r="G2259">
        <v>44.492616480127502</v>
      </c>
      <c r="H2259">
        <v>23.832928529680199</v>
      </c>
      <c r="I2259">
        <v>9.0000292743426495</v>
      </c>
      <c r="J2259">
        <v>-0.18564744660895</v>
      </c>
      <c r="K2259">
        <v>141.90719331651999</v>
      </c>
      <c r="L2259">
        <v>127.96741357643</v>
      </c>
      <c r="M2259">
        <v>87.860162483767795</v>
      </c>
      <c r="N2259">
        <v>0.36358543417366901</v>
      </c>
      <c r="O2259">
        <v>3.7191312109491101</v>
      </c>
      <c r="P2259">
        <v>94.277456647398793</v>
      </c>
      <c r="Q2259">
        <v>6.7663383537624994E-2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140</v>
      </c>
      <c r="E2260">
        <v>226.054248</v>
      </c>
      <c r="F2260">
        <v>743</v>
      </c>
      <c r="G2260">
        <v>53.353141568088297</v>
      </c>
      <c r="H2260">
        <v>-4.8629387668247697</v>
      </c>
      <c r="I2260">
        <v>95.353203877517203</v>
      </c>
      <c r="J2260">
        <v>-1.33648307174116</v>
      </c>
      <c r="K2260">
        <v>724.66992331078097</v>
      </c>
      <c r="L2260">
        <v>570.54112475698105</v>
      </c>
      <c r="M2260">
        <v>49.372178807111503</v>
      </c>
      <c r="N2260">
        <v>0.185826771653543</v>
      </c>
      <c r="O2260">
        <v>31.8034993270524</v>
      </c>
      <c r="P2260">
        <v>115.487238979118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62</v>
      </c>
      <c r="E2261">
        <v>225.67398</v>
      </c>
      <c r="F2261">
        <v>719.8</v>
      </c>
      <c r="G2261">
        <v>140.753976334519</v>
      </c>
      <c r="H2261">
        <v>23.521847523182601</v>
      </c>
      <c r="I2261">
        <v>132.63391553026599</v>
      </c>
      <c r="J2261">
        <v>4.5410259349495101</v>
      </c>
      <c r="K2261">
        <v>566.24911835202204</v>
      </c>
      <c r="L2261">
        <v>407.03928758197401</v>
      </c>
      <c r="M2261">
        <v>96.137333515894696</v>
      </c>
      <c r="N2261">
        <v>0.80860217959110103</v>
      </c>
      <c r="O2261">
        <v>0.57654904140040897</v>
      </c>
      <c r="P2261">
        <v>235.884274381707</v>
      </c>
      <c r="Q2261">
        <v>9.8895660215138001E-2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140</v>
      </c>
      <c r="E2262">
        <v>225.63471000000001</v>
      </c>
      <c r="F2262">
        <v>14.56</v>
      </c>
      <c r="G2262">
        <v>-111.256965514645</v>
      </c>
      <c r="H2262">
        <v>-30.0064747173579</v>
      </c>
      <c r="I2262">
        <v>-80.890757475139694</v>
      </c>
      <c r="J2262">
        <v>0.92988194329997698</v>
      </c>
      <c r="K2262">
        <v>16.586971710588301</v>
      </c>
      <c r="L2262">
        <v>34.814462625232601</v>
      </c>
      <c r="M2262">
        <v>36.330762970870403</v>
      </c>
      <c r="N2262">
        <v>0.92716608828278602</v>
      </c>
      <c r="O2262">
        <v>550.68681318681297</v>
      </c>
      <c r="P2262">
        <v>41.496598639455797</v>
      </c>
      <c r="Q2262">
        <v>1.0621052231954E-2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46</v>
      </c>
      <c r="E2263">
        <v>225.26318281100001</v>
      </c>
      <c r="F2263">
        <v>30.79</v>
      </c>
      <c r="G2263">
        <v>165.460081272297</v>
      </c>
      <c r="H2263">
        <v>6.4115524602742697</v>
      </c>
      <c r="I2263">
        <v>41.768285211953398</v>
      </c>
      <c r="J2263">
        <v>-15.276878885145999</v>
      </c>
      <c r="K2263">
        <v>29.0890129267564</v>
      </c>
      <c r="L2263">
        <v>23.626608653657701</v>
      </c>
      <c r="M2263">
        <v>54.149124945836597</v>
      </c>
      <c r="N2263">
        <v>2.5726117862951301</v>
      </c>
      <c r="O2263">
        <v>22.442351412796299</v>
      </c>
      <c r="P2263">
        <v>197.48792270531399</v>
      </c>
      <c r="Q2263">
        <v>7.0800270299195001E-2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124</v>
      </c>
      <c r="E2264">
        <v>224.92373599999999</v>
      </c>
      <c r="F2264">
        <v>24.57</v>
      </c>
      <c r="G2264">
        <v>271.734181156153</v>
      </c>
      <c r="H2264">
        <v>-13.8167304016656</v>
      </c>
      <c r="I2264">
        <v>50.079069086989001</v>
      </c>
      <c r="J2264">
        <v>-2.1437391849624898</v>
      </c>
      <c r="K2264">
        <v>26.343850292974398</v>
      </c>
      <c r="L2264">
        <v>21.752110419385701</v>
      </c>
      <c r="M2264">
        <v>32.134454809456599</v>
      </c>
      <c r="N2264">
        <v>0.90703199102307996</v>
      </c>
      <c r="O2264">
        <v>62.6373626373626</v>
      </c>
      <c r="P2264">
        <v>302.78688524590098</v>
      </c>
      <c r="Q2264">
        <v>0.12034265138405099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49</v>
      </c>
      <c r="E2265">
        <v>224.6477893</v>
      </c>
      <c r="F2265">
        <v>18.47</v>
      </c>
      <c r="G2265">
        <v>-84.421206454060496</v>
      </c>
      <c r="H2265">
        <v>-20.1886085287925</v>
      </c>
      <c r="I2265">
        <v>-27.837486813173399</v>
      </c>
      <c r="J2265">
        <v>-5.3336317842066396</v>
      </c>
      <c r="K2265">
        <v>20.817037421505798</v>
      </c>
      <c r="L2265">
        <v>24.302989142256799</v>
      </c>
      <c r="M2265">
        <v>35.657172305261597</v>
      </c>
      <c r="N2265">
        <v>2.0942573756530898</v>
      </c>
      <c r="O2265">
        <v>163.67081754195999</v>
      </c>
      <c r="P2265">
        <v>2.27021040974528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1510</v>
      </c>
      <c r="E2266">
        <v>224.10499999999999</v>
      </c>
      <c r="F2266">
        <v>193.35</v>
      </c>
      <c r="G2266">
        <v>-13.9757773560271</v>
      </c>
      <c r="H2266">
        <v>-7.4646266283400502</v>
      </c>
      <c r="I2266">
        <v>-2.3815686865612902</v>
      </c>
      <c r="J2266">
        <v>-1.01549994628261</v>
      </c>
      <c r="K2266">
        <v>188.48388202473001</v>
      </c>
      <c r="L2266">
        <v>193.75429894265699</v>
      </c>
      <c r="M2266">
        <v>50.176858749810201</v>
      </c>
      <c r="N2266">
        <v>1.64314667703956</v>
      </c>
      <c r="O2266">
        <v>53.5040082751486</v>
      </c>
      <c r="P2266">
        <v>20.617592014971901</v>
      </c>
      <c r="Q2266">
        <v>2.4260252088181E-2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328</v>
      </c>
      <c r="E2267">
        <v>223.95484500000001</v>
      </c>
      <c r="F2267">
        <v>75.08</v>
      </c>
      <c r="G2267">
        <v>5.5790020199928003</v>
      </c>
      <c r="H2267">
        <v>-10.494998470520001</v>
      </c>
      <c r="I2267">
        <v>-10.5942134394652</v>
      </c>
      <c r="J2267">
        <v>-3.1730454606498002</v>
      </c>
      <c r="K2267">
        <v>79.699943018917693</v>
      </c>
      <c r="L2267">
        <v>78.220971888977502</v>
      </c>
      <c r="M2267">
        <v>41.810621170128996</v>
      </c>
      <c r="N2267">
        <v>1.00138122632297</v>
      </c>
      <c r="O2267">
        <v>43.713372402770297</v>
      </c>
      <c r="P2267">
        <v>38.780036968576702</v>
      </c>
      <c r="Q2267">
        <v>3.0441797918748001E-2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140</v>
      </c>
      <c r="E2268">
        <v>223.62570317999999</v>
      </c>
      <c r="F2268">
        <v>128.4</v>
      </c>
      <c r="G2268">
        <v>-31.490049961298102</v>
      </c>
      <c r="H2268">
        <v>-20.535516522759298</v>
      </c>
      <c r="I2268">
        <v>-42.114590003320103</v>
      </c>
      <c r="J2268">
        <v>-12.3182105668253</v>
      </c>
      <c r="K2268">
        <v>144.659569862148</v>
      </c>
      <c r="L2268">
        <v>147.228040488701</v>
      </c>
      <c r="M2268">
        <v>34.273589991091498</v>
      </c>
      <c r="N2268">
        <v>0.73091452966055503</v>
      </c>
      <c r="O2268">
        <v>56.386292834890902</v>
      </c>
      <c r="P2268">
        <v>14.3365983971504</v>
      </c>
      <c r="Q2268">
        <v>0.16865921934023001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59</v>
      </c>
      <c r="E2269">
        <v>222.02707874999999</v>
      </c>
      <c r="F2269">
        <v>186.35</v>
      </c>
      <c r="G2269">
        <v>-26.058581651387101</v>
      </c>
      <c r="H2269">
        <v>-11.077529854146499</v>
      </c>
      <c r="I2269">
        <v>-15.910621203306301</v>
      </c>
      <c r="J2269">
        <v>-3.7682079269422801</v>
      </c>
      <c r="K2269">
        <v>193.972270780364</v>
      </c>
      <c r="L2269">
        <v>197.283774394267</v>
      </c>
      <c r="M2269">
        <v>48.030306782991197</v>
      </c>
      <c r="N2269">
        <v>0.689157863733872</v>
      </c>
      <c r="O2269">
        <v>21.5454789374832</v>
      </c>
      <c r="P2269">
        <v>16.468749999999901</v>
      </c>
      <c r="Q2269">
        <v>0.119085504537188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249</v>
      </c>
      <c r="E2270">
        <v>221.80483056</v>
      </c>
      <c r="F2270">
        <v>273.5</v>
      </c>
      <c r="G2270">
        <v>-11.691426529464801</v>
      </c>
      <c r="H2270">
        <v>-0.442899830064586</v>
      </c>
      <c r="I2270">
        <v>-1.8758366777057001</v>
      </c>
      <c r="J2270">
        <v>-0.90113824415497001</v>
      </c>
      <c r="K2270">
        <v>271.65735133163901</v>
      </c>
      <c r="L2270">
        <v>261.56046064356099</v>
      </c>
      <c r="M2270">
        <v>63.419381275066797</v>
      </c>
      <c r="N2270">
        <v>1.8260145430544901</v>
      </c>
      <c r="O2270">
        <v>31.261425959780599</v>
      </c>
      <c r="P2270">
        <v>24.120717041071</v>
      </c>
      <c r="Q2270">
        <v>2.6133532015375001E-2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614</v>
      </c>
      <c r="E2271">
        <v>221.65422562500001</v>
      </c>
      <c r="F2271">
        <v>131</v>
      </c>
      <c r="G2271">
        <v>-40.444680632464198</v>
      </c>
      <c r="H2271">
        <v>-4.8107656759027098</v>
      </c>
      <c r="I2271">
        <v>-12.5394444098678</v>
      </c>
      <c r="J2271">
        <v>-1.9876619071022401</v>
      </c>
      <c r="K2271">
        <v>129.272039041515</v>
      </c>
      <c r="L2271">
        <v>130.87508161607499</v>
      </c>
      <c r="M2271">
        <v>7.2973813913249997E-3</v>
      </c>
      <c r="N2271">
        <v>4.72</v>
      </c>
      <c r="O2271">
        <v>25.877862595419799</v>
      </c>
      <c r="P2271">
        <v>9.1666666666666501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249</v>
      </c>
      <c r="E2272">
        <v>221.61214285700001</v>
      </c>
      <c r="F2272">
        <v>206.06</v>
      </c>
      <c r="G2272">
        <v>-28.734514806941501</v>
      </c>
      <c r="H2272">
        <v>2.1845057667958798</v>
      </c>
      <c r="I2272">
        <v>-19.0240752770559</v>
      </c>
      <c r="J2272">
        <v>-2.5309028445889599</v>
      </c>
      <c r="K2272">
        <v>202.222899239387</v>
      </c>
      <c r="L2272">
        <v>210.344880202111</v>
      </c>
      <c r="M2272">
        <v>60.255880904937499</v>
      </c>
      <c r="N2272">
        <v>2.1175270461518001</v>
      </c>
      <c r="O2272">
        <v>33.456274871396602</v>
      </c>
      <c r="P2272">
        <v>17.8158947970268</v>
      </c>
      <c r="Q2272">
        <v>-9.3406257642823995E-2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384</v>
      </c>
      <c r="E2273">
        <v>220.03321439999999</v>
      </c>
      <c r="F2273">
        <v>4.25</v>
      </c>
      <c r="G2273">
        <v>136.197141313705</v>
      </c>
      <c r="H2273">
        <v>32.943400127512703</v>
      </c>
      <c r="I2273">
        <v>35.012424954264098</v>
      </c>
      <c r="J2273">
        <v>-4.5940224352980501E-2</v>
      </c>
      <c r="K2273">
        <v>3.49527439309071</v>
      </c>
      <c r="L2273">
        <v>2.8691036368146001</v>
      </c>
      <c r="M2273">
        <v>66.052630679456698</v>
      </c>
      <c r="N2273">
        <v>1.07413272188479</v>
      </c>
      <c r="O2273">
        <v>14.3529411764705</v>
      </c>
      <c r="P2273">
        <v>203.57142857142799</v>
      </c>
      <c r="Q2273">
        <v>6.0345130758894999E-2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281</v>
      </c>
      <c r="E2274">
        <v>219.88083753000001</v>
      </c>
      <c r="F2274">
        <v>232.15</v>
      </c>
      <c r="G2274">
        <v>161.830269467336</v>
      </c>
      <c r="H2274">
        <v>37.3245393978832</v>
      </c>
      <c r="I2274">
        <v>67.885316915410598</v>
      </c>
      <c r="J2274">
        <v>7.2085675013672601</v>
      </c>
      <c r="K2274">
        <v>187.108356826473</v>
      </c>
      <c r="L2274">
        <v>148.725807130573</v>
      </c>
      <c r="M2274">
        <v>68.681804426094104</v>
      </c>
      <c r="N2274">
        <v>1.3529171883039901</v>
      </c>
      <c r="O2274">
        <v>11.5442601766099</v>
      </c>
      <c r="P2274">
        <v>230.50968109339399</v>
      </c>
      <c r="Q2274">
        <v>0.121541917356812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230</v>
      </c>
      <c r="E2275">
        <v>219.87306000000001</v>
      </c>
      <c r="F2275">
        <v>193.98</v>
      </c>
      <c r="G2275">
        <v>-40.419310970976603</v>
      </c>
      <c r="H2275">
        <v>-12.124927740524001</v>
      </c>
      <c r="I2275">
        <v>-16.503521268681499</v>
      </c>
      <c r="J2275">
        <v>-7.0499477679644897</v>
      </c>
      <c r="K2275">
        <v>203.82784029649699</v>
      </c>
      <c r="L2275">
        <v>193.29257493379501</v>
      </c>
      <c r="M2275">
        <v>47.630126411349998</v>
      </c>
      <c r="N2275">
        <v>0.59714225720477498</v>
      </c>
      <c r="O2275">
        <v>24.4458191566141</v>
      </c>
      <c r="P2275">
        <v>42.6323529411764</v>
      </c>
      <c r="Q2275">
        <v>0.159442209979895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40</v>
      </c>
      <c r="E2276">
        <v>219.7047255</v>
      </c>
      <c r="F2276">
        <v>99.85</v>
      </c>
      <c r="G2276">
        <v>-42.871551380763499</v>
      </c>
      <c r="H2276">
        <v>3.3677289859704498</v>
      </c>
      <c r="I2276">
        <v>-26.129222426337599</v>
      </c>
      <c r="J2276">
        <v>-4.2106042635724297</v>
      </c>
      <c r="M2276">
        <v>51.175685842395602</v>
      </c>
      <c r="O2276">
        <v>23.635453179769598</v>
      </c>
      <c r="P2276">
        <v>24.656679151061098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21</v>
      </c>
      <c r="E2277">
        <v>219.70028490999999</v>
      </c>
      <c r="F2277">
        <v>13.58</v>
      </c>
      <c r="G2277">
        <v>-53.367055061687999</v>
      </c>
      <c r="H2277">
        <v>10.9447494033535</v>
      </c>
      <c r="I2277">
        <v>15.880202839095601</v>
      </c>
      <c r="J2277">
        <v>-1.72874047463822</v>
      </c>
      <c r="K2277">
        <v>13.059315353627101</v>
      </c>
      <c r="L2277">
        <v>13.503427801265</v>
      </c>
      <c r="M2277">
        <v>39.763758216894097</v>
      </c>
      <c r="N2277">
        <v>0.404767049982032</v>
      </c>
      <c r="O2277">
        <v>34.388807069219403</v>
      </c>
      <c r="P2277">
        <v>37.868020304568503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272</v>
      </c>
      <c r="E2278">
        <v>219.309</v>
      </c>
      <c r="F2278">
        <v>262.75</v>
      </c>
      <c r="G2278">
        <v>13.068943954331001</v>
      </c>
      <c r="H2278">
        <v>-16.9729878323534</v>
      </c>
      <c r="I2278">
        <v>-20.743588791440299</v>
      </c>
      <c r="J2278">
        <v>-7.1705425762849204</v>
      </c>
      <c r="K2278">
        <v>282.67254296744198</v>
      </c>
      <c r="L2278">
        <v>262.03525245242503</v>
      </c>
      <c r="M2278">
        <v>38.873927947067003</v>
      </c>
      <c r="N2278">
        <v>0.88535414165666204</v>
      </c>
      <c r="O2278">
        <v>40.437678401522298</v>
      </c>
      <c r="P2278">
        <v>43.893756845563999</v>
      </c>
      <c r="Q2278">
        <v>0.17536615509147299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E2279">
        <v>218.97342</v>
      </c>
      <c r="F2279">
        <v>103.95</v>
      </c>
      <c r="G2279">
        <v>250.03679654058499</v>
      </c>
      <c r="H2279">
        <v>-18.2677723643931</v>
      </c>
      <c r="I2279">
        <v>-0.15568501137163601</v>
      </c>
      <c r="J2279">
        <v>-19.404187024642699</v>
      </c>
      <c r="K2279">
        <v>134.16218325539799</v>
      </c>
      <c r="L2279">
        <v>112.481687242079</v>
      </c>
      <c r="M2279">
        <v>27.943790981881499</v>
      </c>
      <c r="N2279">
        <v>1.5971419944477601</v>
      </c>
      <c r="O2279">
        <v>94.035594035594002</v>
      </c>
      <c r="P2279">
        <v>277.81481050638303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46</v>
      </c>
      <c r="E2280">
        <v>218.9668509</v>
      </c>
      <c r="F2280">
        <v>51.74</v>
      </c>
      <c r="G2280">
        <v>46.137952420757003</v>
      </c>
      <c r="H2280">
        <v>13.5655245451336</v>
      </c>
      <c r="I2280">
        <v>5.3647649323853797</v>
      </c>
      <c r="J2280">
        <v>8.6946739385861491</v>
      </c>
      <c r="K2280">
        <v>46.000372045192101</v>
      </c>
      <c r="L2280">
        <v>42.981394496419497</v>
      </c>
      <c r="M2280">
        <v>82.939930418599104</v>
      </c>
      <c r="N2280">
        <v>2.8108220908744599</v>
      </c>
      <c r="O2280">
        <v>25.628140703517499</v>
      </c>
      <c r="P2280">
        <v>76.8888888888889</v>
      </c>
      <c r="Q2280">
        <v>8.5182682545340005E-3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132</v>
      </c>
      <c r="E2281">
        <v>218.85435000000001</v>
      </c>
      <c r="F2281">
        <v>44.58</v>
      </c>
      <c r="G2281">
        <v>50.899340743621202</v>
      </c>
      <c r="H2281">
        <v>19.288689021527301</v>
      </c>
      <c r="I2281">
        <v>27.196873128163201</v>
      </c>
      <c r="J2281">
        <v>-4.5058215115023303</v>
      </c>
      <c r="K2281">
        <v>42.160055216282501</v>
      </c>
      <c r="L2281">
        <v>38.233188384785201</v>
      </c>
      <c r="M2281">
        <v>63.176770803603702</v>
      </c>
      <c r="N2281">
        <v>1.8169841939436</v>
      </c>
      <c r="O2281">
        <v>15.8591296545536</v>
      </c>
      <c r="Q2281">
        <v>1.2673341391674E-2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162</v>
      </c>
      <c r="E2282">
        <v>218.65275</v>
      </c>
      <c r="F2282">
        <v>276.7</v>
      </c>
      <c r="G2282">
        <v>-34.417717369909496</v>
      </c>
      <c r="H2282">
        <v>-16.029267458248</v>
      </c>
      <c r="I2282">
        <v>-10.142339523677901</v>
      </c>
      <c r="J2282">
        <v>0.37576861319744298</v>
      </c>
      <c r="K2282">
        <v>283.19750597089001</v>
      </c>
      <c r="L2282">
        <v>281.85867313983499</v>
      </c>
      <c r="M2282">
        <v>59.985584702459697</v>
      </c>
      <c r="N2282">
        <v>0.979045297775475</v>
      </c>
      <c r="O2282">
        <v>33.718829056740098</v>
      </c>
      <c r="P2282">
        <v>28.697674418604599</v>
      </c>
      <c r="Q2282">
        <v>6.0745913266883E-2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1005</v>
      </c>
      <c r="E2283">
        <v>216.78465779299901</v>
      </c>
      <c r="F2283">
        <v>6.91</v>
      </c>
      <c r="G2283">
        <v>84.837370649587001</v>
      </c>
      <c r="H2283">
        <v>53.945938709936101</v>
      </c>
      <c r="I2283">
        <v>23.1390722701817</v>
      </c>
      <c r="J2283">
        <v>19.1135676381979</v>
      </c>
      <c r="K2283">
        <v>4.8227255191154201</v>
      </c>
      <c r="L2283">
        <v>4.6240691958761904</v>
      </c>
      <c r="M2283">
        <v>95.178963791390203</v>
      </c>
      <c r="N2283">
        <v>1.29048898688862</v>
      </c>
      <c r="O2283">
        <v>0</v>
      </c>
      <c r="Q2283">
        <v>5.7191981157947998E-2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1355</v>
      </c>
      <c r="E2284">
        <v>215.96879200000001</v>
      </c>
      <c r="F2284">
        <v>141.06</v>
      </c>
      <c r="G2284">
        <v>44.141547277346803</v>
      </c>
      <c r="H2284">
        <v>-8.6835773502967708</v>
      </c>
      <c r="I2284">
        <v>-2.1930924187790302</v>
      </c>
      <c r="J2284">
        <v>-2.9142621684234502</v>
      </c>
      <c r="K2284">
        <v>149.599908652056</v>
      </c>
      <c r="L2284">
        <v>139.912297122464</v>
      </c>
      <c r="M2284">
        <v>47.917376805515701</v>
      </c>
      <c r="N2284">
        <v>0.415684465776892</v>
      </c>
      <c r="O2284">
        <v>39.515099957464898</v>
      </c>
      <c r="P2284">
        <v>75.447761194029795</v>
      </c>
      <c r="Q2284">
        <v>0.11718708785448501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151</v>
      </c>
      <c r="E2285">
        <v>215.95945096199901</v>
      </c>
      <c r="F2285">
        <v>39.07</v>
      </c>
      <c r="G2285">
        <v>90.490142458783396</v>
      </c>
      <c r="H2285">
        <v>47.069125333983301</v>
      </c>
      <c r="I2285">
        <v>96.783463924798497</v>
      </c>
      <c r="J2285">
        <v>18.0383778848772</v>
      </c>
      <c r="K2285">
        <v>25.650088033807499</v>
      </c>
      <c r="L2285">
        <v>21.4185550186812</v>
      </c>
      <c r="M2285">
        <v>90.007479479873894</v>
      </c>
      <c r="N2285">
        <v>2.19588917479023</v>
      </c>
      <c r="O2285">
        <v>2.55950857435349E-2</v>
      </c>
      <c r="P2285">
        <v>166.689419795221</v>
      </c>
      <c r="Q2285">
        <v>8.1800097221936E-2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140</v>
      </c>
      <c r="E2286">
        <v>215.67182</v>
      </c>
      <c r="F2286">
        <v>4.55</v>
      </c>
      <c r="G2286">
        <v>43.920099241749497</v>
      </c>
      <c r="H2286">
        <v>-0.25154086353014599</v>
      </c>
      <c r="I2286">
        <v>-6.00752552740733E-2</v>
      </c>
      <c r="J2286">
        <v>-2.0261382441549598</v>
      </c>
      <c r="K2286">
        <v>4.4431731422877796</v>
      </c>
      <c r="L2286">
        <v>4.2915955225791196</v>
      </c>
      <c r="M2286">
        <v>44.286098384227401</v>
      </c>
      <c r="N2286">
        <v>1.1539121759403901</v>
      </c>
      <c r="O2286">
        <v>27.4725274725274</v>
      </c>
      <c r="P2286">
        <v>102.222222222222</v>
      </c>
      <c r="Q2286">
        <v>1.9982451145759998E-3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132</v>
      </c>
      <c r="E2287">
        <v>214.31458000000001</v>
      </c>
      <c r="F2287">
        <v>566.04999999999995</v>
      </c>
      <c r="G2287">
        <v>105.692804759712</v>
      </c>
      <c r="H2287">
        <v>40.517815359037101</v>
      </c>
      <c r="I2287">
        <v>23.3382022289844</v>
      </c>
      <c r="J2287">
        <v>-17.856971220294401</v>
      </c>
      <c r="K2287">
        <v>482.34315772515902</v>
      </c>
      <c r="L2287">
        <v>423.53915834166202</v>
      </c>
      <c r="M2287">
        <v>61.503818805056298</v>
      </c>
      <c r="N2287">
        <v>3.7757444288442401</v>
      </c>
      <c r="O2287">
        <v>28.486882784206301</v>
      </c>
      <c r="Q2287">
        <v>9.1670891562470005E-2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46</v>
      </c>
      <c r="E2288">
        <v>214.06360559999999</v>
      </c>
      <c r="F2288">
        <v>194.33</v>
      </c>
      <c r="G2288">
        <v>61.167051663759999</v>
      </c>
      <c r="H2288">
        <v>-14.746395803914499</v>
      </c>
      <c r="I2288">
        <v>78.925214304366406</v>
      </c>
      <c r="J2288">
        <v>-6.1686318828318001</v>
      </c>
      <c r="K2288">
        <v>188.06004428460199</v>
      </c>
      <c r="L2288">
        <v>146.730769088568</v>
      </c>
      <c r="M2288">
        <v>34.001248097096102</v>
      </c>
      <c r="N2288">
        <v>0.16461778322022599</v>
      </c>
      <c r="O2288">
        <v>14.7532547728091</v>
      </c>
      <c r="P2288">
        <v>115.922222222222</v>
      </c>
      <c r="Q2288">
        <v>0.101107793699212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609</v>
      </c>
      <c r="E2289">
        <v>213.98792097500001</v>
      </c>
      <c r="F2289">
        <v>199.49</v>
      </c>
      <c r="G2289">
        <v>28.5028916815853</v>
      </c>
      <c r="H2289">
        <v>-17.4159593052097</v>
      </c>
      <c r="I2289">
        <v>-17.4494524655635</v>
      </c>
      <c r="J2289">
        <v>-5.4206820424001396</v>
      </c>
      <c r="K2289">
        <v>209.59802273217301</v>
      </c>
      <c r="L2289">
        <v>190.556827154068</v>
      </c>
      <c r="M2289">
        <v>37.523682698334802</v>
      </c>
      <c r="N2289">
        <v>0.19518484377096099</v>
      </c>
      <c r="O2289">
        <v>45.671462228683097</v>
      </c>
      <c r="P2289">
        <v>100.56049558080799</v>
      </c>
      <c r="Q2289">
        <v>0.11742519369012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214</v>
      </c>
      <c r="E2290">
        <v>213.23175000000001</v>
      </c>
      <c r="F2290">
        <v>169.05</v>
      </c>
      <c r="G2290">
        <v>-47.556158879651697</v>
      </c>
      <c r="H2290">
        <v>-8.1279305375456001</v>
      </c>
      <c r="I2290">
        <v>-37.0855537777758</v>
      </c>
      <c r="J2290">
        <v>-0.96990073344985595</v>
      </c>
      <c r="K2290">
        <v>182.074903277603</v>
      </c>
      <c r="L2290">
        <v>208.45534724964401</v>
      </c>
      <c r="M2290">
        <v>53.336486414087901</v>
      </c>
      <c r="N2290">
        <v>1.4554850167818001</v>
      </c>
      <c r="O2290">
        <v>85.684708666075096</v>
      </c>
      <c r="P2290">
        <v>20.2347083926031</v>
      </c>
      <c r="Q2290">
        <v>0.121946969005993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1005</v>
      </c>
      <c r="E2291">
        <v>212.74403046399999</v>
      </c>
      <c r="F2291">
        <v>5.89</v>
      </c>
      <c r="G2291">
        <v>17.654084799634401</v>
      </c>
      <c r="H2291">
        <v>-18.563527727241102</v>
      </c>
      <c r="I2291">
        <v>18.414864439177801</v>
      </c>
      <c r="J2291">
        <v>-4.6067834054452801</v>
      </c>
      <c r="K2291">
        <v>6.3787533580590603</v>
      </c>
      <c r="L2291">
        <v>6.0026544145255603</v>
      </c>
      <c r="M2291">
        <v>47.551172766980002</v>
      </c>
      <c r="N2291">
        <v>1.41254310894616</v>
      </c>
      <c r="O2291">
        <v>57.045840407470202</v>
      </c>
      <c r="Q2291">
        <v>-0.139067849306309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230</v>
      </c>
      <c r="E2292">
        <v>212.19</v>
      </c>
      <c r="F2292">
        <v>705.35</v>
      </c>
      <c r="G2292">
        <v>-42.192920496508897</v>
      </c>
      <c r="H2292">
        <v>-7.6874437946003402</v>
      </c>
      <c r="I2292">
        <v>-21.824276676457298</v>
      </c>
      <c r="J2292">
        <v>-2.9416312019014401</v>
      </c>
      <c r="K2292">
        <v>709.918176189321</v>
      </c>
      <c r="L2292">
        <v>768.62827482622004</v>
      </c>
      <c r="M2292">
        <v>48.289177858805502</v>
      </c>
      <c r="N2292">
        <v>0.95256513564329803</v>
      </c>
      <c r="O2292">
        <v>40.9229460551499</v>
      </c>
      <c r="P2292">
        <v>12.406374501992</v>
      </c>
      <c r="Q2292">
        <v>1.4804456607737E-2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140</v>
      </c>
      <c r="E2293">
        <v>212.06590312500001</v>
      </c>
      <c r="F2293">
        <v>984.35</v>
      </c>
      <c r="G2293">
        <v>419.08309714531299</v>
      </c>
      <c r="H2293">
        <v>-7.4659812294176398</v>
      </c>
      <c r="I2293">
        <v>454.68270579322598</v>
      </c>
      <c r="J2293">
        <v>-7.8975224181927297</v>
      </c>
      <c r="K2293">
        <v>899.97389263493994</v>
      </c>
      <c r="L2293">
        <v>528.77180814252995</v>
      </c>
      <c r="M2293">
        <v>17.943664052061798</v>
      </c>
      <c r="N2293">
        <v>5.09967845659164E-2</v>
      </c>
      <c r="O2293">
        <v>15.121653883273201</v>
      </c>
      <c r="P2293">
        <v>473.96501457725901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49</v>
      </c>
      <c r="E2294">
        <v>211.38886872999899</v>
      </c>
      <c r="F2294">
        <v>107.25</v>
      </c>
      <c r="G2294">
        <v>-25.635156822940399</v>
      </c>
      <c r="H2294">
        <v>-2.8596636140923302</v>
      </c>
      <c r="I2294">
        <v>-12.956123968847599</v>
      </c>
      <c r="J2294">
        <v>0.20558065423061</v>
      </c>
      <c r="K2294">
        <v>106.37294543959</v>
      </c>
      <c r="L2294">
        <v>107.227489579717</v>
      </c>
      <c r="M2294">
        <v>67.715566021160498</v>
      </c>
      <c r="N2294">
        <v>1.37594200058783</v>
      </c>
      <c r="O2294">
        <v>12.5407925407925</v>
      </c>
      <c r="P2294">
        <v>19.1666666666666</v>
      </c>
      <c r="Q2294">
        <v>4.0972841069340002E-2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119</v>
      </c>
      <c r="E2295">
        <v>211.36273919999999</v>
      </c>
      <c r="F2295">
        <v>101.64</v>
      </c>
      <c r="G2295">
        <v>30.786728623905901</v>
      </c>
      <c r="H2295">
        <v>-5.2535966008247996</v>
      </c>
      <c r="I2295">
        <v>22.000964203288</v>
      </c>
      <c r="J2295">
        <v>-3.8755302948344301</v>
      </c>
      <c r="K2295">
        <v>91.742830794335404</v>
      </c>
      <c r="L2295">
        <v>82.102325763186798</v>
      </c>
      <c r="M2295">
        <v>59.745397262803401</v>
      </c>
      <c r="N2295">
        <v>1.4031594285404201</v>
      </c>
      <c r="O2295">
        <v>10.1928374655647</v>
      </c>
      <c r="P2295">
        <v>70.823529411764696</v>
      </c>
      <c r="Q2295">
        <v>-8.1138207222500001E-3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59</v>
      </c>
      <c r="E2296">
        <v>211.29291000000001</v>
      </c>
      <c r="F2296">
        <v>361.8</v>
      </c>
      <c r="G2296">
        <v>102.667845906813</v>
      </c>
      <c r="H2296">
        <v>-2.1161009609021502</v>
      </c>
      <c r="I2296">
        <v>73.367984713398997</v>
      </c>
      <c r="J2296">
        <v>-5.7584419764586903</v>
      </c>
      <c r="K2296">
        <v>344.86447677905602</v>
      </c>
      <c r="L2296">
        <v>275.88278324970798</v>
      </c>
      <c r="M2296">
        <v>50.779242273668402</v>
      </c>
      <c r="N2296">
        <v>0.95861593992860195</v>
      </c>
      <c r="O2296">
        <v>11.802100608070701</v>
      </c>
      <c r="P2296">
        <v>141.03930712857999</v>
      </c>
      <c r="Q2296">
        <v>0.10049116360556699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477</v>
      </c>
      <c r="E2297">
        <v>211.18119999999999</v>
      </c>
      <c r="F2297">
        <v>138.57</v>
      </c>
      <c r="G2297">
        <v>-8.9358184254888506</v>
      </c>
      <c r="H2297">
        <v>6.3233329773055704</v>
      </c>
      <c r="I2297">
        <v>-18.686468083680801</v>
      </c>
      <c r="J2297">
        <v>12.7594783594971</v>
      </c>
      <c r="K2297">
        <v>127.37659462219899</v>
      </c>
      <c r="L2297">
        <v>131.60442473205001</v>
      </c>
      <c r="M2297">
        <v>80.031523784275294</v>
      </c>
      <c r="N2297">
        <v>2.6740083294281201</v>
      </c>
      <c r="O2297">
        <v>23.908493901998899</v>
      </c>
      <c r="P2297">
        <v>28.603248259860699</v>
      </c>
      <c r="Q2297">
        <v>8.6007844321809995E-3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1628</v>
      </c>
      <c r="E2298">
        <v>210.83052269999999</v>
      </c>
      <c r="F2298">
        <v>39.840000000000003</v>
      </c>
      <c r="G2298">
        <v>4.9335116837693596</v>
      </c>
      <c r="H2298">
        <v>-8.5189667835976408</v>
      </c>
      <c r="I2298">
        <v>-16.178542154228701</v>
      </c>
      <c r="J2298">
        <v>-4.1120278147071101</v>
      </c>
      <c r="K2298">
        <v>40.644705249852301</v>
      </c>
      <c r="L2298">
        <v>39.158736863462003</v>
      </c>
      <c r="M2298">
        <v>51.822158725403902</v>
      </c>
      <c r="N2298">
        <v>0.70526291942222397</v>
      </c>
      <c r="O2298">
        <v>50.702811244979898</v>
      </c>
      <c r="P2298">
        <v>37.379310344827601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230</v>
      </c>
      <c r="E2299">
        <v>210.084</v>
      </c>
      <c r="F2299">
        <v>99.87</v>
      </c>
      <c r="G2299">
        <v>-67.158894087193602</v>
      </c>
      <c r="H2299">
        <v>-25.9533429593276</v>
      </c>
      <c r="I2299">
        <v>-35.519616958441503</v>
      </c>
      <c r="J2299">
        <v>-11.047600594100301</v>
      </c>
      <c r="K2299">
        <v>115.798432555576</v>
      </c>
      <c r="L2299">
        <v>126.522952392696</v>
      </c>
      <c r="M2299">
        <v>19.6532100186691</v>
      </c>
      <c r="N2299">
        <v>2.9195312455891198</v>
      </c>
      <c r="O2299">
        <v>72.073695804545906</v>
      </c>
      <c r="P2299">
        <v>3.1714876033057799</v>
      </c>
      <c r="Q2299">
        <v>0.169793478322873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1444</v>
      </c>
      <c r="E2300">
        <v>209.39394644999999</v>
      </c>
      <c r="F2300">
        <v>187.75</v>
      </c>
      <c r="G2300">
        <v>-8.4775370182618293</v>
      </c>
      <c r="H2300">
        <v>2.1443495167185702</v>
      </c>
      <c r="I2300">
        <v>4.8951578413606898</v>
      </c>
      <c r="J2300">
        <v>2.3500509376879299</v>
      </c>
      <c r="K2300">
        <v>183.16657757195</v>
      </c>
      <c r="L2300">
        <v>175.39819112517901</v>
      </c>
      <c r="M2300">
        <v>59.554433684397203</v>
      </c>
      <c r="N2300">
        <v>1.3317788142662199</v>
      </c>
      <c r="O2300">
        <v>35.286284953395402</v>
      </c>
      <c r="P2300">
        <v>37.043795620437898</v>
      </c>
      <c r="Q2300">
        <v>2.6611209667043001E-2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420</v>
      </c>
      <c r="E2301">
        <v>208.98</v>
      </c>
      <c r="F2301">
        <v>155.5</v>
      </c>
      <c r="G2301">
        <v>8.6254948061322096</v>
      </c>
      <c r="H2301">
        <v>2.8948657311522998</v>
      </c>
      <c r="I2301">
        <v>20.187943680611401</v>
      </c>
      <c r="J2301">
        <v>5.0330788853197799</v>
      </c>
      <c r="K2301">
        <v>138.89206579808501</v>
      </c>
      <c r="M2301">
        <v>72.891902566352698</v>
      </c>
      <c r="N2301">
        <v>0.96838726932334795</v>
      </c>
      <c r="O2301">
        <v>15.048231511254</v>
      </c>
      <c r="P2301">
        <v>61.9791666666666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E2302">
        <v>208.93027050000001</v>
      </c>
      <c r="F2302">
        <v>32.19</v>
      </c>
      <c r="G2302">
        <v>-46.387369212320898</v>
      </c>
      <c r="H2302">
        <v>10.892547341517901</v>
      </c>
      <c r="I2302">
        <v>29.593410663595499</v>
      </c>
      <c r="J2302">
        <v>8.2219739457048</v>
      </c>
      <c r="M2302">
        <v>100</v>
      </c>
      <c r="N2302">
        <v>1.5587529976019101</v>
      </c>
      <c r="O2302">
        <v>28.9841565703634</v>
      </c>
      <c r="P2302">
        <v>40.629095674967203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E2303">
        <v>208.06</v>
      </c>
      <c r="F2303">
        <v>206</v>
      </c>
      <c r="G2303">
        <v>1107.23397644187</v>
      </c>
      <c r="H2303">
        <v>43.054261720531002</v>
      </c>
      <c r="I2303">
        <v>686.48657592552297</v>
      </c>
      <c r="J2303">
        <v>1.7783465127107501</v>
      </c>
      <c r="K2303">
        <v>146.70900553427899</v>
      </c>
      <c r="L2303">
        <v>65.410259884455698</v>
      </c>
      <c r="M2303">
        <v>98.302939411321603</v>
      </c>
      <c r="N2303">
        <v>1.7809343434343401</v>
      </c>
      <c r="O2303">
        <v>1.9902912621359199</v>
      </c>
      <c r="P2303">
        <v>1135.0119904076701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935</v>
      </c>
      <c r="E2304">
        <v>207.99609599999999</v>
      </c>
      <c r="F2304">
        <v>140.13999999999999</v>
      </c>
      <c r="G2304">
        <v>-27.4630533358763</v>
      </c>
      <c r="H2304">
        <v>-4.4997412996886696</v>
      </c>
      <c r="I2304">
        <v>-25.792376008938501</v>
      </c>
      <c r="J2304">
        <v>0.49517633720480397</v>
      </c>
      <c r="K2304">
        <v>139.01309103650999</v>
      </c>
      <c r="L2304">
        <v>138.26923323663101</v>
      </c>
      <c r="M2304">
        <v>59.299559474594403</v>
      </c>
      <c r="N2304">
        <v>0.28547805088222</v>
      </c>
      <c r="O2304">
        <v>31.475667189952901</v>
      </c>
      <c r="P2304">
        <v>24.072598494909201</v>
      </c>
      <c r="Q2304">
        <v>6.3916486992817004E-2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21</v>
      </c>
      <c r="E2305">
        <v>207.95237520000001</v>
      </c>
      <c r="F2305">
        <v>8.32</v>
      </c>
      <c r="G2305">
        <v>-4.5187547065383402</v>
      </c>
      <c r="H2305">
        <v>7.9398736333030504</v>
      </c>
      <c r="I2305">
        <v>-22.0517277921202</v>
      </c>
      <c r="J2305">
        <v>3.7136576742123699</v>
      </c>
      <c r="K2305">
        <v>7.6829994936398096</v>
      </c>
      <c r="L2305">
        <v>8.4870684742596705</v>
      </c>
      <c r="M2305">
        <v>78.201941872052402</v>
      </c>
      <c r="N2305">
        <v>0.911412336084929</v>
      </c>
      <c r="O2305">
        <v>53.245192307692299</v>
      </c>
      <c r="P2305">
        <v>48.571428571428498</v>
      </c>
      <c r="Q2305">
        <v>-1.7697083068479998E-2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140</v>
      </c>
      <c r="E2306">
        <v>207.71766765000001</v>
      </c>
      <c r="F2306">
        <v>49.25</v>
      </c>
      <c r="G2306">
        <v>8.0840549997196298</v>
      </c>
      <c r="H2306">
        <v>3.08793076191367</v>
      </c>
      <c r="I2306">
        <v>-29.832057641214998</v>
      </c>
      <c r="J2306">
        <v>6.9609626228359396</v>
      </c>
      <c r="K2306">
        <v>46.277464626699903</v>
      </c>
      <c r="L2306">
        <v>46.281022124446999</v>
      </c>
      <c r="M2306">
        <v>71.375614556024402</v>
      </c>
      <c r="N2306">
        <v>2.81764531478942</v>
      </c>
      <c r="O2306">
        <v>51.269035532994899</v>
      </c>
      <c r="P2306">
        <v>43.377001455604002</v>
      </c>
      <c r="Q2306">
        <v>-1.579851075374E-3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230</v>
      </c>
      <c r="E2307">
        <v>207.264015</v>
      </c>
      <c r="F2307">
        <v>203</v>
      </c>
      <c r="G2307">
        <v>92.874159947245801</v>
      </c>
      <c r="H2307">
        <v>-1.0129248774055599</v>
      </c>
      <c r="I2307">
        <v>70.214314988628303</v>
      </c>
      <c r="J2307">
        <v>-5.8176074384677499</v>
      </c>
      <c r="K2307">
        <v>208.32286910732299</v>
      </c>
      <c r="L2307">
        <v>162.09228711363801</v>
      </c>
      <c r="M2307">
        <v>26.518139265107202</v>
      </c>
      <c r="N2307">
        <v>0.25252918287937698</v>
      </c>
      <c r="O2307">
        <v>26.2068965517241</v>
      </c>
      <c r="P2307">
        <v>153.43320848938799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4558</v>
      </c>
      <c r="E2308">
        <v>206.78314200599999</v>
      </c>
      <c r="F2308">
        <v>123.75</v>
      </c>
      <c r="G2308">
        <v>-39.195336800443201</v>
      </c>
      <c r="H2308">
        <v>-7.5143636815533403</v>
      </c>
      <c r="I2308">
        <v>-9.05793470234814</v>
      </c>
      <c r="J2308">
        <v>-0.41323501834851001</v>
      </c>
      <c r="K2308">
        <v>125.37025434168</v>
      </c>
      <c r="L2308">
        <v>131.83463721709501</v>
      </c>
      <c r="M2308">
        <v>63.593606821474197</v>
      </c>
      <c r="N2308">
        <v>0.77295904295058304</v>
      </c>
      <c r="O2308">
        <v>54.949494949494898</v>
      </c>
      <c r="P2308">
        <v>15.116279069767399</v>
      </c>
      <c r="Q2308">
        <v>1.0464771162095E-2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900</v>
      </c>
      <c r="E2309">
        <v>206.596</v>
      </c>
      <c r="F2309">
        <v>102.2</v>
      </c>
      <c r="G2309">
        <v>1.9174175062836101</v>
      </c>
      <c r="H2309">
        <v>-7.2189102594009302</v>
      </c>
      <c r="I2309">
        <v>1.83013497758474</v>
      </c>
      <c r="J2309">
        <v>-4.85632692340024</v>
      </c>
      <c r="K2309">
        <v>107.516223150933</v>
      </c>
      <c r="L2309">
        <v>95.887347904989895</v>
      </c>
      <c r="M2309">
        <v>38.753475680704298</v>
      </c>
      <c r="N2309">
        <v>8.6582071332084301E-2</v>
      </c>
      <c r="O2309">
        <v>45.205479452054703</v>
      </c>
      <c r="P2309">
        <v>59.6875</v>
      </c>
      <c r="Q2309">
        <v>9.0447330306637999E-2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420</v>
      </c>
      <c r="E2310">
        <v>206.35737599999999</v>
      </c>
      <c r="F2310">
        <v>209.2</v>
      </c>
      <c r="G2310">
        <v>-45.738798279523003</v>
      </c>
      <c r="H2310">
        <v>-11.1682875277588</v>
      </c>
      <c r="I2310">
        <v>-21.729388319802801</v>
      </c>
      <c r="J2310">
        <v>-3.8779900960068101</v>
      </c>
      <c r="K2310">
        <v>220.15850463831899</v>
      </c>
      <c r="L2310">
        <v>232.671754918358</v>
      </c>
      <c r="M2310">
        <v>57.014454334783501</v>
      </c>
      <c r="N2310">
        <v>0.75852874187308705</v>
      </c>
      <c r="O2310">
        <v>74.474187380497099</v>
      </c>
      <c r="P2310">
        <v>8.3937823834196799</v>
      </c>
      <c r="Q2310">
        <v>0.124775669961744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379</v>
      </c>
      <c r="E2311">
        <v>206.35492110000001</v>
      </c>
      <c r="F2311">
        <v>135</v>
      </c>
      <c r="G2311">
        <v>-38.433209200741302</v>
      </c>
      <c r="H2311">
        <v>-12.0657368583162</v>
      </c>
      <c r="I2311">
        <v>-21.690880246315299</v>
      </c>
      <c r="J2311">
        <v>-6.2814573930911299</v>
      </c>
      <c r="K2311">
        <v>102.695870805547</v>
      </c>
      <c r="L2311">
        <v>82.794434904666005</v>
      </c>
      <c r="M2311">
        <v>40.362160773728803</v>
      </c>
      <c r="N2311">
        <v>0.91666666666666596</v>
      </c>
      <c r="O2311">
        <v>11.925925925925901</v>
      </c>
      <c r="P2311">
        <v>14.020270270270199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62</v>
      </c>
      <c r="E2312">
        <v>205.80156640000001</v>
      </c>
      <c r="F2312">
        <v>35.5</v>
      </c>
      <c r="G2312">
        <v>-53.572328347068499</v>
      </c>
      <c r="H2312">
        <v>-7.6449409376866297</v>
      </c>
      <c r="I2312">
        <v>-55.041994159636602</v>
      </c>
      <c r="J2312">
        <v>-3.03900438157627</v>
      </c>
      <c r="K2312">
        <v>38.814971046216499</v>
      </c>
      <c r="L2312">
        <v>46.040698140507601</v>
      </c>
      <c r="M2312">
        <v>51.141754493619601</v>
      </c>
      <c r="N2312">
        <v>0.17941732969249899</v>
      </c>
      <c r="O2312">
        <v>91.549295774647803</v>
      </c>
      <c r="P2312">
        <v>18.3333333333333</v>
      </c>
      <c r="Q2312">
        <v>3.0348828842479999E-3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264</v>
      </c>
      <c r="E2313">
        <v>205.74418954800001</v>
      </c>
      <c r="F2313">
        <v>13.34</v>
      </c>
      <c r="G2313">
        <v>96.423666706471295</v>
      </c>
      <c r="H2313">
        <v>2.2993523645546001</v>
      </c>
      <c r="I2313">
        <v>36.3676299057554</v>
      </c>
      <c r="J2313">
        <v>8.2217956401425596</v>
      </c>
      <c r="K2313">
        <v>11.9230683077938</v>
      </c>
      <c r="L2313">
        <v>10.864215642522</v>
      </c>
      <c r="M2313">
        <v>78.377957599082094</v>
      </c>
      <c r="N2313">
        <v>0.87127047938324198</v>
      </c>
      <c r="O2313">
        <v>45.802098950524702</v>
      </c>
      <c r="P2313">
        <v>131.99999999999901</v>
      </c>
      <c r="Q2313">
        <v>-1.6004229087330998E-2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531</v>
      </c>
      <c r="E2314">
        <v>205.51197999999999</v>
      </c>
      <c r="F2314">
        <v>190.48</v>
      </c>
      <c r="G2314">
        <v>36.146254536784099</v>
      </c>
      <c r="H2314">
        <v>-1.90140872562449</v>
      </c>
      <c r="I2314">
        <v>-2.9312582236304299</v>
      </c>
      <c r="J2314">
        <v>-1.1061750426830099</v>
      </c>
      <c r="K2314">
        <v>191.34434743296799</v>
      </c>
      <c r="L2314">
        <v>164.841314503452</v>
      </c>
      <c r="M2314">
        <v>42.948433519768997</v>
      </c>
      <c r="N2314">
        <v>0.10303143554462101</v>
      </c>
      <c r="O2314">
        <v>65.371692566148596</v>
      </c>
      <c r="P2314">
        <v>83.861003861003795</v>
      </c>
      <c r="Q2314">
        <v>5.3754289779731998E-2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E2315">
        <v>205.10159999999999</v>
      </c>
      <c r="F2315">
        <v>247.9</v>
      </c>
      <c r="G2315">
        <v>-3.5173623367249101</v>
      </c>
      <c r="H2315">
        <v>-2.67444526498796</v>
      </c>
      <c r="I2315">
        <v>13.224966617701</v>
      </c>
      <c r="J2315">
        <v>-5.35306132107804</v>
      </c>
      <c r="K2315">
        <v>236.629585632979</v>
      </c>
      <c r="M2315">
        <v>45.499140999896198</v>
      </c>
      <c r="N2315">
        <v>0.75060010436597602</v>
      </c>
      <c r="O2315">
        <v>30.294473578055602</v>
      </c>
      <c r="P2315">
        <v>89.236641221374001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379</v>
      </c>
      <c r="E2316">
        <v>204.97382683000001</v>
      </c>
      <c r="F2316">
        <v>120.74</v>
      </c>
      <c r="G2316">
        <v>-50.849055698833602</v>
      </c>
      <c r="H2316">
        <v>20.372432863891799</v>
      </c>
      <c r="I2316">
        <v>-10.7532929847935</v>
      </c>
      <c r="J2316">
        <v>1.96666162493356</v>
      </c>
      <c r="K2316">
        <v>106.125814456855</v>
      </c>
      <c r="L2316">
        <v>114.91660380653801</v>
      </c>
      <c r="M2316">
        <v>78.421301979994297</v>
      </c>
      <c r="N2316">
        <v>3.4341444474004401</v>
      </c>
      <c r="O2316">
        <v>33.344376345867097</v>
      </c>
      <c r="P2316">
        <v>36.971072036301699</v>
      </c>
      <c r="Q2316">
        <v>7.5529925459763003E-2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609</v>
      </c>
      <c r="E2317">
        <v>204.93764921600001</v>
      </c>
      <c r="F2317">
        <v>197.6</v>
      </c>
      <c r="G2317">
        <v>-22.643669725308101</v>
      </c>
      <c r="H2317">
        <v>3.16269180857969</v>
      </c>
      <c r="I2317">
        <v>-19.702197606703201</v>
      </c>
      <c r="J2317">
        <v>1.17158137232599</v>
      </c>
      <c r="K2317">
        <v>184.76794160080601</v>
      </c>
      <c r="L2317">
        <v>184.410509257326</v>
      </c>
      <c r="M2317">
        <v>65.946524072514194</v>
      </c>
      <c r="N2317">
        <v>2.2077829740817698</v>
      </c>
      <c r="O2317">
        <v>20.900809716599198</v>
      </c>
      <c r="P2317">
        <v>26.707277973709498</v>
      </c>
      <c r="Q2317">
        <v>0.105658983288552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281</v>
      </c>
      <c r="E2318">
        <v>203.967401905</v>
      </c>
      <c r="F2318">
        <v>473.6</v>
      </c>
      <c r="G2318">
        <v>-21.9456117311607</v>
      </c>
      <c r="H2318">
        <v>-0.91051115956375295</v>
      </c>
      <c r="I2318">
        <v>8.0490522277533394</v>
      </c>
      <c r="J2318">
        <v>0.56565441243251002</v>
      </c>
      <c r="K2318">
        <v>445.68201318580799</v>
      </c>
      <c r="L2318">
        <v>429.44549977781401</v>
      </c>
      <c r="M2318">
        <v>55.438245159940898</v>
      </c>
      <c r="N2318">
        <v>1.1076994945421299</v>
      </c>
      <c r="O2318">
        <v>12.848395270270199</v>
      </c>
      <c r="P2318">
        <v>36.091954022988503</v>
      </c>
      <c r="Q2318">
        <v>-0.112935957168653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1510</v>
      </c>
      <c r="E2319">
        <v>203.70322874999999</v>
      </c>
      <c r="F2319">
        <v>111.76</v>
      </c>
      <c r="G2319">
        <v>0.607971100256399</v>
      </c>
      <c r="H2319">
        <v>3.78283345874268</v>
      </c>
      <c r="I2319">
        <v>0.168295088130854</v>
      </c>
      <c r="J2319">
        <v>9.7265791471493799</v>
      </c>
      <c r="K2319">
        <v>104.909911844875</v>
      </c>
      <c r="L2319">
        <v>103.569522678262</v>
      </c>
      <c r="M2319">
        <v>72.736464000194005</v>
      </c>
      <c r="N2319">
        <v>1.6778765142458101</v>
      </c>
      <c r="O2319">
        <v>24.194702934860398</v>
      </c>
      <c r="P2319">
        <v>34.894387447193701</v>
      </c>
      <c r="Q2319">
        <v>-8.1954820122399994E-3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609</v>
      </c>
      <c r="E2320">
        <v>203.67900090000001</v>
      </c>
      <c r="F2320">
        <v>59.61</v>
      </c>
      <c r="G2320">
        <v>-84.251179354625606</v>
      </c>
      <c r="H2320">
        <v>-17.781253344400099</v>
      </c>
      <c r="I2320">
        <v>-33.063153945315399</v>
      </c>
      <c r="J2320">
        <v>-8.5924857133752095</v>
      </c>
      <c r="K2320">
        <v>69.055015996062806</v>
      </c>
      <c r="L2320">
        <v>102.781625064023</v>
      </c>
      <c r="M2320">
        <v>22.101635895551698</v>
      </c>
      <c r="N2320">
        <v>2.1787609848241298</v>
      </c>
      <c r="O2320">
        <v>129.74333165576201</v>
      </c>
      <c r="P2320">
        <v>0.86294416243655103</v>
      </c>
      <c r="Q2320">
        <v>0.18598770689871799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21</v>
      </c>
      <c r="E2321">
        <v>203.60849999999999</v>
      </c>
      <c r="F2321">
        <v>222.1</v>
      </c>
      <c r="G2321">
        <v>-59.323706676538798</v>
      </c>
      <c r="H2321">
        <v>-7.6570173909252004</v>
      </c>
      <c r="I2321">
        <v>-42.581377722112897</v>
      </c>
      <c r="J2321">
        <v>-6.2814573930911299</v>
      </c>
      <c r="K2321">
        <v>231.21974494589401</v>
      </c>
      <c r="M2321">
        <v>47.610151910473199</v>
      </c>
      <c r="N2321">
        <v>1.01785386731886</v>
      </c>
      <c r="O2321">
        <v>51.283205763169697</v>
      </c>
      <c r="P2321">
        <v>20.673729964683499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119</v>
      </c>
      <c r="E2322">
        <v>203.36936969999999</v>
      </c>
      <c r="F2322">
        <v>1.02</v>
      </c>
      <c r="G2322">
        <v>-14.4446806324642</v>
      </c>
      <c r="H2322">
        <v>-23.249242012955399</v>
      </c>
      <c r="I2322">
        <v>2.2976483219616899</v>
      </c>
      <c r="J2322">
        <v>-2.0261382441549598</v>
      </c>
      <c r="K2322">
        <v>1.0331667105014599</v>
      </c>
      <c r="L2322">
        <v>1.0052476481982899</v>
      </c>
      <c r="M2322">
        <v>10.3349051973426</v>
      </c>
      <c r="N2322">
        <v>0.40376749834574499</v>
      </c>
      <c r="O2322">
        <v>22.5490196078431</v>
      </c>
      <c r="P2322">
        <v>85.454545454545396</v>
      </c>
      <c r="Q2322">
        <v>-9.9201244214629003E-2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985</v>
      </c>
      <c r="E2323">
        <v>202.71659386600001</v>
      </c>
      <c r="F2323">
        <v>115.59</v>
      </c>
      <c r="G2323">
        <v>36.225958792431598</v>
      </c>
      <c r="H2323">
        <v>40.975757987044503</v>
      </c>
      <c r="I2323">
        <v>34.929714660304001</v>
      </c>
      <c r="J2323">
        <v>2.13457604155932</v>
      </c>
      <c r="K2323">
        <v>98.118450761397796</v>
      </c>
      <c r="L2323">
        <v>88.459911640425801</v>
      </c>
      <c r="M2323">
        <v>69.635666713558294</v>
      </c>
      <c r="N2323">
        <v>1.6270582258217501</v>
      </c>
      <c r="O2323">
        <v>8.1408426334457893</v>
      </c>
      <c r="P2323">
        <v>74.844955377401305</v>
      </c>
      <c r="Q2323">
        <v>7.3271332902084998E-2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281</v>
      </c>
      <c r="E2324">
        <v>202.65717253</v>
      </c>
      <c r="F2324">
        <v>153</v>
      </c>
      <c r="G2324">
        <v>-35.0507412385248</v>
      </c>
      <c r="H2324">
        <v>-7.1910141648541597</v>
      </c>
      <c r="I2324">
        <v>-28.4891514262623</v>
      </c>
      <c r="J2324">
        <v>0.159292219421204</v>
      </c>
      <c r="K2324">
        <v>159.04087175434</v>
      </c>
      <c r="L2324">
        <v>174.27968002488601</v>
      </c>
      <c r="M2324">
        <v>50.276449192219403</v>
      </c>
      <c r="N2324">
        <v>0.83014123610331803</v>
      </c>
      <c r="O2324">
        <v>73.856209150326805</v>
      </c>
      <c r="P2324">
        <v>9.2857142857142705</v>
      </c>
      <c r="Q2324">
        <v>-2.2047850970679E-2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281</v>
      </c>
      <c r="E2325">
        <v>202.61490000000001</v>
      </c>
      <c r="F2325">
        <v>138.75</v>
      </c>
      <c r="G2325">
        <v>-38.1172708317103</v>
      </c>
      <c r="H2325">
        <v>11.0054235526928</v>
      </c>
      <c r="I2325">
        <v>8.2165711123928595</v>
      </c>
      <c r="J2325">
        <v>-1.8118525298692401</v>
      </c>
      <c r="K2325">
        <v>123.496563732843</v>
      </c>
      <c r="L2325">
        <v>122.669667181242</v>
      </c>
      <c r="M2325">
        <v>58.896344166289403</v>
      </c>
      <c r="N2325">
        <v>1.3708845696152301</v>
      </c>
      <c r="O2325">
        <v>50.630630630630598</v>
      </c>
      <c r="P2325">
        <v>63.139329805996397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193</v>
      </c>
      <c r="E2326">
        <v>202.60381839999999</v>
      </c>
      <c r="F2326">
        <v>202</v>
      </c>
      <c r="G2326">
        <v>23.532847457423301</v>
      </c>
      <c r="H2326">
        <v>-8.4121873811264596</v>
      </c>
      <c r="I2326">
        <v>44.8886685200833</v>
      </c>
      <c r="J2326">
        <v>-3.0017480002525199</v>
      </c>
      <c r="K2326">
        <v>199.23860126319701</v>
      </c>
      <c r="L2326">
        <v>161.34477618720899</v>
      </c>
      <c r="M2326">
        <v>32.143303436773202</v>
      </c>
      <c r="N2326">
        <v>0.31949014967586398</v>
      </c>
      <c r="O2326">
        <v>19.801980198019798</v>
      </c>
      <c r="P2326">
        <v>90.566037735848994</v>
      </c>
      <c r="Q2326">
        <v>0.13807630095155399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275</v>
      </c>
      <c r="E2327">
        <v>202.29302225000001</v>
      </c>
      <c r="F2327">
        <v>113.65</v>
      </c>
      <c r="G2327">
        <v>-27.778013965797602</v>
      </c>
      <c r="I2327">
        <v>-11.0356850113716</v>
      </c>
      <c r="M2327">
        <v>0</v>
      </c>
      <c r="O2327">
        <v>0</v>
      </c>
      <c r="P2327">
        <v>0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146</v>
      </c>
      <c r="E2328">
        <v>202.11958250000001</v>
      </c>
      <c r="F2328">
        <v>212.8</v>
      </c>
      <c r="G2328">
        <v>52.484586627171403</v>
      </c>
      <c r="H2328">
        <v>-21.5922737044407</v>
      </c>
      <c r="I2328">
        <v>27.5510945392633</v>
      </c>
      <c r="J2328">
        <v>-2.8899709334025001</v>
      </c>
      <c r="K2328">
        <v>219.39801562236201</v>
      </c>
      <c r="L2328">
        <v>185.429291306934</v>
      </c>
      <c r="M2328">
        <v>54.030174171950698</v>
      </c>
      <c r="N2328">
        <v>0.47989013419068399</v>
      </c>
      <c r="O2328">
        <v>38.157894736842103</v>
      </c>
      <c r="P2328">
        <v>94.871794871794805</v>
      </c>
      <c r="Q2328">
        <v>0.116217257443213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281</v>
      </c>
      <c r="E2329">
        <v>202.00869750000001</v>
      </c>
      <c r="F2329">
        <v>22.75</v>
      </c>
      <c r="G2329">
        <v>-14.424750388318699</v>
      </c>
      <c r="H2329">
        <v>-1.1748234083042699</v>
      </c>
      <c r="I2329">
        <v>-3.72436425665465</v>
      </c>
      <c r="J2329">
        <v>-10.6736792277615</v>
      </c>
      <c r="K2329">
        <v>21.064626636423501</v>
      </c>
      <c r="L2329">
        <v>21.211173032585599</v>
      </c>
      <c r="M2329">
        <v>53.865540285841398</v>
      </c>
      <c r="N2329">
        <v>2.5041984086150002</v>
      </c>
      <c r="O2329">
        <v>27.032967032967001</v>
      </c>
      <c r="P2329">
        <v>28.822197055492602</v>
      </c>
      <c r="Q2329">
        <v>2.4032615492539999E-2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201.85657595999999</v>
      </c>
      <c r="F2330">
        <v>9.0299999999999994</v>
      </c>
      <c r="G2330">
        <v>-19.892709306299299</v>
      </c>
      <c r="H2330">
        <v>-10.057575346288701</v>
      </c>
      <c r="I2330">
        <v>-13.0964225384866</v>
      </c>
      <c r="J2330">
        <v>-5.52560802146143</v>
      </c>
      <c r="K2330">
        <v>9.5687387744504502</v>
      </c>
      <c r="L2330">
        <v>9.7974953742670898</v>
      </c>
      <c r="M2330">
        <v>34.496263241113297</v>
      </c>
      <c r="N2330">
        <v>1.1290942408606399</v>
      </c>
      <c r="O2330">
        <v>53.9313399778516</v>
      </c>
      <c r="P2330">
        <v>18.815789473684202</v>
      </c>
      <c r="Q2330">
        <v>8.3293174542930001E-3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140</v>
      </c>
      <c r="E2331">
        <v>201.85094289599999</v>
      </c>
      <c r="F2331">
        <v>1.81</v>
      </c>
      <c r="G2331">
        <v>-70.3176965054801</v>
      </c>
      <c r="H2331">
        <v>0.29361512990170802</v>
      </c>
      <c r="I2331">
        <v>-20.535685011371601</v>
      </c>
      <c r="J2331">
        <v>-4.1537978186230298</v>
      </c>
      <c r="K2331">
        <v>1.80969006391911</v>
      </c>
      <c r="L2331">
        <v>2.1517722262348999</v>
      </c>
      <c r="M2331">
        <v>56.856934846676303</v>
      </c>
      <c r="N2331">
        <v>1.9337944064277299</v>
      </c>
      <c r="O2331">
        <v>76.795580110497198</v>
      </c>
      <c r="P2331">
        <v>15.286624203821599</v>
      </c>
      <c r="Q2331">
        <v>-0.15524186087566699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384</v>
      </c>
      <c r="E2332">
        <v>201.69475364499999</v>
      </c>
      <c r="F2332">
        <v>129.94999999999999</v>
      </c>
      <c r="G2332">
        <v>9.7352135474299004</v>
      </c>
      <c r="H2332">
        <v>10.563129121065099</v>
      </c>
      <c r="I2332">
        <v>26.477542501855801</v>
      </c>
      <c r="J2332">
        <v>-17.1512330129191</v>
      </c>
      <c r="M2332">
        <v>51.707853426490502</v>
      </c>
      <c r="O2332">
        <v>15.044247787610599</v>
      </c>
      <c r="P2332">
        <v>54.426619132501401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275</v>
      </c>
      <c r="E2333">
        <v>200.78152743199999</v>
      </c>
      <c r="F2333">
        <v>43.79</v>
      </c>
      <c r="G2333">
        <v>226.223602849077</v>
      </c>
      <c r="H2333">
        <v>143.23515554395701</v>
      </c>
      <c r="I2333">
        <v>185.44366502247999</v>
      </c>
      <c r="J2333">
        <v>1.3280139649590801</v>
      </c>
      <c r="K2333">
        <v>29.3555401858506</v>
      </c>
      <c r="L2333">
        <v>19.237789904197399</v>
      </c>
      <c r="M2333">
        <v>85.561183725600799</v>
      </c>
      <c r="N2333">
        <v>0.964334833313643</v>
      </c>
      <c r="O2333">
        <v>6.1886275405343696</v>
      </c>
      <c r="P2333">
        <v>337.9</v>
      </c>
      <c r="Q2333">
        <v>8.9859135711171004E-2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E2334">
        <v>200.69418899999999</v>
      </c>
      <c r="F2334">
        <v>17.5</v>
      </c>
      <c r="G2334">
        <v>41.1246016118493</v>
      </c>
      <c r="H2334">
        <v>-10.5328057610353</v>
      </c>
      <c r="I2334">
        <v>-32.542749375578801</v>
      </c>
      <c r="J2334">
        <v>-4.0474148398996297</v>
      </c>
      <c r="K2334">
        <v>20.167932337637399</v>
      </c>
      <c r="L2334">
        <v>18.138002977996901</v>
      </c>
      <c r="M2334">
        <v>39.302313373060599</v>
      </c>
      <c r="N2334">
        <v>1.25304336637364</v>
      </c>
      <c r="O2334">
        <v>81.285714285714207</v>
      </c>
      <c r="P2334">
        <v>87.165775401069496</v>
      </c>
      <c r="Q2334">
        <v>0.107258883086607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1659</v>
      </c>
      <c r="E2335">
        <v>200.49832000000001</v>
      </c>
      <c r="F2335">
        <v>271.60000000000002</v>
      </c>
      <c r="G2335">
        <v>-66.737447610027203</v>
      </c>
      <c r="H2335">
        <v>-5.88127048270632</v>
      </c>
      <c r="I2335">
        <v>-43.144171450566702</v>
      </c>
      <c r="J2335">
        <v>-6.4591279348765998</v>
      </c>
      <c r="K2335">
        <v>294.754162698198</v>
      </c>
      <c r="L2335">
        <v>344.00747739452299</v>
      </c>
      <c r="M2335">
        <v>50.140802609326698</v>
      </c>
      <c r="N2335">
        <v>1.86900958466453</v>
      </c>
      <c r="O2335">
        <v>90.353460972017601</v>
      </c>
      <c r="P2335">
        <v>4.4615384615384697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275</v>
      </c>
      <c r="E2336">
        <v>200.0867585</v>
      </c>
      <c r="F2336">
        <v>33.25</v>
      </c>
      <c r="G2336">
        <v>57.252592600702101</v>
      </c>
      <c r="H2336">
        <v>1.7201010527379901</v>
      </c>
      <c r="I2336">
        <v>-30.3709591501392</v>
      </c>
      <c r="J2336">
        <v>-0.298156081390198</v>
      </c>
      <c r="K2336">
        <v>36.0173838208039</v>
      </c>
      <c r="L2336">
        <v>33.765008083781701</v>
      </c>
      <c r="M2336">
        <v>61.410723140580501</v>
      </c>
      <c r="N2336">
        <v>1.4144745987977301</v>
      </c>
      <c r="O2336">
        <v>43.609022556390897</v>
      </c>
      <c r="P2336">
        <v>95.473251028806501</v>
      </c>
      <c r="Q2336">
        <v>0.109027407476521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998</v>
      </c>
      <c r="E2337">
        <v>199.98099999999999</v>
      </c>
      <c r="F2337">
        <v>635.1</v>
      </c>
      <c r="G2337">
        <v>125.957503413347</v>
      </c>
      <c r="H2337">
        <v>-8.2536537776613095</v>
      </c>
      <c r="I2337">
        <v>73.051271510367499</v>
      </c>
      <c r="J2337">
        <v>-5.1027208028092303</v>
      </c>
      <c r="K2337">
        <v>608.35684504148105</v>
      </c>
      <c r="L2337">
        <v>472.79066868205501</v>
      </c>
      <c r="M2337">
        <v>46.893320260540499</v>
      </c>
      <c r="N2337">
        <v>0.20019517081764401</v>
      </c>
      <c r="O2337">
        <v>15.6353330184222</v>
      </c>
      <c r="P2337">
        <v>193.077988001845</v>
      </c>
      <c r="Q2337">
        <v>8.6753326965692004E-2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E2338">
        <v>199.86993000000001</v>
      </c>
      <c r="F2338">
        <v>315</v>
      </c>
      <c r="G2338">
        <v>261.01487667848698</v>
      </c>
      <c r="H2338">
        <v>10.4572572484921</v>
      </c>
      <c r="I2338">
        <v>91.341443160809504</v>
      </c>
      <c r="J2338">
        <v>2.3354927718878198</v>
      </c>
      <c r="K2338">
        <v>278.03819063988198</v>
      </c>
      <c r="L2338">
        <v>205.547869467646</v>
      </c>
      <c r="M2338">
        <v>63.6929292031556</v>
      </c>
      <c r="N2338">
        <v>0.81588412142734601</v>
      </c>
      <c r="O2338">
        <v>7.9523809523809499</v>
      </c>
      <c r="P2338">
        <v>308.56031128404601</v>
      </c>
      <c r="Q2338">
        <v>0.118397066838328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609</v>
      </c>
      <c r="E2339">
        <v>199.74733964999999</v>
      </c>
      <c r="F2339">
        <v>85.84</v>
      </c>
      <c r="G2339">
        <v>-41.0709432587268</v>
      </c>
      <c r="H2339">
        <v>-8.4206705843840002</v>
      </c>
      <c r="I2339">
        <v>-18.684958814491502</v>
      </c>
      <c r="J2339">
        <v>-4.5153037069841497</v>
      </c>
      <c r="K2339">
        <v>90.859968803742106</v>
      </c>
      <c r="L2339">
        <v>94.848576763814805</v>
      </c>
      <c r="M2339">
        <v>45.370560817221303</v>
      </c>
      <c r="N2339">
        <v>0.65146870647176602</v>
      </c>
      <c r="O2339">
        <v>42.7073625349487</v>
      </c>
      <c r="P2339">
        <v>9.2807129217059305</v>
      </c>
      <c r="Q2339">
        <v>0.14544731264343999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193</v>
      </c>
      <c r="E2340">
        <v>199.573725</v>
      </c>
      <c r="F2340">
        <v>165.1</v>
      </c>
      <c r="G2340">
        <v>-7.9666932110806297</v>
      </c>
      <c r="H2340">
        <v>-13.323818284141799</v>
      </c>
      <c r="I2340">
        <v>-30.7145952521889</v>
      </c>
      <c r="J2340">
        <v>-2.1802214490856202</v>
      </c>
      <c r="K2340">
        <v>166.63171407310699</v>
      </c>
      <c r="L2340">
        <v>180.04005494789499</v>
      </c>
      <c r="M2340">
        <v>44.3027110973701</v>
      </c>
      <c r="N2340">
        <v>1.33941684347137</v>
      </c>
      <c r="O2340">
        <v>87.431859479103494</v>
      </c>
      <c r="P2340">
        <v>43.565217391304301</v>
      </c>
      <c r="Q2340">
        <v>0.11819696924804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281</v>
      </c>
      <c r="E2341">
        <v>199.369159741</v>
      </c>
      <c r="F2341">
        <v>189.57</v>
      </c>
      <c r="G2341">
        <v>-16.200615496109499</v>
      </c>
      <c r="H2341">
        <v>1.23317556946214</v>
      </c>
      <c r="I2341">
        <v>-29.587779533390901</v>
      </c>
      <c r="J2341">
        <v>-4.9816547055774203</v>
      </c>
      <c r="K2341">
        <v>178.84401347167699</v>
      </c>
      <c r="L2341">
        <v>182.82474458436201</v>
      </c>
      <c r="M2341">
        <v>56.819870055418299</v>
      </c>
      <c r="N2341">
        <v>4.3026123065125601</v>
      </c>
      <c r="O2341">
        <v>52.977791844701102</v>
      </c>
      <c r="P2341">
        <v>41.101600297729803</v>
      </c>
      <c r="Q2341">
        <v>3.8815451265958999E-2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249</v>
      </c>
      <c r="E2342">
        <v>198.66346415999999</v>
      </c>
      <c r="F2342">
        <v>391.75</v>
      </c>
      <c r="G2342">
        <v>17.6107409052359</v>
      </c>
      <c r="H2342">
        <v>9.4036315502629506</v>
      </c>
      <c r="I2342">
        <v>7.8385374131466401</v>
      </c>
      <c r="J2342">
        <v>-0.46802841018305302</v>
      </c>
      <c r="K2342">
        <v>355.37307778787101</v>
      </c>
      <c r="L2342">
        <v>333.44986880896499</v>
      </c>
      <c r="M2342">
        <v>71.620280633633897</v>
      </c>
      <c r="N2342">
        <v>2.6553633763879199</v>
      </c>
      <c r="O2342">
        <v>4.6585832801531604</v>
      </c>
      <c r="P2342">
        <v>46.613023952095801</v>
      </c>
      <c r="Q2342">
        <v>-2.4666209200499001E-2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584</v>
      </c>
      <c r="E2343">
        <v>198.45855717000001</v>
      </c>
      <c r="F2343">
        <v>155.80000000000001</v>
      </c>
      <c r="G2343">
        <v>77.114148054191801</v>
      </c>
      <c r="H2343">
        <v>12.898707278618</v>
      </c>
      <c r="I2343">
        <v>-41.791240566927101</v>
      </c>
      <c r="J2343">
        <v>-0.80818952620623996</v>
      </c>
      <c r="K2343">
        <v>147.71024107626101</v>
      </c>
      <c r="L2343">
        <v>153.323261663202</v>
      </c>
      <c r="M2343">
        <v>68.014374966100505</v>
      </c>
      <c r="N2343">
        <v>0.68478123406425295</v>
      </c>
      <c r="O2343">
        <v>72.657252888318297</v>
      </c>
      <c r="P2343">
        <v>110.54054054053999</v>
      </c>
      <c r="Q2343">
        <v>2.715982703184E-2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E2344">
        <v>197.8</v>
      </c>
      <c r="F2344">
        <v>95.95</v>
      </c>
      <c r="G2344">
        <v>190.46410875393701</v>
      </c>
      <c r="H2344">
        <v>-23.960353124066501</v>
      </c>
      <c r="I2344">
        <v>-11.0356850113716</v>
      </c>
      <c r="J2344">
        <v>-8.2117052544642402</v>
      </c>
      <c r="K2344">
        <v>104.952287949872</v>
      </c>
      <c r="L2344">
        <v>95.714213866745794</v>
      </c>
      <c r="M2344">
        <v>39.912795077284301</v>
      </c>
      <c r="N2344">
        <v>1.03115317378986</v>
      </c>
      <c r="O2344">
        <v>44.4189682126107</v>
      </c>
      <c r="P2344">
        <v>222.52100840336101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230</v>
      </c>
      <c r="E2345">
        <v>197.47200000000001</v>
      </c>
      <c r="F2345">
        <v>190.2</v>
      </c>
      <c r="G2345">
        <v>24.8092303181975</v>
      </c>
      <c r="H2345">
        <v>-2.7515256029713702</v>
      </c>
      <c r="I2345">
        <v>-19.790782156970099</v>
      </c>
      <c r="J2345">
        <v>-7.9473518482655496</v>
      </c>
      <c r="K2345">
        <v>183.32365339411101</v>
      </c>
      <c r="L2345">
        <v>166.799117931148</v>
      </c>
      <c r="M2345">
        <v>52.937672777608597</v>
      </c>
      <c r="N2345">
        <v>1.8025899466728099</v>
      </c>
      <c r="O2345">
        <v>36.698212407991598</v>
      </c>
      <c r="P2345">
        <v>61.186440677966097</v>
      </c>
      <c r="Q2345">
        <v>0.14755487076684501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197.244009852</v>
      </c>
      <c r="F2346">
        <v>82</v>
      </c>
      <c r="G2346">
        <v>-2.6062844588520999</v>
      </c>
      <c r="H2346">
        <v>14.267550549508201</v>
      </c>
      <c r="I2346">
        <v>-7.2382166569412503</v>
      </c>
      <c r="J2346">
        <v>3.0751178440275599</v>
      </c>
      <c r="K2346">
        <v>72.746356060786795</v>
      </c>
      <c r="L2346">
        <v>73.421545597494898</v>
      </c>
      <c r="M2346">
        <v>78.490337815697302</v>
      </c>
      <c r="N2346">
        <v>3.0968990261404401</v>
      </c>
      <c r="O2346">
        <v>12.0731707317073</v>
      </c>
      <c r="P2346">
        <v>40.893470790377997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E2347">
        <v>195.714741</v>
      </c>
      <c r="F2347">
        <v>434.15</v>
      </c>
      <c r="G2347">
        <v>-32.778013965797598</v>
      </c>
      <c r="H2347">
        <v>-11.395322977640999</v>
      </c>
      <c r="I2347">
        <v>4.0319004643770899</v>
      </c>
      <c r="J2347">
        <v>-7.3799709777717997</v>
      </c>
      <c r="K2347">
        <v>471.86206464713899</v>
      </c>
      <c r="L2347">
        <v>458.77796909384102</v>
      </c>
      <c r="M2347">
        <v>34.757378684464697</v>
      </c>
      <c r="N2347">
        <v>0.31105095233491198</v>
      </c>
      <c r="O2347">
        <v>48.566163768282799</v>
      </c>
      <c r="P2347">
        <v>23.689458689458601</v>
      </c>
      <c r="Q2347">
        <v>0.14077472815676101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531</v>
      </c>
      <c r="E2348">
        <v>194.93915999999999</v>
      </c>
      <c r="F2348">
        <v>80.69</v>
      </c>
      <c r="G2348">
        <v>-39.515051813095702</v>
      </c>
      <c r="H2348">
        <v>-11.3919497410205</v>
      </c>
      <c r="I2348">
        <v>-22.062259054816298</v>
      </c>
      <c r="J2348">
        <v>-3.95296751244764</v>
      </c>
      <c r="K2348">
        <v>86.432722084747894</v>
      </c>
      <c r="L2348">
        <v>93.462847636402699</v>
      </c>
      <c r="M2348">
        <v>40.298103775922101</v>
      </c>
      <c r="N2348">
        <v>1.0299305632079001</v>
      </c>
      <c r="O2348">
        <v>48.097657702317498</v>
      </c>
      <c r="P2348">
        <v>18.661764705882302</v>
      </c>
      <c r="Q2348">
        <v>3.3539117926751003E-2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E2349">
        <v>194.68541915999899</v>
      </c>
      <c r="F2349">
        <v>482</v>
      </c>
      <c r="G2349">
        <v>-15.0558437132251</v>
      </c>
      <c r="H2349">
        <v>-8.5381752133542399</v>
      </c>
      <c r="I2349">
        <v>-26.2138636299374</v>
      </c>
      <c r="J2349">
        <v>-8.6025405652381295</v>
      </c>
      <c r="K2349">
        <v>506.24173148710997</v>
      </c>
      <c r="L2349">
        <v>500.10110527352703</v>
      </c>
      <c r="M2349">
        <v>36.314272458387499</v>
      </c>
      <c r="N2349">
        <v>0.878471181897027</v>
      </c>
      <c r="O2349">
        <v>43.7759336099585</v>
      </c>
      <c r="P2349">
        <v>25.032425421530402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1150</v>
      </c>
      <c r="E2350">
        <v>194.58905793599999</v>
      </c>
      <c r="F2350">
        <v>14.91</v>
      </c>
      <c r="G2350">
        <v>-24.236347299130902</v>
      </c>
      <c r="H2350">
        <v>-12.6068177705311</v>
      </c>
      <c r="I2350">
        <v>-59.174815446154199</v>
      </c>
      <c r="J2350">
        <v>-6.2426266016124803</v>
      </c>
      <c r="K2350">
        <v>17.314394383760799</v>
      </c>
      <c r="L2350">
        <v>21.727720533791501</v>
      </c>
      <c r="M2350">
        <v>34.429069933857598</v>
      </c>
      <c r="N2350">
        <v>0.268551705184225</v>
      </c>
      <c r="O2350">
        <v>154.862508383635</v>
      </c>
      <c r="P2350">
        <v>4.2657342657342596</v>
      </c>
      <c r="Q2350">
        <v>-1.0875526189437001E-2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E2351">
        <v>193.7863165</v>
      </c>
      <c r="F2351">
        <v>21.27</v>
      </c>
      <c r="G2351">
        <v>21.485143928939198</v>
      </c>
      <c r="H2351">
        <v>-3.6837408474542701</v>
      </c>
      <c r="I2351">
        <v>18.897118898218999</v>
      </c>
      <c r="J2351">
        <v>-1.60966438945806</v>
      </c>
      <c r="K2351">
        <v>22.710712533144001</v>
      </c>
      <c r="L2351">
        <v>21.180586516567999</v>
      </c>
      <c r="M2351">
        <v>48.077733690452398</v>
      </c>
      <c r="N2351">
        <v>0.65246817166198801</v>
      </c>
      <c r="O2351">
        <v>44.757874941231698</v>
      </c>
      <c r="P2351">
        <v>72.786352558895203</v>
      </c>
      <c r="Q2351">
        <v>2.0996923344902999E-2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193</v>
      </c>
      <c r="E2352">
        <v>193.78128000000001</v>
      </c>
      <c r="F2352">
        <v>550.04999999999995</v>
      </c>
      <c r="G2352">
        <v>-9.2327553451079503</v>
      </c>
      <c r="H2352">
        <v>10.487978803415899</v>
      </c>
      <c r="I2352">
        <v>-3.04510878677167</v>
      </c>
      <c r="J2352">
        <v>-2.93359641600486</v>
      </c>
      <c r="K2352">
        <v>468.56987637331503</v>
      </c>
      <c r="L2352">
        <v>445.01343411102602</v>
      </c>
      <c r="M2352">
        <v>73.469008467868406</v>
      </c>
      <c r="N2352">
        <v>1.8920231282963</v>
      </c>
      <c r="O2352">
        <v>13.6260339969093</v>
      </c>
      <c r="P2352">
        <v>48.201535767209997</v>
      </c>
      <c r="Q2352">
        <v>9.7526997077718003E-2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584</v>
      </c>
      <c r="E2353">
        <v>193.11500721600001</v>
      </c>
      <c r="F2353">
        <v>47.5</v>
      </c>
      <c r="G2353">
        <v>15.079128891345199</v>
      </c>
      <c r="H2353">
        <v>61.1543746235726</v>
      </c>
      <c r="I2353">
        <v>48.093293213083903</v>
      </c>
      <c r="J2353">
        <v>2.5296704118814799</v>
      </c>
      <c r="K2353">
        <v>33.9945087822503</v>
      </c>
      <c r="L2353">
        <v>32.043045988467199</v>
      </c>
      <c r="M2353">
        <v>72.741147934813199</v>
      </c>
      <c r="N2353">
        <v>4.5640373865839701</v>
      </c>
      <c r="O2353">
        <v>8.4210526315789505</v>
      </c>
      <c r="P2353">
        <v>93.089430894308904</v>
      </c>
      <c r="Q2353">
        <v>-1.9232440535202001E-2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46</v>
      </c>
      <c r="E2354">
        <v>192.96136519999999</v>
      </c>
      <c r="F2354">
        <v>611.45000000000005</v>
      </c>
      <c r="G2354">
        <v>-74.479550174289301</v>
      </c>
      <c r="H2354">
        <v>-34.069984108890402</v>
      </c>
      <c r="I2354">
        <v>-72.477280940906397</v>
      </c>
      <c r="J2354">
        <v>-1.8643259464203299</v>
      </c>
      <c r="K2354">
        <v>1089.0132607175599</v>
      </c>
      <c r="L2354">
        <v>1426.1179810153201</v>
      </c>
      <c r="M2354">
        <v>34.068455027114901</v>
      </c>
      <c r="N2354">
        <v>1.0802841569611401</v>
      </c>
      <c r="O2354">
        <v>287.91233952081097</v>
      </c>
      <c r="Q2354">
        <v>2.6471827469365002E-2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584</v>
      </c>
      <c r="E2355">
        <v>192.88200000000001</v>
      </c>
      <c r="F2355">
        <v>90.14</v>
      </c>
      <c r="G2355">
        <v>607.45852763289702</v>
      </c>
      <c r="H2355">
        <v>-3.2164529426455402</v>
      </c>
      <c r="I2355">
        <v>167.690350857521</v>
      </c>
      <c r="J2355">
        <v>-7.6962413369384599</v>
      </c>
      <c r="K2355">
        <v>85.191517572163207</v>
      </c>
      <c r="L2355">
        <v>55.235582167696798</v>
      </c>
      <c r="M2355">
        <v>51.5002857325942</v>
      </c>
      <c r="N2355">
        <v>0.32831991951710199</v>
      </c>
      <c r="O2355">
        <v>19.037053472376201</v>
      </c>
      <c r="P2355">
        <v>719.45454545454504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281</v>
      </c>
      <c r="E2356">
        <v>192.70838214400001</v>
      </c>
      <c r="F2356">
        <v>142.6</v>
      </c>
      <c r="G2356">
        <v>-47.201487401427201</v>
      </c>
      <c r="H2356">
        <v>-8.9096446975191999</v>
      </c>
      <c r="I2356">
        <v>-30.8989866487718</v>
      </c>
      <c r="J2356">
        <v>-0.96569285709239605</v>
      </c>
      <c r="K2356">
        <v>148.37390511903001</v>
      </c>
      <c r="L2356">
        <v>165.27429730289799</v>
      </c>
      <c r="M2356">
        <v>49.406917302966299</v>
      </c>
      <c r="N2356">
        <v>0.83343702120553498</v>
      </c>
      <c r="O2356">
        <v>49.171961359401003</v>
      </c>
      <c r="P2356">
        <v>12.2834645669291</v>
      </c>
      <c r="Q2356">
        <v>-6.7435039489644993E-2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21</v>
      </c>
      <c r="E2357">
        <v>192.24599071</v>
      </c>
      <c r="F2357">
        <v>0.93</v>
      </c>
      <c r="G2357">
        <v>74.395899077680596</v>
      </c>
      <c r="H2357">
        <v>-1.6577526512533001</v>
      </c>
      <c r="I2357">
        <v>5.2143149886283604</v>
      </c>
      <c r="J2357">
        <v>-9.6451858632025793</v>
      </c>
      <c r="K2357">
        <v>1.0089737825615399</v>
      </c>
      <c r="L2357">
        <v>0.86369062082908199</v>
      </c>
      <c r="M2357">
        <v>51.4254630226893</v>
      </c>
      <c r="N2357">
        <v>1.38554490400702</v>
      </c>
      <c r="O2357">
        <v>83.870967741935402</v>
      </c>
      <c r="P2357">
        <v>294.06779661016901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1510</v>
      </c>
      <c r="E2358">
        <v>191.81008700000001</v>
      </c>
      <c r="F2358">
        <v>382.4</v>
      </c>
      <c r="G2358">
        <v>63.871986034202401</v>
      </c>
      <c r="H2358">
        <v>-12.2689950993751</v>
      </c>
      <c r="I2358">
        <v>10.130347941733501</v>
      </c>
      <c r="J2358">
        <v>-3.3550856125760098</v>
      </c>
      <c r="K2358">
        <v>384.24701059896603</v>
      </c>
      <c r="L2358">
        <v>350.02744689958001</v>
      </c>
      <c r="M2358">
        <v>39.336278682728697</v>
      </c>
      <c r="N2358">
        <v>1.5732755275603401</v>
      </c>
      <c r="O2358">
        <v>40.899581589958103</v>
      </c>
      <c r="P2358">
        <v>122.325581395348</v>
      </c>
      <c r="Q2358">
        <v>5.0014429683471001E-2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E2359">
        <v>191.58184349999999</v>
      </c>
      <c r="F2359">
        <v>248.1</v>
      </c>
      <c r="G2359">
        <v>143.81476107525299</v>
      </c>
      <c r="H2359">
        <v>14.025157437971099</v>
      </c>
      <c r="I2359">
        <v>-23.367840488403399</v>
      </c>
      <c r="J2359">
        <v>-6.1412886409071197</v>
      </c>
      <c r="K2359">
        <v>236.267383686561</v>
      </c>
      <c r="M2359">
        <v>59.885853339227403</v>
      </c>
      <c r="N2359">
        <v>1.4463561232156199</v>
      </c>
      <c r="O2359">
        <v>42.543329302700499</v>
      </c>
      <c r="P2359">
        <v>188.153310104529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59</v>
      </c>
      <c r="E2360">
        <v>191.54171500000001</v>
      </c>
      <c r="F2360">
        <v>46.25</v>
      </c>
      <c r="G2360">
        <v>-5.3082808102543799</v>
      </c>
      <c r="H2360">
        <v>-9.20398450649291</v>
      </c>
      <c r="I2360">
        <v>-17.977334910768</v>
      </c>
      <c r="J2360">
        <v>-0.74165730079846703</v>
      </c>
      <c r="K2360">
        <v>51.804488950367201</v>
      </c>
      <c r="L2360">
        <v>53.3789024563239</v>
      </c>
      <c r="M2360">
        <v>54.523028556262197</v>
      </c>
      <c r="N2360">
        <v>1.0098981115544201</v>
      </c>
      <c r="O2360">
        <v>59.783783783783797</v>
      </c>
      <c r="P2360">
        <v>38.655160444822002</v>
      </c>
      <c r="Q2360">
        <v>0.13903141625095</v>
      </c>
    </row>
    <row r="2361" spans="1:17" hidden="1" x14ac:dyDescent="0.3">
      <c r="A2361" t="s">
        <v>4882</v>
      </c>
      <c r="B2361" t="s">
        <v>3470</v>
      </c>
      <c r="C2361" t="str">
        <f>IFERROR(VLOOKUP(Table1[[#This Row],[Ticker]],[1]!Table1[[Symbol]:[Industry]],2,FALSE),"-")</f>
        <v>-</v>
      </c>
      <c r="D2361" t="s">
        <v>1510</v>
      </c>
      <c r="E2361">
        <v>191.12263400000001</v>
      </c>
      <c r="F2361">
        <v>117.68</v>
      </c>
      <c r="G2361">
        <v>-0.85332777332897403</v>
      </c>
      <c r="H2361">
        <v>-0.425834095571617</v>
      </c>
      <c r="I2361">
        <v>-5.6348789209103698</v>
      </c>
      <c r="J2361">
        <v>-4.8764184683343004</v>
      </c>
      <c r="K2361">
        <v>114.307613343561</v>
      </c>
      <c r="L2361">
        <v>111.94776757541599</v>
      </c>
      <c r="M2361">
        <v>55.368915792241502</v>
      </c>
      <c r="N2361">
        <v>3.7612099444889302</v>
      </c>
      <c r="O2361">
        <v>16.374915023793299</v>
      </c>
      <c r="P2361">
        <v>26.469639978506098</v>
      </c>
      <c r="Q2361">
        <v>2.6667275814317E-2</v>
      </c>
    </row>
    <row r="2362" spans="1:17" hidden="1" x14ac:dyDescent="0.3">
      <c r="A2362" t="s">
        <v>4883</v>
      </c>
      <c r="B2362" t="s">
        <v>4884</v>
      </c>
      <c r="C2362" t="str">
        <f>IFERROR(VLOOKUP(Table1[[#This Row],[Ticker]],[1]!Table1[[Symbol]:[Industry]],2,FALSE),"-")</f>
        <v>-</v>
      </c>
      <c r="D2362" t="s">
        <v>379</v>
      </c>
      <c r="E2362">
        <v>190.77175834600001</v>
      </c>
      <c r="F2362">
        <v>64.59</v>
      </c>
      <c r="G2362">
        <v>-37.252435829847997</v>
      </c>
      <c r="H2362">
        <v>-5.4311715688512896</v>
      </c>
      <c r="I2362">
        <v>-28.227992703679298</v>
      </c>
      <c r="J2362">
        <v>-3.9448570838588299</v>
      </c>
      <c r="K2362">
        <v>65.742502180108204</v>
      </c>
      <c r="L2362">
        <v>71.434886926537402</v>
      </c>
      <c r="M2362">
        <v>52.186345414796499</v>
      </c>
      <c r="N2362">
        <v>1.5520926542248299</v>
      </c>
      <c r="O2362">
        <v>58.615884811890297</v>
      </c>
      <c r="P2362">
        <v>9.1969568892645803</v>
      </c>
      <c r="Q2362">
        <v>-5.9341521017506997E-2</v>
      </c>
    </row>
    <row r="2363" spans="1:17" hidden="1" x14ac:dyDescent="0.3">
      <c r="A2363" t="s">
        <v>4885</v>
      </c>
      <c r="B2363" t="s">
        <v>4886</v>
      </c>
      <c r="C2363" t="str">
        <f>IFERROR(VLOOKUP(Table1[[#This Row],[Ticker]],[1]!Table1[[Symbol]:[Industry]],2,FALSE),"-")</f>
        <v>-</v>
      </c>
      <c r="D2363" t="s">
        <v>193</v>
      </c>
      <c r="E2363">
        <v>190.72654800000001</v>
      </c>
      <c r="F2363">
        <v>106.75</v>
      </c>
      <c r="G2363">
        <v>14.5553193675357</v>
      </c>
      <c r="H2363">
        <v>-1.08912778163701</v>
      </c>
      <c r="I2363">
        <v>-24.946975333952199</v>
      </c>
      <c r="J2363">
        <v>4.6274821080955197</v>
      </c>
      <c r="K2363">
        <v>107.519925762065</v>
      </c>
      <c r="L2363">
        <v>109.88099357266999</v>
      </c>
      <c r="M2363">
        <v>47.7817071769663</v>
      </c>
      <c r="N2363">
        <v>1.0174442190669299</v>
      </c>
      <c r="O2363">
        <v>56.252927400468302</v>
      </c>
      <c r="P2363">
        <v>52.065527065527</v>
      </c>
      <c r="Q2363">
        <v>5.6317973282643E-2</v>
      </c>
    </row>
    <row r="2364" spans="1:17" hidden="1" x14ac:dyDescent="0.3">
      <c r="A2364" t="s">
        <v>4887</v>
      </c>
      <c r="B2364" t="s">
        <v>4888</v>
      </c>
      <c r="C2364" t="str">
        <f>IFERROR(VLOOKUP(Table1[[#This Row],[Ticker]],[1]!Table1[[Symbol]:[Industry]],2,FALSE),"-")</f>
        <v>-</v>
      </c>
      <c r="D2364" t="s">
        <v>119</v>
      </c>
      <c r="E2364">
        <v>190.69139999999999</v>
      </c>
      <c r="F2364">
        <v>266.89999999999998</v>
      </c>
      <c r="G2364">
        <v>122.714712453723</v>
      </c>
      <c r="H2364">
        <v>-16.409286906333602</v>
      </c>
      <c r="I2364">
        <v>26.011811779385699</v>
      </c>
      <c r="J2364">
        <v>10.6142538326267</v>
      </c>
      <c r="K2364">
        <v>289.61638278724899</v>
      </c>
      <c r="L2364">
        <v>230.16256132534099</v>
      </c>
      <c r="M2364">
        <v>45.842036323534302</v>
      </c>
      <c r="N2364">
        <v>0.97345794392523299</v>
      </c>
      <c r="O2364">
        <v>56.594230048707303</v>
      </c>
      <c r="P2364">
        <v>162.95566502463001</v>
      </c>
    </row>
    <row r="2365" spans="1:17" hidden="1" x14ac:dyDescent="0.3">
      <c r="A2365" t="s">
        <v>4889</v>
      </c>
      <c r="B2365" t="s">
        <v>4890</v>
      </c>
      <c r="C2365" t="str">
        <f>IFERROR(VLOOKUP(Table1[[#This Row],[Ticker]],[1]!Table1[[Symbol]:[Industry]],2,FALSE),"-")</f>
        <v>-</v>
      </c>
      <c r="D2365" t="s">
        <v>1510</v>
      </c>
      <c r="E2365">
        <v>190.56998632</v>
      </c>
      <c r="F2365">
        <v>22.34</v>
      </c>
      <c r="G2365">
        <v>40.191910846232403</v>
      </c>
      <c r="H2365">
        <v>22.1955341064475</v>
      </c>
      <c r="I2365">
        <v>-7.8486180367757896</v>
      </c>
      <c r="J2365">
        <v>5.6661694481527203</v>
      </c>
      <c r="K2365">
        <v>19.2385693377644</v>
      </c>
      <c r="L2365">
        <v>17.2207355970267</v>
      </c>
      <c r="M2365">
        <v>76.486885910341201</v>
      </c>
      <c r="N2365">
        <v>1.42945282066988</v>
      </c>
      <c r="O2365">
        <v>15.264100268576501</v>
      </c>
      <c r="P2365">
        <v>104.95412844036601</v>
      </c>
      <c r="Q2365">
        <v>-3.7704526543876002E-2</v>
      </c>
    </row>
    <row r="2366" spans="1:17" hidden="1" x14ac:dyDescent="0.3">
      <c r="A2366" t="s">
        <v>4891</v>
      </c>
      <c r="B2366" t="s">
        <v>4892</v>
      </c>
      <c r="C2366" t="str">
        <f>IFERROR(VLOOKUP(Table1[[#This Row],[Ticker]],[1]!Table1[[Symbol]:[Industry]],2,FALSE),"-")</f>
        <v>-</v>
      </c>
      <c r="D2366" t="s">
        <v>340</v>
      </c>
      <c r="E2366">
        <v>189.98668259999999</v>
      </c>
      <c r="F2366">
        <v>37.76</v>
      </c>
      <c r="G2366">
        <v>48.6705841650435</v>
      </c>
      <c r="H2366">
        <v>-7.5948339525020403</v>
      </c>
      <c r="I2366">
        <v>4.2620249122924703</v>
      </c>
      <c r="J2366">
        <v>-3.5312402849712901</v>
      </c>
      <c r="K2366">
        <v>38.484443112081401</v>
      </c>
      <c r="L2366">
        <v>33.9181090241809</v>
      </c>
      <c r="M2366">
        <v>48.041395979468</v>
      </c>
      <c r="N2366">
        <v>0.56928925477141001</v>
      </c>
      <c r="O2366">
        <v>24.205508474576199</v>
      </c>
      <c r="P2366">
        <v>92.653061224489704</v>
      </c>
      <c r="Q2366">
        <v>9.2638860588027006E-2</v>
      </c>
    </row>
    <row r="2367" spans="1:17" hidden="1" x14ac:dyDescent="0.3">
      <c r="A2367" t="s">
        <v>4893</v>
      </c>
      <c r="B2367" t="s">
        <v>4894</v>
      </c>
      <c r="C2367" t="str">
        <f>IFERROR(VLOOKUP(Table1[[#This Row],[Ticker]],[1]!Table1[[Symbol]:[Industry]],2,FALSE),"-")</f>
        <v>-</v>
      </c>
      <c r="D2367" t="s">
        <v>170</v>
      </c>
      <c r="E2367">
        <v>189.72107475000001</v>
      </c>
      <c r="F2367">
        <v>27.55</v>
      </c>
      <c r="G2367">
        <v>-4.2354130689366096</v>
      </c>
      <c r="H2367">
        <v>6.4969118331983999</v>
      </c>
      <c r="I2367">
        <v>1.64325159394534</v>
      </c>
      <c r="J2367">
        <v>0.70629610644829999</v>
      </c>
      <c r="K2367">
        <v>27.411450955555001</v>
      </c>
      <c r="L2367">
        <v>27.204903718563099</v>
      </c>
      <c r="M2367">
        <v>61.078170109410202</v>
      </c>
      <c r="N2367">
        <v>1.7796000588148799</v>
      </c>
      <c r="O2367">
        <v>66.969147005444597</v>
      </c>
      <c r="P2367">
        <v>26.376146788990798</v>
      </c>
      <c r="Q2367">
        <v>3.2437605732576001E-2</v>
      </c>
    </row>
    <row r="2368" spans="1:17" hidden="1" x14ac:dyDescent="0.3">
      <c r="A2368" t="s">
        <v>4895</v>
      </c>
      <c r="B2368" t="s">
        <v>4896</v>
      </c>
      <c r="C2368" t="str">
        <f>IFERROR(VLOOKUP(Table1[[#This Row],[Ticker]],[1]!Table1[[Symbol]:[Industry]],2,FALSE),"-")</f>
        <v>-</v>
      </c>
      <c r="D2368" t="s">
        <v>132</v>
      </c>
      <c r="E2368">
        <v>189.64058023999999</v>
      </c>
      <c r="F2368">
        <v>459</v>
      </c>
      <c r="G2368">
        <v>2.71239115147318</v>
      </c>
      <c r="H2368">
        <v>-7.2239696818007397</v>
      </c>
      <c r="I2368">
        <v>-12.1771883497304</v>
      </c>
      <c r="J2368">
        <v>-4.4008659130002696</v>
      </c>
      <c r="K2368">
        <v>455.12135635066198</v>
      </c>
      <c r="L2368">
        <v>448.86221796186999</v>
      </c>
      <c r="M2368">
        <v>40.876370820180902</v>
      </c>
      <c r="N2368">
        <v>1.3096536070423399</v>
      </c>
      <c r="O2368">
        <v>29.3790849673202</v>
      </c>
      <c r="P2368">
        <v>35</v>
      </c>
      <c r="Q2368">
        <v>8.2524574364591999E-2</v>
      </c>
    </row>
    <row r="2369" spans="1:17" hidden="1" x14ac:dyDescent="0.3">
      <c r="A2369" t="s">
        <v>4897</v>
      </c>
      <c r="B2369" t="s">
        <v>4898</v>
      </c>
      <c r="C2369" t="str">
        <f>IFERROR(VLOOKUP(Table1[[#This Row],[Ticker]],[1]!Table1[[Symbol]:[Industry]],2,FALSE),"-")</f>
        <v>-</v>
      </c>
      <c r="D2369" t="s">
        <v>379</v>
      </c>
      <c r="E2369">
        <v>189.25391999999999</v>
      </c>
      <c r="F2369">
        <v>12.39</v>
      </c>
      <c r="G2369">
        <v>-16.656937732613699</v>
      </c>
      <c r="H2369">
        <v>35.597685361346201</v>
      </c>
      <c r="I2369">
        <v>19.385367620207301</v>
      </c>
      <c r="J2369">
        <v>19.3059080878913</v>
      </c>
      <c r="K2369">
        <v>10.244878614217001</v>
      </c>
      <c r="L2369">
        <v>10.8309613700743</v>
      </c>
      <c r="M2369">
        <v>70.455206778774794</v>
      </c>
      <c r="N2369">
        <v>3.1473297720753699</v>
      </c>
      <c r="O2369">
        <v>47.296206618240497</v>
      </c>
      <c r="P2369">
        <v>75.744680851063805</v>
      </c>
      <c r="Q2369">
        <v>4.4954734357731001E-2</v>
      </c>
    </row>
    <row r="2370" spans="1:17" hidden="1" x14ac:dyDescent="0.3">
      <c r="A2370" t="s">
        <v>4899</v>
      </c>
      <c r="B2370" t="s">
        <v>4900</v>
      </c>
      <c r="C2370" t="str">
        <f>IFERROR(VLOOKUP(Table1[[#This Row],[Ticker]],[1]!Table1[[Symbol]:[Industry]],2,FALSE),"-")</f>
        <v>-</v>
      </c>
      <c r="D2370" t="s">
        <v>384</v>
      </c>
      <c r="E2370">
        <v>188.81521000000001</v>
      </c>
      <c r="F2370">
        <v>3.31</v>
      </c>
      <c r="G2370">
        <v>-99.169543784293694</v>
      </c>
      <c r="H2370">
        <v>-17.414687039133401</v>
      </c>
      <c r="I2370">
        <v>-53.470467620067197</v>
      </c>
      <c r="J2370">
        <v>-5.2145440412564197</v>
      </c>
      <c r="K2370">
        <v>3.7776814609691902</v>
      </c>
      <c r="L2370">
        <v>5.5509366974485603</v>
      </c>
      <c r="M2370">
        <v>32.7689373826408</v>
      </c>
      <c r="N2370">
        <v>1.4696016204567599</v>
      </c>
      <c r="O2370">
        <v>274.62235649546801</v>
      </c>
      <c r="P2370">
        <v>3.1152647975077801</v>
      </c>
      <c r="Q2370">
        <v>6.0238454606359002E-2</v>
      </c>
    </row>
    <row r="2371" spans="1:17" hidden="1" x14ac:dyDescent="0.3">
      <c r="A2371" t="s">
        <v>4901</v>
      </c>
      <c r="B2371" t="s">
        <v>4902</v>
      </c>
      <c r="C2371" t="str">
        <f>IFERROR(VLOOKUP(Table1[[#This Row],[Ticker]],[1]!Table1[[Symbol]:[Industry]],2,FALSE),"-")</f>
        <v>-</v>
      </c>
      <c r="D2371" t="s">
        <v>384</v>
      </c>
      <c r="E2371">
        <v>188.36738574</v>
      </c>
      <c r="F2371">
        <v>84.78</v>
      </c>
      <c r="G2371">
        <v>41.511123414394099</v>
      </c>
      <c r="H2371">
        <v>-9.7342994842198003</v>
      </c>
      <c r="I2371">
        <v>-34.657306632993198</v>
      </c>
      <c r="J2371">
        <v>-1.6769407863054898E-2</v>
      </c>
      <c r="K2371">
        <v>88.283599752238203</v>
      </c>
      <c r="L2371">
        <v>84.870349472627893</v>
      </c>
      <c r="M2371">
        <v>42.850278305330797</v>
      </c>
      <c r="N2371">
        <v>0.76763642848723901</v>
      </c>
      <c r="O2371">
        <v>58.551545175748899</v>
      </c>
      <c r="P2371">
        <v>84.304347826086897</v>
      </c>
      <c r="Q2371">
        <v>3.1474820519907999E-2</v>
      </c>
    </row>
    <row r="2372" spans="1:17" hidden="1" x14ac:dyDescent="0.3">
      <c r="A2372" t="s">
        <v>4903</v>
      </c>
      <c r="B2372" t="s">
        <v>4904</v>
      </c>
      <c r="C2372" t="str">
        <f>IFERROR(VLOOKUP(Table1[[#This Row],[Ticker]],[1]!Table1[[Symbol]:[Industry]],2,FALSE),"-")</f>
        <v>-</v>
      </c>
      <c r="D2372" t="s">
        <v>1150</v>
      </c>
      <c r="E2372">
        <v>188.241864816</v>
      </c>
      <c r="F2372">
        <v>141.34</v>
      </c>
      <c r="G2372">
        <v>-40.179625369578197</v>
      </c>
      <c r="H2372">
        <v>-20.157142283306801</v>
      </c>
      <c r="I2372">
        <v>-53.298756906796399</v>
      </c>
      <c r="J2372">
        <v>-5.4647299285169098</v>
      </c>
      <c r="K2372">
        <v>155.72484153353801</v>
      </c>
      <c r="L2372">
        <v>177.73033460085901</v>
      </c>
      <c r="M2372">
        <v>36.700831482689502</v>
      </c>
      <c r="N2372">
        <v>0.74170608545921501</v>
      </c>
      <c r="O2372">
        <v>112.28951464553499</v>
      </c>
      <c r="P2372">
        <v>12.6215139442231</v>
      </c>
      <c r="Q2372">
        <v>0.132098882827938</v>
      </c>
    </row>
    <row r="2373" spans="1:17" hidden="1" x14ac:dyDescent="0.3">
      <c r="A2373" t="s">
        <v>4905</v>
      </c>
      <c r="B2373" t="s">
        <v>4906</v>
      </c>
      <c r="C2373" t="str">
        <f>IFERROR(VLOOKUP(Table1[[#This Row],[Ticker]],[1]!Table1[[Symbol]:[Industry]],2,FALSE),"-")</f>
        <v>-</v>
      </c>
      <c r="D2373" t="s">
        <v>146</v>
      </c>
      <c r="E2373">
        <v>188.08945505999901</v>
      </c>
      <c r="F2373">
        <v>85.52</v>
      </c>
      <c r="G2373">
        <v>123.23460710846101</v>
      </c>
      <c r="H2373">
        <v>12.3956118808116</v>
      </c>
      <c r="I2373">
        <v>65.841253975184699</v>
      </c>
      <c r="J2373">
        <v>13.4566350438076</v>
      </c>
      <c r="K2373">
        <v>69.275610390202203</v>
      </c>
      <c r="L2373">
        <v>56.970230065263998</v>
      </c>
      <c r="M2373">
        <v>87.096431376184299</v>
      </c>
      <c r="N2373">
        <v>0.36536944633577501</v>
      </c>
      <c r="O2373">
        <v>7.7993451824134699</v>
      </c>
      <c r="P2373">
        <v>164.195242508495</v>
      </c>
      <c r="Q2373">
        <v>0.13686443609694199</v>
      </c>
    </row>
    <row r="2374" spans="1:17" hidden="1" x14ac:dyDescent="0.3">
      <c r="A2374" t="s">
        <v>4907</v>
      </c>
      <c r="B2374" t="s">
        <v>4908</v>
      </c>
      <c r="C2374" t="str">
        <f>IFERROR(VLOOKUP(Table1[[#This Row],[Ticker]],[1]!Table1[[Symbol]:[Industry]],2,FALSE),"-")</f>
        <v>-</v>
      </c>
      <c r="D2374" t="s">
        <v>275</v>
      </c>
      <c r="E2374">
        <v>187.50095808</v>
      </c>
      <c r="F2374">
        <v>134.47999999999999</v>
      </c>
      <c r="G2374">
        <v>109.735232236957</v>
      </c>
      <c r="H2374">
        <v>45.464659332335998</v>
      </c>
      <c r="I2374">
        <v>71.681706292976102</v>
      </c>
      <c r="J2374">
        <v>-12.954192452618299</v>
      </c>
      <c r="K2374">
        <v>110.15316013486201</v>
      </c>
      <c r="L2374">
        <v>88.866455525134498</v>
      </c>
      <c r="M2374">
        <v>56.731176228723797</v>
      </c>
      <c r="N2374">
        <v>0.88557210105769602</v>
      </c>
      <c r="O2374">
        <v>13.0279595478881</v>
      </c>
      <c r="P2374">
        <v>153.735849056603</v>
      </c>
      <c r="Q2374">
        <v>0.17083636344772701</v>
      </c>
    </row>
    <row r="2375" spans="1:17" hidden="1" x14ac:dyDescent="0.3">
      <c r="A2375" t="s">
        <v>4909</v>
      </c>
      <c r="B2375" t="s">
        <v>4910</v>
      </c>
      <c r="C2375" t="str">
        <f>IFERROR(VLOOKUP(Table1[[#This Row],[Ticker]],[1]!Table1[[Symbol]:[Industry]],2,FALSE),"-")</f>
        <v>-</v>
      </c>
      <c r="D2375" t="s">
        <v>477</v>
      </c>
      <c r="E2375">
        <v>187.23872856</v>
      </c>
      <c r="F2375">
        <v>7.71</v>
      </c>
      <c r="G2375">
        <v>52.938036258646498</v>
      </c>
      <c r="H2375">
        <v>3.00273834572014</v>
      </c>
      <c r="I2375">
        <v>25.662685751548899</v>
      </c>
      <c r="J2375">
        <v>-6.2030424210591404</v>
      </c>
      <c r="K2375">
        <v>7.4980650394991697</v>
      </c>
      <c r="L2375">
        <v>6.9449126849731799</v>
      </c>
      <c r="M2375">
        <v>52.211332670482101</v>
      </c>
      <c r="N2375">
        <v>1.5027155741548299</v>
      </c>
      <c r="O2375">
        <v>46.8974725098712</v>
      </c>
      <c r="P2375">
        <v>101.488010020357</v>
      </c>
      <c r="Q2375">
        <v>7.8044082036371004E-2</v>
      </c>
    </row>
    <row r="2376" spans="1:17" hidden="1" x14ac:dyDescent="0.3">
      <c r="A2376" t="s">
        <v>4911</v>
      </c>
      <c r="B2376" t="s">
        <v>4912</v>
      </c>
      <c r="C2376" t="str">
        <f>IFERROR(VLOOKUP(Table1[[#This Row],[Ticker]],[1]!Table1[[Symbol]:[Industry]],2,FALSE),"-")</f>
        <v>-</v>
      </c>
      <c r="D2376" t="s">
        <v>1105</v>
      </c>
      <c r="E2376">
        <v>187.22436028800001</v>
      </c>
      <c r="F2376">
        <v>19.829999999999998</v>
      </c>
      <c r="G2376">
        <v>-30.333296521080101</v>
      </c>
      <c r="H2376">
        <v>-10.5497251047428</v>
      </c>
      <c r="I2376">
        <v>-25.745362430726399</v>
      </c>
      <c r="J2376">
        <v>-5.5357773939325199</v>
      </c>
      <c r="K2376">
        <v>20.369641071450001</v>
      </c>
      <c r="L2376">
        <v>21.6796014947865</v>
      </c>
      <c r="M2376">
        <v>36.521553602329497</v>
      </c>
      <c r="N2376">
        <v>0.72218877911553203</v>
      </c>
      <c r="O2376">
        <v>48.2602118003025</v>
      </c>
      <c r="P2376">
        <v>16.647058823529299</v>
      </c>
      <c r="Q2376">
        <v>-9.35273986073E-3</v>
      </c>
    </row>
    <row r="2377" spans="1:17" hidden="1" x14ac:dyDescent="0.3">
      <c r="A2377" t="s">
        <v>4913</v>
      </c>
      <c r="B2377" t="s">
        <v>4914</v>
      </c>
      <c r="C2377" t="str">
        <f>IFERROR(VLOOKUP(Table1[[#This Row],[Ticker]],[1]!Table1[[Symbol]:[Industry]],2,FALSE),"-")</f>
        <v>-</v>
      </c>
      <c r="D2377" t="s">
        <v>49</v>
      </c>
      <c r="E2377">
        <v>186.9391225</v>
      </c>
      <c r="F2377">
        <v>112.32</v>
      </c>
      <c r="G2377">
        <v>26.719922760474699</v>
      </c>
      <c r="H2377">
        <v>-9.3038251734697397</v>
      </c>
      <c r="I2377">
        <v>-11.5494139750563</v>
      </c>
      <c r="J2377">
        <v>-2.9039351460482399</v>
      </c>
      <c r="K2377">
        <v>116.165301538021</v>
      </c>
      <c r="L2377">
        <v>109.620604473361</v>
      </c>
      <c r="M2377">
        <v>50.191938672364103</v>
      </c>
      <c r="N2377">
        <v>0.31042729856003398</v>
      </c>
      <c r="O2377">
        <v>31.5883190883191</v>
      </c>
      <c r="P2377">
        <v>58.644067796610102</v>
      </c>
      <c r="Q2377">
        <v>-5.0860051673340002E-3</v>
      </c>
    </row>
    <row r="2378" spans="1:17" hidden="1" x14ac:dyDescent="0.3">
      <c r="A2378" t="s">
        <v>4915</v>
      </c>
      <c r="B2378" t="s">
        <v>4916</v>
      </c>
      <c r="C2378" t="str">
        <f>IFERROR(VLOOKUP(Table1[[#This Row],[Ticker]],[1]!Table1[[Symbol]:[Industry]],2,FALSE),"-")</f>
        <v>-</v>
      </c>
      <c r="D2378" t="s">
        <v>59</v>
      </c>
      <c r="E2378">
        <v>186.444176484</v>
      </c>
      <c r="F2378">
        <v>116.59</v>
      </c>
      <c r="G2378">
        <v>-3.4816386992730801</v>
      </c>
      <c r="H2378">
        <v>10.807620732142601</v>
      </c>
      <c r="I2378">
        <v>4.0580958375918401</v>
      </c>
      <c r="J2378">
        <v>-4.5302704755599201</v>
      </c>
      <c r="K2378">
        <v>110.48631611985</v>
      </c>
      <c r="L2378">
        <v>104.338486840879</v>
      </c>
      <c r="M2378">
        <v>54.959832967912398</v>
      </c>
      <c r="N2378">
        <v>0.83911050480683902</v>
      </c>
      <c r="O2378">
        <v>13.603224976412999</v>
      </c>
      <c r="P2378">
        <v>43.583743842364498</v>
      </c>
      <c r="Q2378">
        <v>-1.0812013646584E-2</v>
      </c>
    </row>
    <row r="2379" spans="1:17" hidden="1" x14ac:dyDescent="0.3">
      <c r="A2379" t="s">
        <v>4917</v>
      </c>
      <c r="B2379" t="s">
        <v>4918</v>
      </c>
      <c r="C2379" t="str">
        <f>IFERROR(VLOOKUP(Table1[[#This Row],[Ticker]],[1]!Table1[[Symbol]:[Industry]],2,FALSE),"-")</f>
        <v>-</v>
      </c>
      <c r="D2379" t="s">
        <v>1150</v>
      </c>
      <c r="E2379">
        <v>186.16352950000001</v>
      </c>
      <c r="F2379">
        <v>109.25</v>
      </c>
      <c r="G2379">
        <v>207.859466832973</v>
      </c>
      <c r="H2379">
        <v>-16.744403303277998</v>
      </c>
      <c r="I2379">
        <v>38.621849235203698</v>
      </c>
      <c r="J2379">
        <v>-5.3447223149514196</v>
      </c>
      <c r="K2379">
        <v>107.11741212484201</v>
      </c>
      <c r="L2379">
        <v>83.426767699155107</v>
      </c>
      <c r="M2379">
        <v>52.068550983459602</v>
      </c>
      <c r="N2379">
        <v>1.0804937413073701</v>
      </c>
      <c r="O2379">
        <v>18.077803203661301</v>
      </c>
      <c r="P2379">
        <v>276.72413793103402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D2380" t="s">
        <v>230</v>
      </c>
      <c r="E2380">
        <v>186.00304111</v>
      </c>
      <c r="F2380">
        <v>405</v>
      </c>
      <c r="G2380">
        <v>56.984759756830101</v>
      </c>
      <c r="H2380">
        <v>1.83703774098946</v>
      </c>
      <c r="I2380">
        <v>-12.2069880860422</v>
      </c>
      <c r="J2380">
        <v>3.69874911338544</v>
      </c>
      <c r="K2380">
        <v>391.97601565218201</v>
      </c>
      <c r="L2380">
        <v>390.16695266202402</v>
      </c>
      <c r="M2380">
        <v>66.002159425048504</v>
      </c>
      <c r="N2380">
        <v>1.01086204226848</v>
      </c>
      <c r="O2380">
        <v>50.469135802469097</v>
      </c>
      <c r="P2380">
        <v>92.627824019024899</v>
      </c>
      <c r="Q2380">
        <v>0.12678451693078899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62</v>
      </c>
      <c r="E2381">
        <v>185.62992</v>
      </c>
      <c r="F2381">
        <v>80.8</v>
      </c>
      <c r="G2381">
        <v>227.543006262874</v>
      </c>
      <c r="H2381">
        <v>-4.8492420129554299</v>
      </c>
      <c r="I2381">
        <v>-6.0460800217666399</v>
      </c>
      <c r="J2381">
        <v>-2.0261382441549598</v>
      </c>
      <c r="K2381">
        <v>80.465719814138396</v>
      </c>
      <c r="L2381">
        <v>70.115452510011707</v>
      </c>
      <c r="M2381">
        <v>99.999999971025503</v>
      </c>
      <c r="O2381">
        <v>0</v>
      </c>
      <c r="P2381">
        <v>273.90097177232701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672</v>
      </c>
      <c r="E2382">
        <v>185.58750000000001</v>
      </c>
      <c r="F2382">
        <v>97.39</v>
      </c>
      <c r="G2382">
        <v>-35.683451318043403</v>
      </c>
      <c r="H2382">
        <v>26.475114112028201</v>
      </c>
      <c r="I2382">
        <v>-8.7674922149839496</v>
      </c>
      <c r="J2382">
        <v>6.6624572979354904</v>
      </c>
      <c r="K2382">
        <v>86.286471883488105</v>
      </c>
      <c r="L2382">
        <v>91.045014278254996</v>
      </c>
      <c r="M2382">
        <v>71.116210124842198</v>
      </c>
      <c r="N2382">
        <v>1.4615919114631899</v>
      </c>
      <c r="O2382">
        <v>28.298593284731499</v>
      </c>
      <c r="P2382">
        <v>41.967930029154502</v>
      </c>
      <c r="Q2382">
        <v>-3.0408813163537E-2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D2383" t="s">
        <v>387</v>
      </c>
      <c r="E2383">
        <v>185.50953999999999</v>
      </c>
      <c r="F2383">
        <v>323.3</v>
      </c>
      <c r="G2383">
        <v>690.70299869243001</v>
      </c>
      <c r="H2383">
        <v>-6.8795450432584602</v>
      </c>
      <c r="I2383">
        <v>61.759611621445003</v>
      </c>
      <c r="J2383">
        <v>-9.7864806122006094</v>
      </c>
      <c r="K2383">
        <v>312.89071426348301</v>
      </c>
      <c r="L2383">
        <v>165.06971233924901</v>
      </c>
      <c r="M2383">
        <v>33.686349870784397</v>
      </c>
      <c r="N2383">
        <v>0.93196581196581196</v>
      </c>
      <c r="O2383">
        <v>20.321682647695599</v>
      </c>
      <c r="P2383">
        <v>810.70422535211196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281</v>
      </c>
      <c r="E2384">
        <v>185.50126950000001</v>
      </c>
      <c r="F2384">
        <v>76.5</v>
      </c>
      <c r="G2384">
        <v>-57.400829053194101</v>
      </c>
      <c r="H2384">
        <v>-12.078157675606001</v>
      </c>
      <c r="I2384">
        <v>-30.040449436993601</v>
      </c>
      <c r="J2384">
        <v>1.81742210648562</v>
      </c>
      <c r="K2384">
        <v>79.430176957095796</v>
      </c>
      <c r="L2384">
        <v>87.271057817030695</v>
      </c>
      <c r="M2384">
        <v>48.223948569351599</v>
      </c>
      <c r="N2384">
        <v>1.0474006116207899</v>
      </c>
      <c r="O2384">
        <v>54.183006535947698</v>
      </c>
      <c r="P2384">
        <v>14.093959731543601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D2385" t="s">
        <v>985</v>
      </c>
      <c r="E2385">
        <v>185.43</v>
      </c>
      <c r="F2385">
        <v>360.25</v>
      </c>
      <c r="G2385">
        <v>149.337370649587</v>
      </c>
      <c r="H2385">
        <v>24.291525811541799</v>
      </c>
      <c r="I2385">
        <v>156.708647950352</v>
      </c>
      <c r="J2385">
        <v>13.7961277010819</v>
      </c>
      <c r="K2385">
        <v>291.34000566446201</v>
      </c>
      <c r="L2385">
        <v>240.96753731529</v>
      </c>
      <c r="M2385">
        <v>90.518414063771601</v>
      </c>
      <c r="N2385">
        <v>3.3600922673467402</v>
      </c>
      <c r="O2385">
        <v>6.3983344899375396</v>
      </c>
      <c r="P2385">
        <v>213.12472837896499</v>
      </c>
      <c r="Q2385">
        <v>0.108749601506252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E2386">
        <v>185.38576453100001</v>
      </c>
      <c r="F2386">
        <v>12.61</v>
      </c>
      <c r="G2386">
        <v>75.111231620077106</v>
      </c>
      <c r="H2386">
        <v>5.3277491374870198</v>
      </c>
      <c r="I2386">
        <v>-14.5551953403693</v>
      </c>
      <c r="J2386">
        <v>-13.161041884411899</v>
      </c>
      <c r="K2386">
        <v>11.6685012346365</v>
      </c>
      <c r="L2386">
        <v>11.478381009228499</v>
      </c>
      <c r="M2386">
        <v>51.329656493117298</v>
      </c>
      <c r="N2386">
        <v>1.7612458117611201</v>
      </c>
      <c r="O2386">
        <v>38.858049167327501</v>
      </c>
      <c r="P2386">
        <v>119.304347826086</v>
      </c>
      <c r="Q2386">
        <v>9.7258353480384002E-2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D2387" t="s">
        <v>62</v>
      </c>
      <c r="E2387">
        <v>185.38565625000001</v>
      </c>
      <c r="F2387">
        <v>150.55000000000001</v>
      </c>
      <c r="G2387">
        <v>38.778020993821798</v>
      </c>
      <c r="H2387">
        <v>1.7843159863350999</v>
      </c>
      <c r="I2387">
        <v>20.3916393011556</v>
      </c>
      <c r="J2387">
        <v>-8.08863824415495</v>
      </c>
      <c r="K2387">
        <v>145.092113411512</v>
      </c>
      <c r="L2387">
        <v>130.346313202299</v>
      </c>
      <c r="M2387">
        <v>51.064791012831101</v>
      </c>
      <c r="N2387">
        <v>2.8994471310160299</v>
      </c>
      <c r="O2387">
        <v>9.9302557289936804</v>
      </c>
      <c r="P2387">
        <v>76.681140711184099</v>
      </c>
      <c r="Q2387">
        <v>7.0409193161816999E-2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D2388" t="s">
        <v>328</v>
      </c>
      <c r="E2388">
        <v>185.37809999999999</v>
      </c>
      <c r="F2388">
        <v>249.6</v>
      </c>
      <c r="G2388">
        <v>-39.735685923469497</v>
      </c>
      <c r="H2388">
        <v>-10.303787467500801</v>
      </c>
      <c r="I2388">
        <v>-22.9933569690435</v>
      </c>
      <c r="J2388">
        <v>-6.3939543361089797</v>
      </c>
      <c r="K2388">
        <v>269.01565289812902</v>
      </c>
      <c r="M2388">
        <v>49.3448578228451</v>
      </c>
      <c r="N2388">
        <v>0.66792294807370101</v>
      </c>
      <c r="O2388">
        <v>26.201923076922998</v>
      </c>
      <c r="P2388">
        <v>24.179104477611901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900</v>
      </c>
      <c r="E2389">
        <v>185.07307896</v>
      </c>
      <c r="F2389">
        <v>29.04</v>
      </c>
      <c r="G2389">
        <v>-12.7681129756986</v>
      </c>
      <c r="H2389">
        <v>-9.3454678088202101</v>
      </c>
      <c r="I2389">
        <v>-23.301546038561899</v>
      </c>
      <c r="J2389">
        <v>-4.3751315327455602</v>
      </c>
      <c r="K2389">
        <v>29.7924247683824</v>
      </c>
      <c r="L2389">
        <v>30.781200011491901</v>
      </c>
      <c r="M2389">
        <v>44.304753922649901</v>
      </c>
      <c r="N2389">
        <v>0.93591831701227401</v>
      </c>
      <c r="O2389">
        <v>39.462809917355301</v>
      </c>
      <c r="P2389">
        <v>33.517241379310299</v>
      </c>
      <c r="Q2389">
        <v>-6.2611984191756995E-2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379</v>
      </c>
      <c r="E2390">
        <v>184.8418575</v>
      </c>
      <c r="F2390">
        <v>26.5</v>
      </c>
      <c r="G2390">
        <v>-69.692639424726806</v>
      </c>
      <c r="H2390">
        <v>-13.2950710195321</v>
      </c>
      <c r="I2390">
        <v>-47.691595134474298</v>
      </c>
      <c r="J2390">
        <v>-2.3652490203418401</v>
      </c>
      <c r="K2390">
        <v>28.5978162350609</v>
      </c>
      <c r="L2390">
        <v>36.187631623029198</v>
      </c>
      <c r="M2390">
        <v>40.535497208233501</v>
      </c>
      <c r="N2390">
        <v>0.81045315294671105</v>
      </c>
      <c r="O2390">
        <v>120.75471698113201</v>
      </c>
      <c r="P2390">
        <v>23.026926648096499</v>
      </c>
      <c r="Q2390">
        <v>9.9906490095848996E-2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D2391" t="s">
        <v>62</v>
      </c>
      <c r="E2391">
        <v>184.834532</v>
      </c>
      <c r="F2391">
        <v>131.75</v>
      </c>
      <c r="G2391">
        <v>-59.513765261134303</v>
      </c>
      <c r="H2391">
        <v>3.8018444979096602</v>
      </c>
      <c r="I2391">
        <v>-21.4403092888282</v>
      </c>
      <c r="J2391">
        <v>-4.6712521310028601</v>
      </c>
      <c r="K2391">
        <v>126.77721844131</v>
      </c>
      <c r="L2391">
        <v>139.514649355085</v>
      </c>
      <c r="M2391">
        <v>58.987971865626903</v>
      </c>
      <c r="N2391">
        <v>0.83175276321501301</v>
      </c>
      <c r="O2391">
        <v>51.802656546489501</v>
      </c>
      <c r="P2391">
        <v>18.267504488330299</v>
      </c>
      <c r="Q2391">
        <v>2.1059365621759999E-3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D2392" t="s">
        <v>193</v>
      </c>
      <c r="E2392">
        <v>184.62540000000001</v>
      </c>
      <c r="F2392">
        <v>189.55</v>
      </c>
      <c r="G2392">
        <v>4.7281027766001502</v>
      </c>
      <c r="H2392">
        <v>13.650600407466801</v>
      </c>
      <c r="I2392">
        <v>12.248867834156799</v>
      </c>
      <c r="J2392">
        <v>-0.95086942695066101</v>
      </c>
      <c r="K2392">
        <v>171.853715192876</v>
      </c>
      <c r="L2392">
        <v>159.272995314165</v>
      </c>
      <c r="M2392">
        <v>65.142307423676996</v>
      </c>
      <c r="N2392">
        <v>1.4417329588136001</v>
      </c>
      <c r="O2392">
        <v>3.7984700606700001</v>
      </c>
      <c r="P2392">
        <v>42.518796992481199</v>
      </c>
      <c r="Q2392">
        <v>-4.7258096672045002E-2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1501</v>
      </c>
      <c r="E2393">
        <v>184.43039999999999</v>
      </c>
      <c r="F2393">
        <v>99.56</v>
      </c>
      <c r="G2393">
        <v>6.76252657474293</v>
      </c>
      <c r="H2393">
        <v>25.974728024497701</v>
      </c>
      <c r="I2393">
        <v>33.884256764465299</v>
      </c>
      <c r="J2393">
        <v>19.511787991057201</v>
      </c>
      <c r="K2393">
        <v>92.5157638631796</v>
      </c>
      <c r="L2393">
        <v>90.581361340906994</v>
      </c>
      <c r="M2393">
        <v>93.6748383967319</v>
      </c>
      <c r="N2393">
        <v>5.3997337552647098</v>
      </c>
      <c r="O2393">
        <v>59.100040176777803</v>
      </c>
      <c r="P2393">
        <v>105.40540540540501</v>
      </c>
      <c r="Q2393">
        <v>3.6170905242873003E-2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4949</v>
      </c>
      <c r="E2394">
        <v>183.92400785999999</v>
      </c>
      <c r="F2394">
        <v>77.5</v>
      </c>
      <c r="G2394">
        <v>-53.968490156273702</v>
      </c>
      <c r="H2394">
        <v>-17.300167419573501</v>
      </c>
      <c r="I2394">
        <v>-37.226161201847802</v>
      </c>
      <c r="J2394">
        <v>-4.2803649191706103</v>
      </c>
      <c r="K2394">
        <v>87.047263641684197</v>
      </c>
      <c r="M2394">
        <v>33.784240595188997</v>
      </c>
      <c r="N2394">
        <v>0.68554070473876005</v>
      </c>
      <c r="O2394">
        <v>96.129032258064498</v>
      </c>
      <c r="P2394">
        <v>9.54063604240282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59</v>
      </c>
      <c r="E2395">
        <v>183.9158846</v>
      </c>
      <c r="F2395">
        <v>84.65</v>
      </c>
      <c r="G2395">
        <v>-5.7160096399143798</v>
      </c>
      <c r="H2395">
        <v>-8.3702133153836904</v>
      </c>
      <c r="I2395">
        <v>-30.224229164116199</v>
      </c>
      <c r="J2395">
        <v>0.80915587349209195</v>
      </c>
      <c r="K2395">
        <v>88.254175764846593</v>
      </c>
      <c r="L2395">
        <v>88.202074359594803</v>
      </c>
      <c r="M2395">
        <v>53.760902823939396</v>
      </c>
      <c r="N2395">
        <v>0.91052181747496097</v>
      </c>
      <c r="O2395">
        <v>35.853514471352597</v>
      </c>
      <c r="P2395">
        <v>27.677224736048199</v>
      </c>
      <c r="Q2395">
        <v>3.8189116169899999E-2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1291</v>
      </c>
      <c r="E2396">
        <v>183.70820789999999</v>
      </c>
      <c r="F2396">
        <v>122.34</v>
      </c>
      <c r="G2396">
        <v>-20.415135510334601</v>
      </c>
      <c r="H2396">
        <v>-3.8137880699468201</v>
      </c>
      <c r="I2396">
        <v>-6.7479005087716804</v>
      </c>
      <c r="J2396">
        <v>-2.00973808015332</v>
      </c>
      <c r="K2396">
        <v>121.04836324380101</v>
      </c>
      <c r="L2396">
        <v>118.378544133429</v>
      </c>
      <c r="M2396">
        <v>62.4894939835931</v>
      </c>
      <c r="N2396">
        <v>0.24048672213084599</v>
      </c>
      <c r="O2396">
        <v>2.01078960274643</v>
      </c>
      <c r="P2396">
        <v>10.8152173913043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59</v>
      </c>
      <c r="E2397">
        <v>183.42679724999999</v>
      </c>
      <c r="F2397">
        <v>160.1</v>
      </c>
      <c r="G2397">
        <v>-1.7441423628043</v>
      </c>
      <c r="H2397">
        <v>-15.6043269948445</v>
      </c>
      <c r="I2397">
        <v>-15.738065963752501</v>
      </c>
      <c r="J2397">
        <v>-5.5211668672341903</v>
      </c>
      <c r="K2397">
        <v>164.05926382731801</v>
      </c>
      <c r="L2397">
        <v>165.39504956214401</v>
      </c>
      <c r="M2397">
        <v>36.673884929397403</v>
      </c>
      <c r="N2397">
        <v>0.66031872071000697</v>
      </c>
      <c r="O2397">
        <v>36.664584634603301</v>
      </c>
      <c r="P2397">
        <v>34.650967199327098</v>
      </c>
      <c r="Q2397">
        <v>-7.3740806762170999E-2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D2398" t="s">
        <v>284</v>
      </c>
      <c r="E2398">
        <v>183.33642856</v>
      </c>
      <c r="F2398">
        <v>121.9</v>
      </c>
      <c r="G2398">
        <v>-36.123878627451703</v>
      </c>
      <c r="H2398">
        <v>-16.920777035310099</v>
      </c>
      <c r="I2398">
        <v>-14.2512467422172</v>
      </c>
      <c r="J2398">
        <v>-5.3048267687451203</v>
      </c>
      <c r="K2398">
        <v>126.599386361112</v>
      </c>
      <c r="M2398">
        <v>40.710441235909698</v>
      </c>
      <c r="N2398">
        <v>0.67161983227894595</v>
      </c>
      <c r="O2398">
        <v>36.095159967186198</v>
      </c>
      <c r="P2398">
        <v>9.8198198198198305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1659</v>
      </c>
      <c r="E2399">
        <v>183.16003850000001</v>
      </c>
      <c r="F2399">
        <v>389</v>
      </c>
      <c r="G2399">
        <v>-45.3802168889071</v>
      </c>
      <c r="H2399">
        <v>-1.7893461796221</v>
      </c>
      <c r="I2399">
        <v>-14.569472984093199</v>
      </c>
      <c r="J2399">
        <v>-3.07626951056326</v>
      </c>
      <c r="K2399">
        <v>390.44929262482498</v>
      </c>
      <c r="L2399">
        <v>411.127155411454</v>
      </c>
      <c r="M2399">
        <v>58.959261899733697</v>
      </c>
      <c r="N2399">
        <v>1.341405495619</v>
      </c>
      <c r="O2399">
        <v>41.388174807197899</v>
      </c>
      <c r="P2399">
        <v>8.05555555555555</v>
      </c>
      <c r="Q2399">
        <v>-0.15702624502443399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109</v>
      </c>
      <c r="E2400">
        <v>183.16001337200001</v>
      </c>
      <c r="F2400">
        <v>92.84</v>
      </c>
      <c r="G2400">
        <v>9.1541394265327796</v>
      </c>
      <c r="H2400">
        <v>0.97073332613210705</v>
      </c>
      <c r="I2400">
        <v>-28.327444476850399</v>
      </c>
      <c r="J2400">
        <v>-2.22383565083015</v>
      </c>
      <c r="K2400">
        <v>84.379343781357505</v>
      </c>
      <c r="L2400">
        <v>90.204924297441707</v>
      </c>
      <c r="M2400">
        <v>60.424534124867201</v>
      </c>
      <c r="N2400">
        <v>2.8111077107466298</v>
      </c>
      <c r="O2400">
        <v>72.124084446359305</v>
      </c>
      <c r="P2400">
        <v>39.9246420497362</v>
      </c>
      <c r="Q2400">
        <v>4.8630916462997997E-2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1510</v>
      </c>
      <c r="E2401">
        <v>182.51443664999999</v>
      </c>
      <c r="F2401">
        <v>171.25</v>
      </c>
      <c r="G2401">
        <v>39.048540140111797</v>
      </c>
      <c r="H2401">
        <v>-7.5436864573998701</v>
      </c>
      <c r="I2401">
        <v>-22.511518560092199</v>
      </c>
      <c r="J2401">
        <v>6.5266972067282101</v>
      </c>
      <c r="K2401">
        <v>168.871810592081</v>
      </c>
      <c r="L2401">
        <v>164.75652372423201</v>
      </c>
      <c r="M2401">
        <v>67.096306565932906</v>
      </c>
      <c r="N2401">
        <v>1.64439125001881</v>
      </c>
      <c r="O2401">
        <v>45.313868613138602</v>
      </c>
      <c r="P2401">
        <v>70.908183632734506</v>
      </c>
      <c r="Q2401">
        <v>4.5632589571673002E-2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272</v>
      </c>
      <c r="E2402">
        <v>182.292237153</v>
      </c>
      <c r="F2402">
        <v>76.83</v>
      </c>
      <c r="G2402">
        <v>282.41953008118497</v>
      </c>
      <c r="H2402">
        <v>10.9239081864242</v>
      </c>
      <c r="I2402">
        <v>61.460947229310797</v>
      </c>
      <c r="J2402">
        <v>-9.7591890916125799</v>
      </c>
      <c r="K2402">
        <v>69.544070489306193</v>
      </c>
      <c r="L2402">
        <v>55.427942598164599</v>
      </c>
      <c r="M2402">
        <v>57.948590189097203</v>
      </c>
      <c r="N2402">
        <v>0.95722870023986995</v>
      </c>
      <c r="O2402">
        <v>20.382663022256899</v>
      </c>
      <c r="P2402">
        <v>372.21880762138898</v>
      </c>
      <c r="Q2402">
        <v>0.13472087288356699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477</v>
      </c>
      <c r="E2403">
        <v>182.23602513599999</v>
      </c>
      <c r="F2403">
        <v>62.67</v>
      </c>
      <c r="G2403">
        <v>-38.121361605282502</v>
      </c>
      <c r="H2403">
        <v>-1.4089127948484299</v>
      </c>
      <c r="I2403">
        <v>-21.634829091257501</v>
      </c>
      <c r="J2403">
        <v>2.1861337293110501</v>
      </c>
      <c r="K2403">
        <v>60.498284969183501</v>
      </c>
      <c r="L2403">
        <v>63.543030078229897</v>
      </c>
      <c r="M2403">
        <v>65.663610006403999</v>
      </c>
      <c r="N2403">
        <v>1.5293938353482599</v>
      </c>
      <c r="O2403">
        <v>28.689963299824399</v>
      </c>
      <c r="P2403">
        <v>19.827915869980799</v>
      </c>
      <c r="Q2403">
        <v>2.918076235603E-2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281</v>
      </c>
      <c r="E2404">
        <v>182.12574305000001</v>
      </c>
      <c r="F2404">
        <v>209.19</v>
      </c>
      <c r="G2404">
        <v>-14.549326550371299</v>
      </c>
      <c r="H2404">
        <v>2.2648870024532801</v>
      </c>
      <c r="I2404">
        <v>-19.1042413726109</v>
      </c>
      <c r="J2404">
        <v>5.0600236357405901</v>
      </c>
      <c r="K2404">
        <v>192.55439363471601</v>
      </c>
      <c r="L2404">
        <v>197.660010435137</v>
      </c>
      <c r="M2404">
        <v>71.339779331406902</v>
      </c>
      <c r="N2404">
        <v>2.1309714005360201</v>
      </c>
      <c r="O2404">
        <v>25.938142358621299</v>
      </c>
      <c r="P2404">
        <v>28.613587457731299</v>
      </c>
      <c r="Q2404">
        <v>-2.4422490986215999E-2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49</v>
      </c>
      <c r="E2405">
        <v>181.18711610999901</v>
      </c>
      <c r="F2405">
        <v>1.43</v>
      </c>
      <c r="G2405">
        <v>-39.823357568336</v>
      </c>
      <c r="H2405">
        <v>-8.8760876505393291</v>
      </c>
      <c r="I2405">
        <v>-35.343937438556097</v>
      </c>
      <c r="J2405">
        <v>-3.4054485889825399</v>
      </c>
      <c r="K2405">
        <v>1.4894924403140899</v>
      </c>
      <c r="L2405">
        <v>1.7264122132195401</v>
      </c>
      <c r="M2405">
        <v>47.931107943178397</v>
      </c>
      <c r="N2405">
        <v>1.1856285504613799</v>
      </c>
      <c r="O2405">
        <v>107.692307692307</v>
      </c>
      <c r="P2405">
        <v>9.9999999999999805</v>
      </c>
      <c r="Q2405">
        <v>5.4914029641097997E-2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59</v>
      </c>
      <c r="E2406">
        <v>180.60499999999999</v>
      </c>
      <c r="F2406">
        <v>177.8</v>
      </c>
      <c r="G2406">
        <v>-25.943151580476499</v>
      </c>
      <c r="H2406">
        <v>-18.898022500760302</v>
      </c>
      <c r="I2406">
        <v>-17.085883161965999</v>
      </c>
      <c r="J2406">
        <v>-4.8927314084328097</v>
      </c>
      <c r="K2406">
        <v>185.421962978555</v>
      </c>
      <c r="L2406">
        <v>182.19349922660501</v>
      </c>
      <c r="M2406">
        <v>38.343211841763697</v>
      </c>
      <c r="N2406">
        <v>0.422382130923174</v>
      </c>
      <c r="O2406">
        <v>29.3588301462317</v>
      </c>
      <c r="P2406">
        <v>19.650067294751</v>
      </c>
      <c r="Q2406">
        <v>-4.0043231269932998E-2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1537</v>
      </c>
      <c r="E2407">
        <v>180.5247</v>
      </c>
      <c r="F2407">
        <v>171.55</v>
      </c>
      <c r="G2407">
        <v>-46.087537775321401</v>
      </c>
      <c r="H2407">
        <v>3.3268586159753801</v>
      </c>
      <c r="I2407">
        <v>-29.345208820895401</v>
      </c>
      <c r="J2407">
        <v>13.798777580760801</v>
      </c>
      <c r="K2407">
        <v>159.43232476105601</v>
      </c>
      <c r="M2407">
        <v>68.686724671183001</v>
      </c>
      <c r="N2407">
        <v>1.37901325478645</v>
      </c>
      <c r="O2407">
        <v>22.413290585835</v>
      </c>
      <c r="P2407">
        <v>47.887931034482698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1105</v>
      </c>
      <c r="E2408">
        <v>180.06736000000001</v>
      </c>
      <c r="F2408">
        <v>15.12</v>
      </c>
      <c r="G2408">
        <v>-21.411499720282301</v>
      </c>
      <c r="H2408">
        <v>-20.333112980697301</v>
      </c>
      <c r="I2408">
        <v>-30.9933345613981</v>
      </c>
      <c r="J2408">
        <v>-0.90333122661110099</v>
      </c>
      <c r="K2408">
        <v>15.739046446093701</v>
      </c>
      <c r="L2408">
        <v>16.5097774487948</v>
      </c>
      <c r="M2408">
        <v>49.812853479935001</v>
      </c>
      <c r="N2408">
        <v>0.40709462006138297</v>
      </c>
      <c r="O2408">
        <v>46.759259259259203</v>
      </c>
      <c r="P2408">
        <v>46.796116504854297</v>
      </c>
      <c r="Q2408">
        <v>9.6754356746907993E-2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124</v>
      </c>
      <c r="E2409">
        <v>179.68698000000001</v>
      </c>
      <c r="F2409">
        <v>168</v>
      </c>
      <c r="G2409">
        <v>-33.828791283770897</v>
      </c>
      <c r="H2409">
        <v>-10.927839694606501</v>
      </c>
      <c r="I2409">
        <v>-5.2089133578283304</v>
      </c>
      <c r="J2409">
        <v>-7.1118525298692497</v>
      </c>
      <c r="K2409">
        <v>157.50410705046801</v>
      </c>
      <c r="L2409">
        <v>151.755244801489</v>
      </c>
      <c r="M2409">
        <v>54.068948815323999</v>
      </c>
      <c r="N2409">
        <v>2.3744748160523201</v>
      </c>
      <c r="O2409">
        <v>19.196428571428498</v>
      </c>
      <c r="P2409">
        <v>39.999999999999901</v>
      </c>
      <c r="Q2409">
        <v>0.101945922255612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162</v>
      </c>
      <c r="E2410">
        <v>179.59843330999999</v>
      </c>
      <c r="F2410">
        <v>157.84</v>
      </c>
      <c r="G2410">
        <v>36.467563557615499</v>
      </c>
      <c r="H2410">
        <v>-2.4125331521959401</v>
      </c>
      <c r="I2410">
        <v>29.892886417199701</v>
      </c>
      <c r="J2410">
        <v>-16.729695556407901</v>
      </c>
      <c r="K2410">
        <v>152.801136951486</v>
      </c>
      <c r="L2410">
        <v>137.94593387979899</v>
      </c>
      <c r="M2410">
        <v>47.172154109733803</v>
      </c>
      <c r="N2410">
        <v>4.1802655508884703</v>
      </c>
      <c r="O2410">
        <v>33.4262544348707</v>
      </c>
      <c r="Q2410">
        <v>8.3241377473705996E-2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80</v>
      </c>
      <c r="E2411">
        <v>179.57611979999999</v>
      </c>
      <c r="F2411">
        <v>231.82</v>
      </c>
      <c r="G2411">
        <v>-23.354590542374101</v>
      </c>
      <c r="H2411">
        <v>1.6514495499767801</v>
      </c>
      <c r="I2411">
        <v>-18.326226902993302</v>
      </c>
      <c r="J2411">
        <v>-0.26402370671002801</v>
      </c>
      <c r="K2411">
        <v>218.568916085853</v>
      </c>
      <c r="L2411">
        <v>220.44465844904499</v>
      </c>
      <c r="M2411">
        <v>67.488430596074707</v>
      </c>
      <c r="N2411">
        <v>2.2112176165803099</v>
      </c>
      <c r="O2411">
        <v>20.006901906651699</v>
      </c>
      <c r="P2411">
        <v>24.970350404312601</v>
      </c>
      <c r="Q2411">
        <v>-6.4103358529838006E-2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59</v>
      </c>
      <c r="E2412">
        <v>179.48869457800001</v>
      </c>
      <c r="F2412">
        <v>158.66999999999999</v>
      </c>
      <c r="G2412">
        <v>-2.1982751450615599</v>
      </c>
      <c r="H2412">
        <v>1.0416192625212199</v>
      </c>
      <c r="I2412">
        <v>-23.227162598532601</v>
      </c>
      <c r="J2412">
        <v>5.8939904076809997</v>
      </c>
      <c r="K2412">
        <v>153.64553675843499</v>
      </c>
      <c r="L2412">
        <v>151.17721635241</v>
      </c>
      <c r="M2412">
        <v>62.994546283752499</v>
      </c>
      <c r="N2412">
        <v>1.2959660561891</v>
      </c>
      <c r="O2412">
        <v>28.3166320035293</v>
      </c>
      <c r="P2412">
        <v>38.154114061819698</v>
      </c>
      <c r="Q2412">
        <v>0.113609117187239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1105</v>
      </c>
      <c r="E2413">
        <v>179.11587144999999</v>
      </c>
      <c r="F2413">
        <v>8.92</v>
      </c>
      <c r="G2413">
        <v>77.279457298570193</v>
      </c>
      <c r="H2413">
        <v>-7.0114041751175904</v>
      </c>
      <c r="I2413">
        <v>-13.013706989393601</v>
      </c>
      <c r="J2413">
        <v>-3.0108209575028799</v>
      </c>
      <c r="K2413">
        <v>8.9222134193044607</v>
      </c>
      <c r="L2413">
        <v>8.4631645954075907</v>
      </c>
      <c r="M2413">
        <v>52.907018516342703</v>
      </c>
      <c r="N2413">
        <v>1.2502581984711001</v>
      </c>
      <c r="O2413">
        <v>72.645739910313907</v>
      </c>
      <c r="P2413">
        <v>105.057471264367</v>
      </c>
      <c r="Q2413">
        <v>7.8960309635860995E-2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140</v>
      </c>
      <c r="E2414">
        <v>179.00332003</v>
      </c>
      <c r="F2414">
        <v>99.99</v>
      </c>
      <c r="G2414">
        <v>19.2661036812612</v>
      </c>
      <c r="H2414">
        <v>-1.7883362347149401</v>
      </c>
      <c r="I2414">
        <v>13.221802250962099</v>
      </c>
      <c r="J2414">
        <v>3.2823723941429002</v>
      </c>
      <c r="K2414">
        <v>96.658951021037097</v>
      </c>
      <c r="L2414">
        <v>91.518314837009598</v>
      </c>
      <c r="M2414">
        <v>57.256107612191101</v>
      </c>
      <c r="N2414">
        <v>1.48298591675436</v>
      </c>
      <c r="O2414">
        <v>24.962496249624898</v>
      </c>
      <c r="P2414">
        <v>59.473684210526301</v>
      </c>
      <c r="Q2414">
        <v>4.5499342216865003E-2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59</v>
      </c>
      <c r="E2415">
        <v>178.53436024499999</v>
      </c>
      <c r="F2415">
        <v>75.47</v>
      </c>
      <c r="G2415">
        <v>-53.386688189553098</v>
      </c>
      <c r="H2415">
        <v>-20.947074141915898</v>
      </c>
      <c r="I2415">
        <v>-30.189407560916301</v>
      </c>
      <c r="J2415">
        <v>1.0045784793945201</v>
      </c>
      <c r="K2415">
        <v>89.203579776815104</v>
      </c>
      <c r="L2415">
        <v>92.1823683182092</v>
      </c>
      <c r="M2415">
        <v>2.4055685659780699</v>
      </c>
      <c r="N2415">
        <v>1.3793314923792499</v>
      </c>
      <c r="O2415">
        <v>57.678547767324702</v>
      </c>
      <c r="P2415">
        <v>3.0307167235494799</v>
      </c>
      <c r="Q2415">
        <v>-7.3373024558903002E-2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488</v>
      </c>
      <c r="E2416">
        <v>178.501645024</v>
      </c>
      <c r="F2416">
        <v>3.6</v>
      </c>
      <c r="G2416">
        <v>-7.7780139657975997</v>
      </c>
      <c r="H2416">
        <v>3.3860521046916201</v>
      </c>
      <c r="I2416">
        <v>-18.727992703679298</v>
      </c>
      <c r="J2416">
        <v>-9.0968453148620192</v>
      </c>
      <c r="K2416">
        <v>3.6660494687505598</v>
      </c>
      <c r="L2416">
        <v>3.4291306126988901</v>
      </c>
      <c r="M2416">
        <v>41.502329984378797</v>
      </c>
      <c r="N2416">
        <v>2.3960759787432901</v>
      </c>
      <c r="O2416">
        <v>61.111111111111001</v>
      </c>
      <c r="P2416">
        <v>111.764705882352</v>
      </c>
      <c r="Q2416">
        <v>-4.5825263969840003E-3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609</v>
      </c>
      <c r="E2417">
        <v>177.97657000000001</v>
      </c>
      <c r="F2417">
        <v>412.8</v>
      </c>
      <c r="G2417">
        <v>-91.322854342006295</v>
      </c>
      <c r="H2417">
        <v>3.2152741160768201</v>
      </c>
      <c r="I2417">
        <v>-11.565805493299299</v>
      </c>
      <c r="J2417">
        <v>4.1625410011280604</v>
      </c>
      <c r="K2417">
        <v>398.95422718373499</v>
      </c>
      <c r="L2417">
        <v>464.61189939115599</v>
      </c>
      <c r="M2417">
        <v>74.729387167086102</v>
      </c>
      <c r="N2417">
        <v>1.02223964759741</v>
      </c>
      <c r="O2417">
        <v>195.53052325581299</v>
      </c>
      <c r="P2417">
        <v>27.9603223806571</v>
      </c>
      <c r="Q2417">
        <v>4.4525629198764002E-2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1510</v>
      </c>
      <c r="E2418">
        <v>177.75496774499999</v>
      </c>
      <c r="F2418">
        <v>1929.95</v>
      </c>
      <c r="G2418">
        <v>-55.495242430216997</v>
      </c>
      <c r="H2418">
        <v>-18.793438441526799</v>
      </c>
      <c r="I2418">
        <v>-29.510318560140199</v>
      </c>
      <c r="J2418">
        <v>-2.5576277046673499</v>
      </c>
      <c r="K2418">
        <v>2046.6293613468299</v>
      </c>
      <c r="L2418">
        <v>2187.0642187429098</v>
      </c>
      <c r="M2418">
        <v>42.069535084601704</v>
      </c>
      <c r="N2418">
        <v>3.3132743362831798</v>
      </c>
      <c r="O2418">
        <v>43.267960309852498</v>
      </c>
      <c r="P2418">
        <v>3.2058823529411602</v>
      </c>
      <c r="Q2418">
        <v>2.6225202208003999E-2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46</v>
      </c>
      <c r="E2419">
        <v>177.63848283599901</v>
      </c>
      <c r="F2419">
        <v>104.1</v>
      </c>
      <c r="G2419">
        <v>85.018388323654506</v>
      </c>
      <c r="H2419">
        <v>0.42330506335773599</v>
      </c>
      <c r="I2419">
        <v>-22.4399403305205</v>
      </c>
      <c r="J2419">
        <v>-9.7732287426784996</v>
      </c>
      <c r="K2419">
        <v>102.959725468082</v>
      </c>
      <c r="L2419">
        <v>96.239397134861605</v>
      </c>
      <c r="M2419">
        <v>52.481118563516702</v>
      </c>
      <c r="N2419">
        <v>1.41271461264263</v>
      </c>
      <c r="O2419">
        <v>52.593659942363097</v>
      </c>
      <c r="P2419">
        <v>123.486474881923</v>
      </c>
      <c r="Q2419">
        <v>5.9231627186065998E-2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92</v>
      </c>
      <c r="E2420">
        <v>177.52881608499999</v>
      </c>
      <c r="F2420">
        <v>172.95</v>
      </c>
      <c r="G2420">
        <v>-24.892826577338301</v>
      </c>
      <c r="H2420">
        <v>2.6357879271643201</v>
      </c>
      <c r="I2420">
        <v>-10.948879455816</v>
      </c>
      <c r="J2420">
        <v>7.85261471988421E-2</v>
      </c>
      <c r="K2420">
        <v>181.77076208524801</v>
      </c>
      <c r="L2420">
        <v>186.34826352324799</v>
      </c>
      <c r="M2420">
        <v>49.976454204031</v>
      </c>
      <c r="N2420">
        <v>0.492335565606001</v>
      </c>
      <c r="O2420">
        <v>55.536282162474699</v>
      </c>
      <c r="P2420">
        <v>20.1041666666666</v>
      </c>
      <c r="Q2420">
        <v>7.4204377494612006E-2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609</v>
      </c>
      <c r="E2421">
        <v>177.19829487000001</v>
      </c>
      <c r="F2421">
        <v>236.31</v>
      </c>
      <c r="G2421">
        <v>1.0012775873359001</v>
      </c>
      <c r="H2421">
        <v>6.8748959180790399</v>
      </c>
      <c r="I2421">
        <v>-30.889848145168401</v>
      </c>
      <c r="J2421">
        <v>2.8399331844164601</v>
      </c>
      <c r="K2421">
        <v>218.70219517901799</v>
      </c>
      <c r="L2421">
        <v>224.61023415108099</v>
      </c>
      <c r="M2421">
        <v>75.080214974859501</v>
      </c>
      <c r="N2421">
        <v>1.4343720595481899</v>
      </c>
      <c r="O2421">
        <v>47.687359823960001</v>
      </c>
      <c r="P2421">
        <v>38.233401579409197</v>
      </c>
      <c r="Q2421">
        <v>-3.4594783395411999E-2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609</v>
      </c>
      <c r="E2422">
        <v>176.59542141</v>
      </c>
      <c r="F2422">
        <v>12.86</v>
      </c>
      <c r="G2422">
        <v>-43.725726384098202</v>
      </c>
      <c r="H2422">
        <v>-5.3775438997478897</v>
      </c>
      <c r="I2422">
        <v>-7.6594792235902798</v>
      </c>
      <c r="J2422">
        <v>1.5902139571028899</v>
      </c>
      <c r="K2422">
        <v>13.252005328016301</v>
      </c>
      <c r="L2422">
        <v>13.366035620677801</v>
      </c>
      <c r="M2422">
        <v>46.221562357731798</v>
      </c>
      <c r="N2422">
        <v>1.4635075445412999</v>
      </c>
      <c r="O2422">
        <v>50.855365474339003</v>
      </c>
      <c r="P2422">
        <v>23.062200956937801</v>
      </c>
      <c r="Q2422">
        <v>-2.1107204716970002E-2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46</v>
      </c>
      <c r="E2423">
        <v>176.499672</v>
      </c>
      <c r="F2423">
        <v>550.1</v>
      </c>
      <c r="G2423">
        <v>32.3209383042838</v>
      </c>
      <c r="H2423">
        <v>8.7944338366323205</v>
      </c>
      <c r="I2423">
        <v>0.23049621840183299</v>
      </c>
      <c r="J2423">
        <v>-1.51929136526468</v>
      </c>
      <c r="K2423">
        <v>507.20425733944802</v>
      </c>
      <c r="L2423">
        <v>456.67092483794602</v>
      </c>
      <c r="M2423">
        <v>59.306609512191301</v>
      </c>
      <c r="N2423">
        <v>1.56829637096774</v>
      </c>
      <c r="O2423">
        <v>16.324304671877801</v>
      </c>
      <c r="P2423">
        <v>89.689655172413794</v>
      </c>
      <c r="Q2423">
        <v>0.236917667479834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E2424">
        <v>176.46</v>
      </c>
      <c r="F2424">
        <v>16.96</v>
      </c>
      <c r="G2424">
        <v>179.13476200235201</v>
      </c>
      <c r="H2424">
        <v>-0.75778593593979604</v>
      </c>
      <c r="I2424">
        <v>149.84725607461499</v>
      </c>
      <c r="J2424">
        <v>19.292234827373701</v>
      </c>
      <c r="K2424">
        <v>15.571054953954601</v>
      </c>
      <c r="L2424">
        <v>12.44780880465</v>
      </c>
      <c r="M2424">
        <v>82.615585337252597</v>
      </c>
      <c r="N2424">
        <v>2.26539199104838</v>
      </c>
      <c r="O2424">
        <v>31.073113207547099</v>
      </c>
      <c r="P2424">
        <v>370.457697642163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5012</v>
      </c>
      <c r="E2425">
        <v>175.79549650000001</v>
      </c>
      <c r="F2425">
        <v>72.599999999999994</v>
      </c>
      <c r="G2425">
        <v>25.872779684996001</v>
      </c>
      <c r="H2425">
        <v>24.997466733663099</v>
      </c>
      <c r="I2425">
        <v>42.615108639421997</v>
      </c>
      <c r="J2425">
        <v>-6.0900956059137803</v>
      </c>
      <c r="K2425">
        <v>55.718947040745697</v>
      </c>
      <c r="M2425">
        <v>62.6638859037568</v>
      </c>
      <c r="O2425">
        <v>13.4986225895316</v>
      </c>
      <c r="P2425">
        <v>83.797468354430293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E2426">
        <v>175.36711184999999</v>
      </c>
      <c r="F2426">
        <v>2.25</v>
      </c>
      <c r="G2426">
        <v>-38.0954742832579</v>
      </c>
      <c r="H2426">
        <v>-13.0125073190778</v>
      </c>
      <c r="I2426">
        <v>6.76536210904721</v>
      </c>
      <c r="J2426">
        <v>-6.6871551933074898</v>
      </c>
      <c r="K2426">
        <v>2.3893355029476502</v>
      </c>
      <c r="L2426">
        <v>2.29162108399577</v>
      </c>
      <c r="M2426">
        <v>32.430298293208999</v>
      </c>
      <c r="N2426">
        <v>0.82065388221645996</v>
      </c>
      <c r="O2426">
        <v>52</v>
      </c>
      <c r="P2426">
        <v>45.161290322580598</v>
      </c>
      <c r="Q2426">
        <v>-7.5875067011117001E-2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46</v>
      </c>
      <c r="E2427">
        <v>174.49745325000001</v>
      </c>
      <c r="F2427">
        <v>17.649999999999999</v>
      </c>
      <c r="G2427">
        <v>-74.374080531606893</v>
      </c>
      <c r="H2427">
        <v>-33.823085071305499</v>
      </c>
      <c r="I2427">
        <v>-47.546476378278101</v>
      </c>
      <c r="J2427">
        <v>-3.9705826885994102</v>
      </c>
      <c r="K2427">
        <v>20.044839487082999</v>
      </c>
      <c r="L2427">
        <v>23.239992971218101</v>
      </c>
      <c r="M2427">
        <v>28.592843808369199</v>
      </c>
      <c r="N2427">
        <v>0.32873027259684301</v>
      </c>
      <c r="O2427">
        <v>108.215297450424</v>
      </c>
      <c r="P2427">
        <v>11.3564668769716</v>
      </c>
      <c r="Q2427">
        <v>0.24771519758525201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46</v>
      </c>
      <c r="E2428">
        <v>174.39512854399999</v>
      </c>
      <c r="F2428">
        <v>114.18</v>
      </c>
      <c r="G2428">
        <v>100.35385416606999</v>
      </c>
      <c r="H2428">
        <v>-6.0348759376633403</v>
      </c>
      <c r="I2428">
        <v>82.489738717441895</v>
      </c>
      <c r="J2428">
        <v>7.7623232943065803</v>
      </c>
      <c r="K2428">
        <v>105.59526693758001</v>
      </c>
      <c r="L2428">
        <v>88.221814788747807</v>
      </c>
      <c r="M2428">
        <v>77.428057529732897</v>
      </c>
      <c r="N2428">
        <v>0.73711793340447496</v>
      </c>
      <c r="O2428">
        <v>24.0585041163075</v>
      </c>
      <c r="P2428">
        <v>136.88796680497899</v>
      </c>
      <c r="Q2428">
        <v>3.7637623888596997E-2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214</v>
      </c>
      <c r="E2429">
        <v>174.32856885000001</v>
      </c>
      <c r="F2429">
        <v>131.55000000000001</v>
      </c>
      <c r="G2429">
        <v>-45.9236688005589</v>
      </c>
      <c r="H2429">
        <v>-11.3709811433902</v>
      </c>
      <c r="I2429">
        <v>-33.425065542345003</v>
      </c>
      <c r="J2429">
        <v>-7.7967737445201903</v>
      </c>
      <c r="K2429">
        <v>139.992930812054</v>
      </c>
      <c r="L2429">
        <v>150.21079818112199</v>
      </c>
      <c r="M2429">
        <v>31.245990759274001</v>
      </c>
      <c r="N2429">
        <v>1.1941358247600899</v>
      </c>
      <c r="O2429">
        <v>55.834283542379303</v>
      </c>
      <c r="P2429">
        <v>11.4830508474576</v>
      </c>
      <c r="Q2429">
        <v>0.102265446411187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140</v>
      </c>
      <c r="E2430">
        <v>174.11906400000001</v>
      </c>
      <c r="F2430">
        <v>99.29</v>
      </c>
      <c r="G2430">
        <v>-17.210085235285302</v>
      </c>
      <c r="H2430">
        <v>4.4278664207795</v>
      </c>
      <c r="I2430">
        <v>0.96657105179812797</v>
      </c>
      <c r="J2430">
        <v>-7.4663808751851999</v>
      </c>
      <c r="K2430">
        <v>93.879482385497496</v>
      </c>
      <c r="L2430">
        <v>92.835331234749205</v>
      </c>
      <c r="M2430">
        <v>55.825511167492103</v>
      </c>
      <c r="N2430">
        <v>1.5462927327508</v>
      </c>
      <c r="O2430">
        <v>53.086917111491502</v>
      </c>
      <c r="P2430">
        <v>41.438746438746399</v>
      </c>
      <c r="Q2430">
        <v>5.4102020496565997E-2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59</v>
      </c>
      <c r="E2431">
        <v>173.976116596</v>
      </c>
      <c r="F2431">
        <v>49.51</v>
      </c>
      <c r="G2431">
        <v>-4.5575062505163704</v>
      </c>
      <c r="H2431">
        <v>-19.307477504401199</v>
      </c>
      <c r="I2431">
        <v>1.05396859967657</v>
      </c>
      <c r="J2431">
        <v>-7.2482159248834499</v>
      </c>
      <c r="K2431">
        <v>54.151491210257497</v>
      </c>
      <c r="L2431">
        <v>49.654671643675101</v>
      </c>
      <c r="M2431">
        <v>30.9268124704051</v>
      </c>
      <c r="N2431">
        <v>1.47891526936919</v>
      </c>
      <c r="O2431">
        <v>60.028277115734198</v>
      </c>
      <c r="P2431">
        <v>55.740798993394101</v>
      </c>
      <c r="Q2431">
        <v>9.4782982608084002E-2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358</v>
      </c>
      <c r="E2432">
        <v>173.78809999999999</v>
      </c>
      <c r="F2432">
        <v>113.25</v>
      </c>
      <c r="G2432">
        <v>63.200063605871797</v>
      </c>
      <c r="H2432">
        <v>7.5335897581348501</v>
      </c>
      <c r="I2432">
        <v>79.942392560297804</v>
      </c>
      <c r="J2432">
        <v>19.144074521802398</v>
      </c>
      <c r="K2432">
        <v>92.144472242325804</v>
      </c>
      <c r="M2432">
        <v>75.216433715530002</v>
      </c>
      <c r="O2432">
        <v>9.0507726269315594</v>
      </c>
      <c r="P2432">
        <v>101.333333333333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D2433" t="s">
        <v>80</v>
      </c>
      <c r="E2433">
        <v>173.38258261499999</v>
      </c>
      <c r="F2433">
        <v>220.45</v>
      </c>
      <c r="G2433">
        <v>1727.86171667393</v>
      </c>
      <c r="H2433">
        <v>11.8309199303644</v>
      </c>
      <c r="I2433">
        <v>169.328043845298</v>
      </c>
      <c r="J2433">
        <v>6.1570449390282098</v>
      </c>
      <c r="K2433">
        <v>187.696749223431</v>
      </c>
      <c r="M2433">
        <v>89.975062511408296</v>
      </c>
      <c r="N2433">
        <v>1.6406459794121999</v>
      </c>
      <c r="O2433">
        <v>6.6001360852801101</v>
      </c>
      <c r="P2433">
        <v>1847.4381625441599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384</v>
      </c>
      <c r="E2434">
        <v>173.243851466</v>
      </c>
      <c r="F2434">
        <v>167.45</v>
      </c>
      <c r="G2434">
        <v>26.482695384732001</v>
      </c>
      <c r="H2434">
        <v>4.4125876400414104</v>
      </c>
      <c r="I2434">
        <v>23.138994475807799</v>
      </c>
      <c r="J2434">
        <v>6.0425045015548697</v>
      </c>
      <c r="K2434">
        <v>152.083994724592</v>
      </c>
      <c r="L2434">
        <v>134.792792083683</v>
      </c>
      <c r="M2434">
        <v>73.827711932220595</v>
      </c>
      <c r="N2434">
        <v>0.57146191350750097</v>
      </c>
      <c r="O2434">
        <v>11.5138847417139</v>
      </c>
      <c r="P2434">
        <v>57.971698113207502</v>
      </c>
      <c r="Q2434">
        <v>6.9358396962604998E-2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420</v>
      </c>
      <c r="E2435">
        <v>172.9182285</v>
      </c>
      <c r="F2435">
        <v>188.2</v>
      </c>
      <c r="G2435">
        <v>14.9599458370086</v>
      </c>
      <c r="H2435">
        <v>-1.05142780530517</v>
      </c>
      <c r="I2435">
        <v>-15.039765603057401</v>
      </c>
      <c r="J2435">
        <v>-1.6562571345116299</v>
      </c>
      <c r="K2435">
        <v>192.16150398400299</v>
      </c>
      <c r="L2435">
        <v>188.50868421425699</v>
      </c>
      <c r="M2435">
        <v>52.440261393358497</v>
      </c>
      <c r="N2435">
        <v>1.0729861188679799</v>
      </c>
      <c r="O2435">
        <v>58.873538788522801</v>
      </c>
      <c r="P2435">
        <v>54.199098730028602</v>
      </c>
      <c r="Q2435">
        <v>9.1737178223293997E-2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132</v>
      </c>
      <c r="E2436">
        <v>172.90723449999999</v>
      </c>
      <c r="F2436">
        <v>20.34</v>
      </c>
      <c r="G2436">
        <v>-1.8337415199771601</v>
      </c>
      <c r="H2436">
        <v>-4.3554148524615997</v>
      </c>
      <c r="I2436">
        <v>-24.849244333405501</v>
      </c>
      <c r="J2436">
        <v>-4.0954356455024099</v>
      </c>
      <c r="K2436">
        <v>20.4561049825057</v>
      </c>
      <c r="L2436">
        <v>20.085189172522899</v>
      </c>
      <c r="M2436">
        <v>44.762113413712001</v>
      </c>
      <c r="N2436">
        <v>1.6163219452953299</v>
      </c>
      <c r="O2436">
        <v>49.705014749262503</v>
      </c>
      <c r="P2436">
        <v>47.391304347826001</v>
      </c>
      <c r="Q2436">
        <v>9.3619596968145993E-2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E2437">
        <v>172.70417187499999</v>
      </c>
      <c r="F2437">
        <v>963.9</v>
      </c>
      <c r="G2437">
        <v>172.22198603420199</v>
      </c>
      <c r="H2437">
        <v>-6.3691092190971501</v>
      </c>
      <c r="I2437">
        <v>52.670157379932697</v>
      </c>
      <c r="J2437">
        <v>4.3754228963317002E-2</v>
      </c>
      <c r="K2437">
        <v>948.93465390477195</v>
      </c>
      <c r="L2437">
        <v>600.930862763341</v>
      </c>
      <c r="M2437">
        <v>45.689167288888399</v>
      </c>
      <c r="N2437">
        <v>2.2483862770012699</v>
      </c>
      <c r="O2437">
        <v>0</v>
      </c>
      <c r="P2437">
        <v>200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1122</v>
      </c>
      <c r="E2438">
        <v>172.66425979499999</v>
      </c>
      <c r="F2438">
        <v>129.65</v>
      </c>
      <c r="G2438">
        <v>66.192662275973703</v>
      </c>
      <c r="H2438">
        <v>2.08506455638762</v>
      </c>
      <c r="I2438">
        <v>10.245886550836</v>
      </c>
      <c r="J2438">
        <v>12.5264247445505</v>
      </c>
      <c r="K2438">
        <v>123.233802599421</v>
      </c>
      <c r="L2438">
        <v>110.917973280908</v>
      </c>
      <c r="M2438">
        <v>63.147574658639002</v>
      </c>
      <c r="N2438">
        <v>0.657784515715926</v>
      </c>
      <c r="O2438">
        <v>26.8954878519089</v>
      </c>
      <c r="P2438">
        <v>119.70852397898599</v>
      </c>
      <c r="Q2438">
        <v>9.8003604843315995E-2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46</v>
      </c>
      <c r="E2439">
        <v>172.6605888</v>
      </c>
      <c r="F2439">
        <v>14.51</v>
      </c>
      <c r="G2439">
        <v>12.059847778169299</v>
      </c>
      <c r="H2439">
        <v>4.7803876166741901</v>
      </c>
      <c r="I2439">
        <v>-71.534405829821907</v>
      </c>
      <c r="J2439">
        <v>-5.7346613410970404</v>
      </c>
      <c r="K2439">
        <v>18.6610063123711</v>
      </c>
      <c r="L2439">
        <v>23.765830165638398</v>
      </c>
      <c r="M2439">
        <v>44.911820772934703</v>
      </c>
      <c r="N2439">
        <v>0.178001151586932</v>
      </c>
      <c r="O2439">
        <v>216.67175019466001</v>
      </c>
      <c r="P2439">
        <v>77.861752593847001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177</v>
      </c>
      <c r="E2440">
        <v>172.551273162</v>
      </c>
      <c r="F2440">
        <v>21.65</v>
      </c>
      <c r="G2440">
        <v>-30.231547165599402</v>
      </c>
      <c r="H2440">
        <v>22.0079008441874</v>
      </c>
      <c r="I2440">
        <v>-25.122986598673201</v>
      </c>
      <c r="J2440">
        <v>-1.0252283260475901</v>
      </c>
      <c r="K2440">
        <v>20.197897079747701</v>
      </c>
      <c r="L2440">
        <v>21.6630701361855</v>
      </c>
      <c r="M2440">
        <v>68.339148553862898</v>
      </c>
      <c r="N2440">
        <v>1.03202293677997</v>
      </c>
      <c r="O2440">
        <v>82.448036951501095</v>
      </c>
      <c r="P2440">
        <v>39.228295819935603</v>
      </c>
      <c r="Q2440">
        <v>-5.8777101732170002E-3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1939</v>
      </c>
      <c r="E2441">
        <v>172.24198217</v>
      </c>
      <c r="F2441">
        <v>38.58</v>
      </c>
      <c r="G2441">
        <v>31.314769539356998</v>
      </c>
      <c r="H2441">
        <v>-0.86528479370409495</v>
      </c>
      <c r="I2441">
        <v>25.772825626926199</v>
      </c>
      <c r="J2441">
        <v>-4.5085855861810398</v>
      </c>
      <c r="K2441">
        <v>38.906242792980102</v>
      </c>
      <c r="L2441">
        <v>34.535608729530999</v>
      </c>
      <c r="M2441">
        <v>51.676533468370202</v>
      </c>
      <c r="N2441">
        <v>1.35194428703171</v>
      </c>
      <c r="O2441">
        <v>51.892172109901502</v>
      </c>
      <c r="P2441">
        <v>128.961424332344</v>
      </c>
      <c r="Q2441">
        <v>0.11445221477145601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193</v>
      </c>
      <c r="E2442">
        <v>171.70025855599999</v>
      </c>
      <c r="F2442">
        <v>109.67</v>
      </c>
      <c r="G2442">
        <v>-37.9581941459777</v>
      </c>
      <c r="H2442">
        <v>-4.6969804813835703</v>
      </c>
      <c r="I2442">
        <v>-16.817471952952399</v>
      </c>
      <c r="J2442">
        <v>-2.27591522898993</v>
      </c>
      <c r="K2442">
        <v>110.977290377063</v>
      </c>
      <c r="L2442">
        <v>115.222382537165</v>
      </c>
      <c r="M2442">
        <v>56.820589595017204</v>
      </c>
      <c r="N2442">
        <v>0.88162540721830396</v>
      </c>
      <c r="O2442">
        <v>24.327528038661399</v>
      </c>
      <c r="P2442">
        <v>13.6476683937823</v>
      </c>
      <c r="Q2442">
        <v>4.1889656959283997E-2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E2443">
        <v>171.59376</v>
      </c>
      <c r="F2443">
        <v>166.95</v>
      </c>
      <c r="G2443">
        <v>-14.437891766204899</v>
      </c>
      <c r="H2443">
        <v>-20.9446977123715</v>
      </c>
      <c r="I2443">
        <v>-39.902323272982201</v>
      </c>
      <c r="J2443">
        <v>5.9803977035574496</v>
      </c>
      <c r="K2443">
        <v>170.93246787341499</v>
      </c>
      <c r="L2443">
        <v>177.734840448765</v>
      </c>
      <c r="M2443">
        <v>61.2864638926482</v>
      </c>
      <c r="N2443">
        <v>1.4932930918846401</v>
      </c>
      <c r="O2443">
        <v>61.066187481281801</v>
      </c>
      <c r="P2443">
        <v>19.249999999999901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132</v>
      </c>
      <c r="E2444">
        <v>170.96706320000001</v>
      </c>
      <c r="F2444">
        <v>104.45</v>
      </c>
      <c r="G2444">
        <v>12.6117709804389</v>
      </c>
      <c r="H2444">
        <v>-14.033004562060601</v>
      </c>
      <c r="I2444">
        <v>14.1290843115762</v>
      </c>
      <c r="J2444">
        <v>-4.3453870704460398</v>
      </c>
      <c r="K2444">
        <v>106.497431741694</v>
      </c>
      <c r="L2444">
        <v>98.511935989362499</v>
      </c>
      <c r="M2444">
        <v>48.3804223150116</v>
      </c>
      <c r="N2444">
        <v>1.1681318052301</v>
      </c>
      <c r="O2444">
        <v>38.295835327908001</v>
      </c>
      <c r="P2444">
        <v>63.458528951486699</v>
      </c>
      <c r="Q2444">
        <v>2.2363168558560001E-3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328</v>
      </c>
      <c r="E2445">
        <v>170.74067794199999</v>
      </c>
      <c r="F2445">
        <v>185.85</v>
      </c>
      <c r="G2445">
        <v>22.4038042160205</v>
      </c>
      <c r="H2445">
        <v>-5.4166562253304704</v>
      </c>
      <c r="I2445">
        <v>16.302444485031199</v>
      </c>
      <c r="J2445">
        <v>6.84960140081545</v>
      </c>
      <c r="K2445">
        <v>164.05229133748199</v>
      </c>
      <c r="L2445">
        <v>144.14187375109299</v>
      </c>
      <c r="M2445">
        <v>59.828915141270201</v>
      </c>
      <c r="N2445">
        <v>0.34554965440943602</v>
      </c>
      <c r="O2445">
        <v>17.271993543179899</v>
      </c>
      <c r="P2445">
        <v>65.789473684210506</v>
      </c>
      <c r="Q2445">
        <v>6.7706019333104994E-2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132</v>
      </c>
      <c r="E2446">
        <v>170.38079999999999</v>
      </c>
      <c r="F2446">
        <v>46.28</v>
      </c>
      <c r="G2446">
        <v>-24.589608168696099</v>
      </c>
      <c r="H2446">
        <v>-8.07504846456834</v>
      </c>
      <c r="I2446">
        <v>-20.2905869721559</v>
      </c>
      <c r="J2446">
        <v>0.10152133031312199</v>
      </c>
      <c r="K2446">
        <v>48.604929687394304</v>
      </c>
      <c r="L2446">
        <v>50.318550431566301</v>
      </c>
      <c r="M2446">
        <v>58.857329294971898</v>
      </c>
      <c r="N2446">
        <v>0.54276983548463997</v>
      </c>
      <c r="O2446">
        <v>42.1780466724286</v>
      </c>
      <c r="P2446">
        <v>12.1667474551623</v>
      </c>
      <c r="Q2446">
        <v>-3.4137530199556003E-2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140</v>
      </c>
      <c r="E2447">
        <v>170.273</v>
      </c>
      <c r="F2447">
        <v>42.17</v>
      </c>
      <c r="G2447">
        <v>35.040518852735197</v>
      </c>
      <c r="H2447">
        <v>-1.2964469818995299</v>
      </c>
      <c r="I2447">
        <v>-6.2000800845318303E-2</v>
      </c>
      <c r="J2447">
        <v>2.1999182699735602</v>
      </c>
      <c r="K2447">
        <v>39.317428496783101</v>
      </c>
      <c r="L2447">
        <v>36.827852036672503</v>
      </c>
      <c r="M2447">
        <v>73.075848428270206</v>
      </c>
      <c r="N2447">
        <v>1.50488978707187</v>
      </c>
      <c r="O2447">
        <v>7.6594735594024099</v>
      </c>
      <c r="P2447">
        <v>69.018036072144298</v>
      </c>
      <c r="Q2447">
        <v>1.2286302578461E-2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21</v>
      </c>
      <c r="E2448">
        <v>170.097939045</v>
      </c>
      <c r="F2448">
        <v>114.24</v>
      </c>
      <c r="G2448">
        <v>3.34443501379423</v>
      </c>
      <c r="H2448">
        <v>-22.271591173969298</v>
      </c>
      <c r="I2448">
        <v>-15.3973426086927</v>
      </c>
      <c r="J2448">
        <v>-0.48970277444469001</v>
      </c>
      <c r="K2448">
        <v>125.099272088353</v>
      </c>
      <c r="L2448">
        <v>119.4252997934</v>
      </c>
      <c r="M2448">
        <v>41.650186140182697</v>
      </c>
      <c r="N2448">
        <v>0.70599292389175605</v>
      </c>
      <c r="O2448">
        <v>36.379551820728302</v>
      </c>
      <c r="P2448">
        <v>55.852660300136399</v>
      </c>
      <c r="Q2448">
        <v>-9.5733809022666996E-2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E2449">
        <v>169.81344211999999</v>
      </c>
      <c r="F2449">
        <v>76.44</v>
      </c>
      <c r="G2449">
        <v>160.402947391412</v>
      </c>
      <c r="H2449">
        <v>26.526222671059401</v>
      </c>
      <c r="I2449">
        <v>19.899566787189499</v>
      </c>
      <c r="J2449">
        <v>-4.1991486247777896</v>
      </c>
      <c r="K2449">
        <v>60.025340097865403</v>
      </c>
      <c r="M2449">
        <v>64.101371753768106</v>
      </c>
      <c r="N2449">
        <v>1.24357709051757</v>
      </c>
      <c r="O2449">
        <v>0.22239665096808101</v>
      </c>
      <c r="P2449">
        <v>215.86776859504101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86</v>
      </c>
      <c r="E2450">
        <v>169.73491672699899</v>
      </c>
      <c r="F2450">
        <v>3.13</v>
      </c>
      <c r="G2450">
        <v>-28.412934600718199</v>
      </c>
      <c r="H2450">
        <v>47.833684816312797</v>
      </c>
      <c r="I2450">
        <v>-20.311047330212201</v>
      </c>
      <c r="J2450">
        <v>-2.0261382441549598</v>
      </c>
      <c r="K2450">
        <v>2.6004296178847701</v>
      </c>
      <c r="L2450">
        <v>4.6089205442094601</v>
      </c>
      <c r="M2450">
        <v>67.296601607515001</v>
      </c>
      <c r="N2450">
        <v>0.67556414997673497</v>
      </c>
      <c r="O2450">
        <v>26.1980830670926</v>
      </c>
      <c r="P2450">
        <v>64.736842105263094</v>
      </c>
      <c r="Q2450">
        <v>-0.186180968037431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303</v>
      </c>
      <c r="E2451">
        <v>169.64599049</v>
      </c>
      <c r="F2451">
        <v>2.2999999999999998</v>
      </c>
      <c r="G2451">
        <v>-31.944680632464198</v>
      </c>
      <c r="K2451">
        <v>2.2860694928582501</v>
      </c>
      <c r="L2451">
        <v>2.4904968111465999</v>
      </c>
      <c r="M2451">
        <v>41.368652020141496</v>
      </c>
      <c r="N2451">
        <v>1</v>
      </c>
      <c r="O2451">
        <v>19.565217391304301</v>
      </c>
      <c r="P2451">
        <v>9.5238095238095095</v>
      </c>
      <c r="Q2451">
        <v>-6.0412528129999996E-4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3822</v>
      </c>
      <c r="E2452">
        <v>169.470261956</v>
      </c>
      <c r="F2452">
        <v>59.95</v>
      </c>
      <c r="G2452">
        <v>36.784160066593202</v>
      </c>
      <c r="H2452">
        <v>3.2351165107703999</v>
      </c>
      <c r="I2452">
        <v>1.7158666154856099</v>
      </c>
      <c r="J2452">
        <v>-3.9400138422410902</v>
      </c>
      <c r="K2452">
        <v>55.250407565099302</v>
      </c>
      <c r="L2452">
        <v>51.655570507768097</v>
      </c>
      <c r="M2452">
        <v>60.977484714032101</v>
      </c>
      <c r="N2452">
        <v>1.9687066561406199</v>
      </c>
      <c r="O2452">
        <v>23.3527939949958</v>
      </c>
      <c r="P2452">
        <v>66.759388038942902</v>
      </c>
      <c r="Q2452">
        <v>0.105675048419443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609</v>
      </c>
      <c r="E2453">
        <v>169.45360880999999</v>
      </c>
      <c r="F2453">
        <v>54.36</v>
      </c>
      <c r="G2453">
        <v>47.576824743879797</v>
      </c>
      <c r="H2453">
        <v>-3.46929721074752</v>
      </c>
      <c r="I2453">
        <v>-28.534546750634</v>
      </c>
      <c r="J2453">
        <v>-4.1401904736806197</v>
      </c>
      <c r="K2453">
        <v>55.278229350480203</v>
      </c>
      <c r="L2453">
        <v>49.544028396187699</v>
      </c>
      <c r="M2453">
        <v>44.117466615750502</v>
      </c>
      <c r="N2453">
        <v>2.80156784848712</v>
      </c>
      <c r="O2453">
        <v>29.690949227373</v>
      </c>
      <c r="P2453">
        <v>92.7659574468085</v>
      </c>
      <c r="Q2453">
        <v>9.9184639433095995E-2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170</v>
      </c>
      <c r="E2454">
        <v>169.44</v>
      </c>
      <c r="F2454">
        <v>20.25</v>
      </c>
      <c r="G2454">
        <v>76.767440579656906</v>
      </c>
      <c r="H2454">
        <v>1.05075798704456</v>
      </c>
      <c r="I2454">
        <v>-6.6542417124025501</v>
      </c>
      <c r="J2454">
        <v>-4.73628982890461</v>
      </c>
      <c r="K2454">
        <v>20.213862290451999</v>
      </c>
      <c r="L2454">
        <v>19.056270378807898</v>
      </c>
      <c r="M2454">
        <v>52.213452193374501</v>
      </c>
      <c r="N2454">
        <v>2.36837436888755</v>
      </c>
      <c r="O2454">
        <v>54.567901234567898</v>
      </c>
      <c r="P2454">
        <v>113.157894736842</v>
      </c>
      <c r="Q2454">
        <v>6.8207250906376998E-2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609</v>
      </c>
      <c r="E2455">
        <v>169.4</v>
      </c>
      <c r="F2455">
        <v>82.6</v>
      </c>
      <c r="G2455">
        <v>-33.967678928886698</v>
      </c>
      <c r="H2455">
        <v>-6.4113721904702201</v>
      </c>
      <c r="I2455">
        <v>-11.577527275068199</v>
      </c>
      <c r="J2455">
        <v>-3.9249470659499801</v>
      </c>
      <c r="K2455">
        <v>85.287242614368594</v>
      </c>
      <c r="L2455">
        <v>88.974220706749904</v>
      </c>
      <c r="M2455">
        <v>57.735979134171799</v>
      </c>
      <c r="N2455">
        <v>1.08539270419945</v>
      </c>
      <c r="O2455">
        <v>32.929782082324401</v>
      </c>
      <c r="P2455">
        <v>14.563106796116401</v>
      </c>
      <c r="Q2455">
        <v>0.130822454663648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E2456">
        <v>169.35628900500001</v>
      </c>
      <c r="F2456">
        <v>157.15</v>
      </c>
      <c r="G2456">
        <v>-76.075431304175595</v>
      </c>
      <c r="H2456">
        <v>-11.798936691641</v>
      </c>
      <c r="I2456">
        <v>-38.516072644043497</v>
      </c>
      <c r="J2456">
        <v>-6.4466878259948697</v>
      </c>
      <c r="K2456">
        <v>172.24835167689</v>
      </c>
      <c r="L2456">
        <v>203.18937620240499</v>
      </c>
      <c r="M2456">
        <v>34.382909386794999</v>
      </c>
      <c r="N2456">
        <v>1.60896806626813</v>
      </c>
      <c r="O2456">
        <v>122.080814508431</v>
      </c>
      <c r="P2456">
        <v>6.7595108695652302</v>
      </c>
      <c r="Q2456">
        <v>0.114736681349901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59</v>
      </c>
      <c r="E2457">
        <v>169.14065812799899</v>
      </c>
      <c r="F2457">
        <v>102.72</v>
      </c>
      <c r="G2457">
        <v>-33.712079899863497</v>
      </c>
      <c r="H2457">
        <v>-5.7671835984908899</v>
      </c>
      <c r="I2457">
        <v>-6.32620488904747</v>
      </c>
      <c r="J2457">
        <v>-2.8521243230412701</v>
      </c>
      <c r="K2457">
        <v>104.46588731664001</v>
      </c>
      <c r="L2457">
        <v>105.490024671233</v>
      </c>
      <c r="M2457">
        <v>51.118023307210201</v>
      </c>
      <c r="N2457">
        <v>1.01865591706525</v>
      </c>
      <c r="O2457">
        <v>28.942757009345701</v>
      </c>
      <c r="P2457">
        <v>13.127753303964701</v>
      </c>
      <c r="Q2457">
        <v>-7.7101174733257005E-2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214</v>
      </c>
      <c r="E2458">
        <v>168.88202799999999</v>
      </c>
      <c r="F2458">
        <v>111.65</v>
      </c>
      <c r="G2458">
        <v>2.8067813558398198</v>
      </c>
      <c r="H2458">
        <v>-4.7954785720952202</v>
      </c>
      <c r="I2458">
        <v>19.5491103102657</v>
      </c>
      <c r="J2458">
        <v>-4.5915832703329702</v>
      </c>
      <c r="K2458">
        <v>91.009999999999906</v>
      </c>
      <c r="M2458">
        <v>56.910338625761703</v>
      </c>
      <c r="O2458">
        <v>0</v>
      </c>
      <c r="P2458">
        <v>45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132</v>
      </c>
      <c r="E2459">
        <v>168.70200036</v>
      </c>
      <c r="F2459">
        <v>68.75</v>
      </c>
      <c r="G2459">
        <v>-25.623482019289401</v>
      </c>
      <c r="H2459">
        <v>-0.59868272883909401</v>
      </c>
      <c r="I2459">
        <v>0.57145784577121705</v>
      </c>
      <c r="J2459">
        <v>-2.3114449488625</v>
      </c>
      <c r="K2459">
        <v>74.364552836375793</v>
      </c>
      <c r="L2459">
        <v>75.180667074833707</v>
      </c>
      <c r="M2459">
        <v>46.279982888519903</v>
      </c>
      <c r="N2459">
        <v>0.62996371176775501</v>
      </c>
      <c r="O2459">
        <v>66.763636363636294</v>
      </c>
      <c r="P2459">
        <v>25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193</v>
      </c>
      <c r="E2460">
        <v>168.68053377499999</v>
      </c>
      <c r="F2460">
        <v>13.06</v>
      </c>
      <c r="G2460">
        <v>58.7934146056309</v>
      </c>
      <c r="H2460">
        <v>9.7871216234081899</v>
      </c>
      <c r="I2460">
        <v>75.5357435600569</v>
      </c>
      <c r="J2460">
        <v>15.934572700653201</v>
      </c>
      <c r="K2460">
        <v>10.7282986168245</v>
      </c>
      <c r="L2460">
        <v>9.1816692673427607</v>
      </c>
      <c r="M2460">
        <v>86.527967090753705</v>
      </c>
      <c r="N2460">
        <v>0.712032944089798</v>
      </c>
      <c r="O2460">
        <v>6.8147013782541901</v>
      </c>
      <c r="P2460">
        <v>112.35772357723501</v>
      </c>
      <c r="Q2460">
        <v>-4.9911782120925001E-2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384</v>
      </c>
      <c r="E2461">
        <v>167.508305979</v>
      </c>
      <c r="F2461">
        <v>19.899999999999999</v>
      </c>
      <c r="G2461">
        <v>47.090175840880697</v>
      </c>
      <c r="H2461">
        <v>-16.0561385646795</v>
      </c>
      <c r="I2461">
        <v>11.4258534501668</v>
      </c>
      <c r="J2461">
        <v>-3.31986129159147</v>
      </c>
      <c r="K2461">
        <v>21.397966706938099</v>
      </c>
      <c r="L2461">
        <v>18.577382289305501</v>
      </c>
      <c r="M2461">
        <v>34.7830404806909</v>
      </c>
      <c r="N2461">
        <v>0.86438678495341603</v>
      </c>
      <c r="O2461">
        <v>43.21608040201</v>
      </c>
      <c r="P2461">
        <v>98.999999999999901</v>
      </c>
      <c r="Q2461">
        <v>3.8952721634567998E-2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132</v>
      </c>
      <c r="E2462">
        <v>167.316131724</v>
      </c>
      <c r="F2462">
        <v>3.97</v>
      </c>
      <c r="G2462">
        <v>4.5553193675357297</v>
      </c>
      <c r="H2462">
        <v>0.15075798704457199</v>
      </c>
      <c r="I2462">
        <v>-27.4567376429505</v>
      </c>
      <c r="J2462">
        <v>-5.6493266499520498</v>
      </c>
      <c r="K2462">
        <v>3.9665227431588002</v>
      </c>
      <c r="L2462">
        <v>3.6359603939377299</v>
      </c>
      <c r="M2462">
        <v>33.540923829880199</v>
      </c>
      <c r="N2462">
        <v>0.45032872718086497</v>
      </c>
      <c r="O2462">
        <v>38.539042821158603</v>
      </c>
      <c r="P2462">
        <v>55.686274509803901</v>
      </c>
      <c r="Q2462">
        <v>5.7797776629270999E-2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140</v>
      </c>
      <c r="E2463">
        <v>167.184</v>
      </c>
      <c r="F2463">
        <v>198.25</v>
      </c>
      <c r="G2463">
        <v>232.15299547501499</v>
      </c>
      <c r="H2463">
        <v>32.779076571115297</v>
      </c>
      <c r="I2463">
        <v>216.27156280107599</v>
      </c>
      <c r="J2463">
        <v>6.1541622566797702</v>
      </c>
      <c r="K2463">
        <v>153.52424635354399</v>
      </c>
      <c r="L2463">
        <v>109.45201582757601</v>
      </c>
      <c r="M2463">
        <v>90.759862062904901</v>
      </c>
      <c r="N2463">
        <v>0.63478394287509499</v>
      </c>
      <c r="O2463">
        <v>0</v>
      </c>
      <c r="P2463">
        <v>326.34408602150501</v>
      </c>
      <c r="Q2463">
        <v>0.13030996089074101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5091</v>
      </c>
      <c r="E2464">
        <v>166.5847</v>
      </c>
      <c r="F2464">
        <v>89</v>
      </c>
      <c r="G2464">
        <v>-43.016109203892803</v>
      </c>
      <c r="H2464">
        <v>-8.7901287124628205</v>
      </c>
      <c r="I2464">
        <v>-26.2737802494668</v>
      </c>
      <c r="J2464">
        <v>-2.1399686368698099</v>
      </c>
      <c r="K2464">
        <v>91.9967515325298</v>
      </c>
      <c r="M2464">
        <v>48.755226108561402</v>
      </c>
      <c r="N2464">
        <v>0.67065052950075599</v>
      </c>
      <c r="O2464">
        <v>44.831460674157299</v>
      </c>
      <c r="P2464">
        <v>14.102564102563999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609</v>
      </c>
      <c r="E2465">
        <v>166.29031248499999</v>
      </c>
      <c r="F2465">
        <v>25.63</v>
      </c>
      <c r="G2465">
        <v>-22.087292316313</v>
      </c>
      <c r="H2465">
        <v>-1.03398096877871</v>
      </c>
      <c r="I2465">
        <v>-4.46603844172507</v>
      </c>
      <c r="J2465">
        <v>1.8725755822115999</v>
      </c>
      <c r="K2465">
        <v>24.077647589600499</v>
      </c>
      <c r="L2465">
        <v>23.878382284618599</v>
      </c>
      <c r="M2465">
        <v>69.449490631158895</v>
      </c>
      <c r="N2465">
        <v>1.42619666119654</v>
      </c>
      <c r="O2465">
        <v>10.0273117440499</v>
      </c>
      <c r="P2465">
        <v>26.881188118811799</v>
      </c>
      <c r="Q2465">
        <v>3.0058909523449001E-2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46</v>
      </c>
      <c r="E2466">
        <v>166.22987474499999</v>
      </c>
      <c r="F2466">
        <v>74.900000000000006</v>
      </c>
      <c r="G2466">
        <v>-16.402549281782701</v>
      </c>
      <c r="H2466">
        <v>-12.194921025301101</v>
      </c>
      <c r="I2466">
        <v>-24.0438150926724</v>
      </c>
      <c r="J2466">
        <v>-4.4952740466241004</v>
      </c>
      <c r="K2466">
        <v>83.753671658696206</v>
      </c>
      <c r="L2466">
        <v>86.811228266734602</v>
      </c>
      <c r="M2466">
        <v>47.373905922794897</v>
      </c>
      <c r="N2466">
        <v>0.20617892007489499</v>
      </c>
      <c r="O2466">
        <v>105.473965287049</v>
      </c>
      <c r="P2466">
        <v>30.601569311246699</v>
      </c>
      <c r="Q2466">
        <v>2.8124361710465E-2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306</v>
      </c>
      <c r="E2467">
        <v>165.97482299999999</v>
      </c>
      <c r="F2467">
        <v>328.45</v>
      </c>
      <c r="G2467">
        <v>-32.042591859618298</v>
      </c>
      <c r="H2467">
        <v>-6.8617643743150003</v>
      </c>
      <c r="I2467">
        <v>-46.239867295845897</v>
      </c>
      <c r="J2467">
        <v>-0.276912237963019</v>
      </c>
      <c r="K2467">
        <v>348.71345301594698</v>
      </c>
      <c r="L2467">
        <v>399.11586780463898</v>
      </c>
      <c r="M2467">
        <v>50.247350187741297</v>
      </c>
      <c r="N2467">
        <v>1.2701365459157601</v>
      </c>
      <c r="O2467">
        <v>117.689145988734</v>
      </c>
      <c r="P2467">
        <v>13.2586206896551</v>
      </c>
      <c r="Q2467">
        <v>3.8202259449023002E-2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985</v>
      </c>
      <c r="E2468">
        <v>165.91156572</v>
      </c>
      <c r="F2468">
        <v>171.8</v>
      </c>
      <c r="G2468">
        <v>102.02401920702199</v>
      </c>
      <c r="H2468">
        <v>23.705491138583302</v>
      </c>
      <c r="I2468">
        <v>62.587356929002297</v>
      </c>
      <c r="J2468">
        <v>-1.10870705149441</v>
      </c>
      <c r="K2468">
        <v>141.31160909636199</v>
      </c>
      <c r="L2468">
        <v>114.762943824296</v>
      </c>
      <c r="M2468">
        <v>58.536266489351597</v>
      </c>
      <c r="N2468">
        <v>1.43554540556926</v>
      </c>
      <c r="O2468">
        <v>2.99767171129219</v>
      </c>
      <c r="P2468">
        <v>135.34246575342399</v>
      </c>
      <c r="Q2468">
        <v>3.1472578565417998E-2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D2469" t="s">
        <v>998</v>
      </c>
      <c r="E2469">
        <v>165.834</v>
      </c>
      <c r="F2469">
        <v>131.4</v>
      </c>
      <c r="G2469">
        <v>24.234942998570698</v>
      </c>
      <c r="H2469">
        <v>-0.50815674163761304</v>
      </c>
      <c r="I2469">
        <v>15.5539103643509</v>
      </c>
      <c r="J2469">
        <v>-3.6702741593906199</v>
      </c>
      <c r="K2469">
        <v>124.109988222301</v>
      </c>
      <c r="L2469">
        <v>113.171190829623</v>
      </c>
      <c r="M2469">
        <v>71.322836647594102</v>
      </c>
      <c r="N2469">
        <v>0.56014047277882995</v>
      </c>
      <c r="O2469">
        <v>17.199391171993899</v>
      </c>
      <c r="P2469">
        <v>54.588235294117602</v>
      </c>
      <c r="Q2469">
        <v>3.7182518432099998E-4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132</v>
      </c>
      <c r="E2470">
        <v>165.64030980000001</v>
      </c>
      <c r="F2470">
        <v>69.95</v>
      </c>
      <c r="G2470">
        <v>-30.150658766914098</v>
      </c>
      <c r="H2470">
        <v>-3.8770197907332098</v>
      </c>
      <c r="I2470">
        <v>-37.365332194099302</v>
      </c>
      <c r="J2470">
        <v>0.29616998948332801</v>
      </c>
      <c r="K2470">
        <v>74.481569068125907</v>
      </c>
      <c r="L2470">
        <v>83.908205586347506</v>
      </c>
      <c r="M2470">
        <v>47.894750445677403</v>
      </c>
      <c r="N2470">
        <v>1.5534906588003901</v>
      </c>
      <c r="O2470">
        <v>80.128663330950602</v>
      </c>
      <c r="P2470">
        <v>5.1879699248120303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D2471" t="s">
        <v>230</v>
      </c>
      <c r="E2471">
        <v>165.57901440000001</v>
      </c>
      <c r="F2471">
        <v>270.25</v>
      </c>
      <c r="G2471">
        <v>-10.3035518923353</v>
      </c>
      <c r="H2471">
        <v>-4.3081164718298899</v>
      </c>
      <c r="I2471">
        <v>-8.80379547098957</v>
      </c>
      <c r="J2471">
        <v>2.7089237626093898</v>
      </c>
      <c r="K2471">
        <v>267.29982976096301</v>
      </c>
      <c r="L2471">
        <v>261.651396455471</v>
      </c>
      <c r="M2471">
        <v>67.229485703966503</v>
      </c>
      <c r="N2471">
        <v>0.69759220765993601</v>
      </c>
      <c r="O2471">
        <v>30.619796484736298</v>
      </c>
      <c r="P2471">
        <v>31.829268292682901</v>
      </c>
      <c r="Q2471">
        <v>5.3766781205035002E-2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211</v>
      </c>
      <c r="E2472">
        <v>165.271434</v>
      </c>
      <c r="F2472">
        <v>160</v>
      </c>
      <c r="G2472">
        <v>-59.837461948812397</v>
      </c>
      <c r="H2472">
        <v>-3.7100015066263099</v>
      </c>
      <c r="I2472">
        <v>-37.641189598527603</v>
      </c>
      <c r="J2472">
        <v>9.6830543458485305</v>
      </c>
      <c r="K2472">
        <v>170.93425150386901</v>
      </c>
      <c r="L2472">
        <v>208.24490965147601</v>
      </c>
      <c r="M2472">
        <v>52.161933856410698</v>
      </c>
      <c r="N2472">
        <v>0.97924528301886704</v>
      </c>
      <c r="O2472">
        <v>135.59375</v>
      </c>
      <c r="P2472">
        <v>11.849003844809401</v>
      </c>
      <c r="Q2472">
        <v>3.7337326429942003E-2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584</v>
      </c>
      <c r="E2473">
        <v>164.815</v>
      </c>
      <c r="F2473">
        <v>46.22</v>
      </c>
      <c r="G2473">
        <v>64.006218399347603</v>
      </c>
      <c r="H2473">
        <v>-22.235206925236099</v>
      </c>
      <c r="I2473">
        <v>23.324780104907401</v>
      </c>
      <c r="J2473">
        <v>-1.6210209733660299</v>
      </c>
      <c r="K2473">
        <v>49.851564128719801</v>
      </c>
      <c r="L2473">
        <v>43.147065780140899</v>
      </c>
      <c r="M2473">
        <v>43.640843148710097</v>
      </c>
      <c r="N2473">
        <v>0.85250536778364805</v>
      </c>
      <c r="O2473">
        <v>46.581566421462497</v>
      </c>
      <c r="Q2473">
        <v>9.7444742418534E-2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531</v>
      </c>
      <c r="E2474">
        <v>164.49119643</v>
      </c>
      <c r="F2474">
        <v>111.75</v>
      </c>
      <c r="G2474">
        <v>12.347377883732101</v>
      </c>
      <c r="H2474">
        <v>-5.1925896524404198</v>
      </c>
      <c r="I2474">
        <v>-31.6677872840989</v>
      </c>
      <c r="J2474">
        <v>-1.93993134760324</v>
      </c>
      <c r="K2474">
        <v>116.559175683551</v>
      </c>
      <c r="L2474">
        <v>116.726164415886</v>
      </c>
      <c r="M2474">
        <v>50.958327325246003</v>
      </c>
      <c r="N2474">
        <v>1.12013034033309</v>
      </c>
      <c r="O2474">
        <v>61.968680089485403</v>
      </c>
      <c r="P2474">
        <v>40.566037735849001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358</v>
      </c>
      <c r="E2475">
        <v>163.83375359999999</v>
      </c>
      <c r="F2475">
        <v>71.45</v>
      </c>
      <c r="G2475">
        <v>-62.3476110353946</v>
      </c>
      <c r="H2475">
        <v>-15.5966169357472</v>
      </c>
      <c r="I2475">
        <v>-38.497613945381701</v>
      </c>
      <c r="J2475">
        <v>-0.76475071787604698</v>
      </c>
      <c r="K2475">
        <v>76.1510669336501</v>
      </c>
      <c r="L2475">
        <v>94.307338794948393</v>
      </c>
      <c r="M2475">
        <v>45.414283429196701</v>
      </c>
      <c r="N2475">
        <v>0.69316770186335397</v>
      </c>
      <c r="O2475">
        <v>114.135759272218</v>
      </c>
      <c r="P2475">
        <v>13.412698412698401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D2476" t="s">
        <v>609</v>
      </c>
      <c r="E2476">
        <v>163.81893600000001</v>
      </c>
      <c r="F2476">
        <v>497.75</v>
      </c>
      <c r="G2476">
        <v>11.9806880172837</v>
      </c>
      <c r="H2476">
        <v>17.087107212748698</v>
      </c>
      <c r="I2476">
        <v>6.8307606433761601</v>
      </c>
      <c r="J2476">
        <v>3.90606514567554</v>
      </c>
      <c r="K2476">
        <v>431.40504955950502</v>
      </c>
      <c r="L2476">
        <v>413.95573265583499</v>
      </c>
      <c r="M2476">
        <v>60.8989325162607</v>
      </c>
      <c r="N2476">
        <v>4.4130735936655903</v>
      </c>
      <c r="O2476">
        <v>13.1089904570567</v>
      </c>
      <c r="P2476">
        <v>42.214285714285701</v>
      </c>
      <c r="Q2476">
        <v>-1.7926191477069E-2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230</v>
      </c>
      <c r="E2477">
        <v>163.52160000000001</v>
      </c>
      <c r="F2477">
        <v>190</v>
      </c>
      <c r="G2477">
        <v>-47.6092375944895</v>
      </c>
      <c r="H2477">
        <v>-12.861829764105201</v>
      </c>
      <c r="I2477">
        <v>-30.849991827155499</v>
      </c>
      <c r="J2477">
        <v>-2.0261382441549598</v>
      </c>
      <c r="K2477">
        <v>205.55490339563201</v>
      </c>
      <c r="L2477">
        <v>219.62971937941899</v>
      </c>
      <c r="M2477">
        <v>40.898773324296002</v>
      </c>
      <c r="N2477">
        <v>0.49911032028469698</v>
      </c>
      <c r="O2477">
        <v>46.842105263157798</v>
      </c>
      <c r="P2477">
        <v>5.26315789473683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D2478" t="s">
        <v>21</v>
      </c>
      <c r="E2478">
        <v>163.5169875</v>
      </c>
      <c r="F2478">
        <v>217</v>
      </c>
      <c r="G2478">
        <v>197.315618993003</v>
      </c>
      <c r="H2478">
        <v>-54.8842641936698</v>
      </c>
      <c r="I2478">
        <v>-16.9741332124986</v>
      </c>
      <c r="J2478">
        <v>-8.4537726997736709</v>
      </c>
      <c r="K2478">
        <v>303.90603468398803</v>
      </c>
      <c r="L2478">
        <v>252.60112260684599</v>
      </c>
      <c r="M2478">
        <v>17.058343101647701</v>
      </c>
      <c r="N2478">
        <v>1.9738064845545</v>
      </c>
      <c r="O2478">
        <v>135.48387096774101</v>
      </c>
      <c r="P2478">
        <v>225.09363295880101</v>
      </c>
      <c r="Q2478">
        <v>0.168273808490636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705</v>
      </c>
      <c r="E2479">
        <v>163.46488893</v>
      </c>
      <c r="F2479">
        <v>81.37</v>
      </c>
      <c r="G2479">
        <v>53.932571116828498</v>
      </c>
      <c r="H2479">
        <v>-5.4190771244976199</v>
      </c>
      <c r="I2479">
        <v>17.9592420653563</v>
      </c>
      <c r="J2479">
        <v>-3.8458437391866802</v>
      </c>
      <c r="K2479">
        <v>80.762952223157299</v>
      </c>
      <c r="L2479">
        <v>70.537579629252505</v>
      </c>
      <c r="M2479">
        <v>88.374458321217901</v>
      </c>
      <c r="N2479">
        <v>0.56464079973991899</v>
      </c>
      <c r="O2479">
        <v>10.974560648887699</v>
      </c>
      <c r="P2479">
        <v>83.224498986714707</v>
      </c>
      <c r="Q2479">
        <v>2.2514289353509E-2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D2480" t="s">
        <v>281</v>
      </c>
      <c r="E2480">
        <v>163.37765730000001</v>
      </c>
      <c r="F2480">
        <v>17.739999999999998</v>
      </c>
      <c r="G2480">
        <v>136.99810543718701</v>
      </c>
      <c r="H2480">
        <v>47.953651296266898</v>
      </c>
      <c r="I2480">
        <v>89.190048622939798</v>
      </c>
      <c r="J2480">
        <v>18.258559264741798</v>
      </c>
      <c r="K2480">
        <v>12.636088958086701</v>
      </c>
      <c r="L2480">
        <v>10.4578856488077</v>
      </c>
      <c r="M2480">
        <v>86.480320122934899</v>
      </c>
      <c r="N2480">
        <v>2.0165027533865998</v>
      </c>
      <c r="O2480">
        <v>0</v>
      </c>
      <c r="P2480">
        <v>228.51851851851799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609</v>
      </c>
      <c r="E2481">
        <v>162.97986</v>
      </c>
      <c r="F2481">
        <v>82.99</v>
      </c>
      <c r="G2481">
        <v>22.104593944623101</v>
      </c>
      <c r="H2481">
        <v>-1.8732016598659</v>
      </c>
      <c r="I2481">
        <v>5.5069354071089096</v>
      </c>
      <c r="J2481">
        <v>-2.4407723904964298</v>
      </c>
      <c r="K2481">
        <v>79.520808588166602</v>
      </c>
      <c r="L2481">
        <v>75.527001039792097</v>
      </c>
      <c r="M2481">
        <v>58.800436330851298</v>
      </c>
      <c r="N2481">
        <v>1.1075920860852899</v>
      </c>
      <c r="O2481">
        <v>27.123749849379401</v>
      </c>
      <c r="P2481">
        <v>69.574989783408199</v>
      </c>
      <c r="Q2481">
        <v>4.7990954491176997E-2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E2482">
        <v>162.93499</v>
      </c>
      <c r="F2482">
        <v>66.5</v>
      </c>
      <c r="G2482">
        <v>245.398192543742</v>
      </c>
      <c r="H2482">
        <v>3.8673098216864301</v>
      </c>
      <c r="I2482">
        <v>141.52793063617801</v>
      </c>
      <c r="J2482">
        <v>-9.7132130740869407</v>
      </c>
      <c r="K2482">
        <v>64.2652010255823</v>
      </c>
      <c r="L2482">
        <v>46.794714417407498</v>
      </c>
      <c r="M2482">
        <v>40.0946378522194</v>
      </c>
      <c r="N2482">
        <v>0.25913966005707301</v>
      </c>
      <c r="O2482">
        <v>16.466165413533801</v>
      </c>
      <c r="P2482">
        <v>361.80555555555497</v>
      </c>
      <c r="Q2482">
        <v>0.25314158134227899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799</v>
      </c>
      <c r="E2483">
        <v>162.84997652000001</v>
      </c>
      <c r="F2483">
        <v>145.22</v>
      </c>
      <c r="G2483">
        <v>-35.866621560734302</v>
      </c>
      <c r="H2483">
        <v>-11.836583785107299</v>
      </c>
      <c r="I2483">
        <v>-25.7125357751789</v>
      </c>
      <c r="J2483">
        <v>-2.8962900148126298</v>
      </c>
      <c r="K2483">
        <v>147.44717046103401</v>
      </c>
      <c r="L2483">
        <v>154.09977450370499</v>
      </c>
      <c r="M2483">
        <v>53.197619699902901</v>
      </c>
      <c r="N2483">
        <v>2.2555317406979101</v>
      </c>
      <c r="O2483">
        <v>52.8026442638755</v>
      </c>
      <c r="P2483">
        <v>22.9115531104528</v>
      </c>
      <c r="Q2483">
        <v>4.5119586200643998E-2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832</v>
      </c>
      <c r="E2484">
        <v>162.69</v>
      </c>
      <c r="F2484">
        <v>644</v>
      </c>
      <c r="G2484">
        <v>76.926372556770701</v>
      </c>
      <c r="H2484">
        <v>-14.082418851766001</v>
      </c>
      <c r="I2484">
        <v>-2.16914794772527</v>
      </c>
      <c r="J2484">
        <v>-3.8722920903087998</v>
      </c>
      <c r="K2484">
        <v>603.67061574347201</v>
      </c>
      <c r="L2484">
        <v>506.38928981320799</v>
      </c>
      <c r="M2484">
        <v>47.457402142972498</v>
      </c>
      <c r="N2484">
        <v>0.445834466333486</v>
      </c>
      <c r="O2484">
        <v>16.3043478260869</v>
      </c>
      <c r="P2484">
        <v>112.681638044914</v>
      </c>
      <c r="Q2484">
        <v>0.115423218307748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140</v>
      </c>
      <c r="E2485">
        <v>162.24</v>
      </c>
      <c r="F2485">
        <v>390</v>
      </c>
      <c r="G2485">
        <v>-22.372608560392202</v>
      </c>
      <c r="H2485">
        <v>-4.8492420129554299</v>
      </c>
      <c r="I2485">
        <v>-5.6302796059662299</v>
      </c>
      <c r="J2485">
        <v>-2.0261382441549598</v>
      </c>
      <c r="K2485">
        <v>389.62785887584801</v>
      </c>
      <c r="L2485">
        <v>386.45961270875699</v>
      </c>
      <c r="M2485">
        <v>100</v>
      </c>
      <c r="O2485">
        <v>0</v>
      </c>
      <c r="P2485">
        <v>5.4054054054053902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43</v>
      </c>
      <c r="E2486">
        <v>162.08008000000001</v>
      </c>
      <c r="F2486">
        <v>134.55000000000001</v>
      </c>
      <c r="G2486">
        <v>47.2998272381463</v>
      </c>
      <c r="H2486">
        <v>7.5010264711420396</v>
      </c>
      <c r="I2486">
        <v>38.914164537274303</v>
      </c>
      <c r="J2486">
        <v>-4.8832811012978201</v>
      </c>
      <c r="K2486">
        <v>129.93992469815001</v>
      </c>
      <c r="L2486">
        <v>111.07199886524999</v>
      </c>
      <c r="M2486">
        <v>42.715075372117603</v>
      </c>
      <c r="N2486">
        <v>0.67707053852155696</v>
      </c>
      <c r="O2486">
        <v>24.712002972872501</v>
      </c>
      <c r="P2486">
        <v>81.824324324324294</v>
      </c>
      <c r="Q2486">
        <v>5.9371545404999997E-2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1105</v>
      </c>
      <c r="E2487">
        <v>162.02622479999999</v>
      </c>
      <c r="F2487">
        <v>70.930000000000007</v>
      </c>
      <c r="G2487">
        <v>14.508846615947601</v>
      </c>
      <c r="H2487">
        <v>-1.2535741429193401</v>
      </c>
      <c r="I2487">
        <v>-17.2749447602149</v>
      </c>
      <c r="J2487">
        <v>-1.6343106482971299</v>
      </c>
      <c r="K2487">
        <v>70.233347091115704</v>
      </c>
      <c r="L2487">
        <v>71.613531562813293</v>
      </c>
      <c r="M2487">
        <v>61.266185665987102</v>
      </c>
      <c r="N2487">
        <v>2.5454994359053602</v>
      </c>
      <c r="O2487">
        <v>39.644720146623399</v>
      </c>
      <c r="P2487">
        <v>46.096807415035997</v>
      </c>
      <c r="Q2487">
        <v>5.6354831783201997E-2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420</v>
      </c>
      <c r="E2488">
        <v>161.9353275</v>
      </c>
      <c r="F2488">
        <v>125</v>
      </c>
      <c r="G2488">
        <v>62.0473467023876</v>
      </c>
      <c r="H2488">
        <v>-36.068754208077301</v>
      </c>
      <c r="I2488">
        <v>-29.068471896617499</v>
      </c>
      <c r="J2488">
        <v>-19.0849617735667</v>
      </c>
      <c r="K2488">
        <v>182.808158916135</v>
      </c>
      <c r="L2488">
        <v>157.53639723631699</v>
      </c>
      <c r="M2488">
        <v>18.238611898968099</v>
      </c>
      <c r="N2488">
        <v>0.73381294964028698</v>
      </c>
      <c r="O2488">
        <v>80</v>
      </c>
      <c r="P2488">
        <v>90.258751902587505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420</v>
      </c>
      <c r="E2489">
        <v>161.55772773999999</v>
      </c>
      <c r="F2489">
        <v>42.19</v>
      </c>
      <c r="G2489">
        <v>-14.364035471173899</v>
      </c>
      <c r="H2489">
        <v>0.92745701617076404</v>
      </c>
      <c r="I2489">
        <v>-21.7446797203663</v>
      </c>
      <c r="J2489">
        <v>-4.5753332352104197</v>
      </c>
      <c r="K2489">
        <v>41.639564303085599</v>
      </c>
      <c r="L2489">
        <v>41.883068707679399</v>
      </c>
      <c r="M2489">
        <v>58.5311807862062</v>
      </c>
      <c r="N2489">
        <v>1.85686172464788</v>
      </c>
      <c r="O2489">
        <v>46.361697084617198</v>
      </c>
      <c r="P2489">
        <v>33.091482649842199</v>
      </c>
      <c r="Q2489">
        <v>0.15125214242902599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384</v>
      </c>
      <c r="E2490">
        <v>161.54</v>
      </c>
      <c r="F2490">
        <v>1.88</v>
      </c>
      <c r="G2490">
        <v>38.454209183273598</v>
      </c>
      <c r="H2490">
        <v>66.363297332480499</v>
      </c>
      <c r="I2490">
        <v>32.6989440272989</v>
      </c>
      <c r="J2490">
        <v>0.17726534470219801</v>
      </c>
      <c r="K2490">
        <v>1.5000993174353601</v>
      </c>
      <c r="L2490">
        <v>1.2898044586339099</v>
      </c>
      <c r="M2490">
        <v>64.082593254303205</v>
      </c>
      <c r="N2490">
        <v>4.3493285597884901</v>
      </c>
      <c r="O2490">
        <v>15.9574468085106</v>
      </c>
      <c r="P2490">
        <v>91.167056621431897</v>
      </c>
      <c r="Q2490">
        <v>6.6565783802269999E-3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E2491">
        <v>161.37365474999999</v>
      </c>
      <c r="F2491">
        <v>164</v>
      </c>
      <c r="G2491">
        <v>136.73811506646001</v>
      </c>
      <c r="H2491">
        <v>-11.6815401496013</v>
      </c>
      <c r="I2491">
        <v>-31.8660012073648</v>
      </c>
      <c r="J2491">
        <v>-2.8376801738213202</v>
      </c>
      <c r="K2491">
        <v>182.05296939906501</v>
      </c>
      <c r="L2491">
        <v>183.11067182280499</v>
      </c>
      <c r="M2491">
        <v>49.665910796904001</v>
      </c>
      <c r="N2491">
        <v>1.79131190269331</v>
      </c>
      <c r="O2491">
        <v>109.75609756097499</v>
      </c>
      <c r="P2491">
        <v>191.81494661921701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609</v>
      </c>
      <c r="E2492">
        <v>160.82166720000001</v>
      </c>
      <c r="F2492">
        <v>150.74</v>
      </c>
      <c r="G2492">
        <v>-31.242631320904799</v>
      </c>
      <c r="H2492">
        <v>-7.4344332191453796E-2</v>
      </c>
      <c r="I2492">
        <v>-14.7777028913205</v>
      </c>
      <c r="J2492">
        <v>-0.706877030434645</v>
      </c>
      <c r="K2492">
        <v>151.14771549959701</v>
      </c>
      <c r="L2492">
        <v>155.84528511562399</v>
      </c>
      <c r="M2492">
        <v>63.921083251129701</v>
      </c>
      <c r="N2492">
        <v>1.1024082583202901</v>
      </c>
      <c r="O2492">
        <v>39.213214806952301</v>
      </c>
      <c r="P2492">
        <v>17.627779945376499</v>
      </c>
      <c r="Q2492">
        <v>4.3878364918771999E-2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609</v>
      </c>
      <c r="E2493">
        <v>160.81894399999999</v>
      </c>
      <c r="F2493">
        <v>306</v>
      </c>
      <c r="G2493">
        <v>-12.913149100932699</v>
      </c>
      <c r="H2493">
        <v>-1.1940226997966401</v>
      </c>
      <c r="I2493">
        <v>-7.9706799591655004</v>
      </c>
      <c r="J2493">
        <v>0.30685940606324602</v>
      </c>
      <c r="K2493">
        <v>298.00521720696901</v>
      </c>
      <c r="L2493">
        <v>292.97498775441801</v>
      </c>
      <c r="M2493">
        <v>61.9437366615823</v>
      </c>
      <c r="N2493">
        <v>0.71820130832203299</v>
      </c>
      <c r="O2493">
        <v>16.6666666666666</v>
      </c>
      <c r="P2493">
        <v>21.742590013924801</v>
      </c>
      <c r="Q2493">
        <v>6.5915156249277004E-2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384</v>
      </c>
      <c r="E2494">
        <v>160.79730774999999</v>
      </c>
      <c r="F2494">
        <v>112</v>
      </c>
      <c r="G2494">
        <v>17.469035703505899</v>
      </c>
      <c r="H2494">
        <v>6.4772885992894498</v>
      </c>
      <c r="I2494">
        <v>13.408759433072801</v>
      </c>
      <c r="J2494">
        <v>-9.7639817959520006</v>
      </c>
      <c r="K2494">
        <v>105.473050578268</v>
      </c>
      <c r="L2494">
        <v>96.294367489371893</v>
      </c>
      <c r="M2494">
        <v>44.473133678878497</v>
      </c>
      <c r="N2494">
        <v>0.74280580899043802</v>
      </c>
      <c r="O2494">
        <v>17.857142857142801</v>
      </c>
      <c r="P2494">
        <v>64.705882352941103</v>
      </c>
      <c r="Q2494">
        <v>0.118300123927998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376</v>
      </c>
      <c r="E2495">
        <v>159.95035645999999</v>
      </c>
      <c r="F2495">
        <v>9.08</v>
      </c>
      <c r="G2495">
        <v>78.585622397838705</v>
      </c>
      <c r="H2495">
        <v>-7.3091350610837802</v>
      </c>
      <c r="I2495">
        <v>-17.427437588691198</v>
      </c>
      <c r="J2495">
        <v>0.44577186820457498</v>
      </c>
      <c r="K2495">
        <v>8.7543500199796895</v>
      </c>
      <c r="L2495">
        <v>8.0909835441232207</v>
      </c>
      <c r="M2495">
        <v>64.770549470109998</v>
      </c>
      <c r="N2495">
        <v>1.01702036389665</v>
      </c>
      <c r="O2495">
        <v>78.414096916299499</v>
      </c>
      <c r="P2495">
        <v>111.162790697674</v>
      </c>
      <c r="Q2495">
        <v>0.13772911006010699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609</v>
      </c>
      <c r="E2496">
        <v>159.80475000000001</v>
      </c>
      <c r="F2496">
        <v>62.4</v>
      </c>
      <c r="G2496">
        <v>-54.5385773460793</v>
      </c>
      <c r="H2496">
        <v>-12.169886229646499</v>
      </c>
      <c r="I2496">
        <v>-24.966719494130199</v>
      </c>
      <c r="J2496">
        <v>-9.3771094396515306E-2</v>
      </c>
      <c r="K2496">
        <v>65.651910366765904</v>
      </c>
      <c r="L2496">
        <v>76.192541554761704</v>
      </c>
      <c r="M2496">
        <v>53.348192778938198</v>
      </c>
      <c r="N2496">
        <v>0.891786179921773</v>
      </c>
      <c r="O2496">
        <v>69.871794871794805</v>
      </c>
      <c r="P2496">
        <v>21.165048543689299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103</v>
      </c>
      <c r="E2497">
        <v>159.70270049999999</v>
      </c>
      <c r="F2497">
        <v>238.55</v>
      </c>
      <c r="G2497">
        <v>49.714545558011899</v>
      </c>
      <c r="H2497">
        <v>-1.7747009822100299</v>
      </c>
      <c r="I2497">
        <v>45.134527754585797</v>
      </c>
      <c r="J2497">
        <v>10.4527417944643</v>
      </c>
      <c r="K2497">
        <v>209.56931413200101</v>
      </c>
      <c r="L2497">
        <v>188.451601532105</v>
      </c>
      <c r="M2497">
        <v>67.376079991257896</v>
      </c>
      <c r="N2497">
        <v>1.28933821479678</v>
      </c>
      <c r="O2497">
        <v>2.8924753720393999</v>
      </c>
      <c r="P2497">
        <v>90.611266480223705</v>
      </c>
      <c r="Q2497">
        <v>2.9831397196176002E-2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124</v>
      </c>
      <c r="E2498">
        <v>159.62481</v>
      </c>
      <c r="F2498">
        <v>373.35</v>
      </c>
      <c r="G2498">
        <v>604.711685857627</v>
      </c>
      <c r="H2498">
        <v>-9.4608924983923295</v>
      </c>
      <c r="I2498">
        <v>70.246179518854106</v>
      </c>
      <c r="J2498">
        <v>-2.8338111366334999</v>
      </c>
      <c r="K2498">
        <v>404.29005931496999</v>
      </c>
      <c r="L2498">
        <v>299.96684990760798</v>
      </c>
      <c r="M2498">
        <v>37.214383005022697</v>
      </c>
      <c r="N2498">
        <v>0.81728438848495499</v>
      </c>
      <c r="O2498">
        <v>29.958483996250099</v>
      </c>
      <c r="P2498">
        <v>632.48969982342498</v>
      </c>
      <c r="Q2498">
        <v>0.29219978591683698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140</v>
      </c>
      <c r="E2499">
        <v>159.30000000000001</v>
      </c>
      <c r="F2499">
        <v>175.75</v>
      </c>
      <c r="G2499">
        <v>-1.88259849301823</v>
      </c>
      <c r="H2499">
        <v>-30.759664783989301</v>
      </c>
      <c r="I2499">
        <v>13.7867581704465</v>
      </c>
      <c r="J2499">
        <v>-4.3170573719496099</v>
      </c>
      <c r="K2499">
        <v>180.099239059251</v>
      </c>
      <c r="L2499">
        <v>166.82122586298601</v>
      </c>
      <c r="M2499">
        <v>43.7966548847089</v>
      </c>
      <c r="N2499">
        <v>0.733072277982729</v>
      </c>
      <c r="O2499">
        <v>56.4153627311522</v>
      </c>
      <c r="P2499">
        <v>49.003815175922</v>
      </c>
      <c r="Q2499">
        <v>8.9521665932463995E-2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799</v>
      </c>
      <c r="E2500">
        <v>159.24187499999999</v>
      </c>
      <c r="F2500">
        <v>167.5</v>
      </c>
      <c r="G2500">
        <v>15.9371297493461</v>
      </c>
      <c r="H2500">
        <v>0.87927604432975304</v>
      </c>
      <c r="I2500">
        <v>63.443481655295002</v>
      </c>
      <c r="J2500">
        <v>4.0325750600299299</v>
      </c>
      <c r="K2500">
        <v>149.48560445067901</v>
      </c>
      <c r="M2500">
        <v>62.8195996499039</v>
      </c>
      <c r="N2500">
        <v>0.776674364896073</v>
      </c>
      <c r="O2500">
        <v>12.208955223880499</v>
      </c>
      <c r="P2500">
        <v>114.743589743589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2430</v>
      </c>
      <c r="E2501">
        <v>159.12829500000001</v>
      </c>
      <c r="F2501">
        <v>38.22</v>
      </c>
      <c r="G2501">
        <v>5.161116468985</v>
      </c>
      <c r="H2501">
        <v>-10.019629792038801</v>
      </c>
      <c r="I2501">
        <v>-29.106424561210801</v>
      </c>
      <c r="J2501">
        <v>-1.1259131878908899</v>
      </c>
      <c r="K2501">
        <v>40.167848387967197</v>
      </c>
      <c r="L2501">
        <v>39.770911119544301</v>
      </c>
      <c r="M2501">
        <v>58.698481412425402</v>
      </c>
      <c r="N2501">
        <v>0.82041580950106796</v>
      </c>
      <c r="O2501">
        <v>54.107796964939801</v>
      </c>
      <c r="P2501">
        <v>45.877862595419799</v>
      </c>
      <c r="Q2501">
        <v>0.101280063528821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D2502" t="s">
        <v>59</v>
      </c>
      <c r="E2502">
        <v>159.12</v>
      </c>
      <c r="F2502">
        <v>153.65</v>
      </c>
      <c r="G2502">
        <v>2.3786992912968499</v>
      </c>
      <c r="H2502">
        <v>10.350757987044499</v>
      </c>
      <c r="I2502">
        <v>19.176179395407999</v>
      </c>
      <c r="J2502">
        <v>20.007760060929701</v>
      </c>
      <c r="K2502">
        <v>123.812490219922</v>
      </c>
      <c r="L2502">
        <v>123.46951388812001</v>
      </c>
      <c r="M2502">
        <v>80.192242534394893</v>
      </c>
      <c r="N2502">
        <v>1.24146492861576</v>
      </c>
      <c r="O2502">
        <v>12.463390823299701</v>
      </c>
      <c r="P2502">
        <v>76.406429391504005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92</v>
      </c>
      <c r="E2503">
        <v>158.92704000000001</v>
      </c>
      <c r="F2503">
        <v>39.11</v>
      </c>
      <c r="G2503">
        <v>21.2124622246785</v>
      </c>
      <c r="H2503">
        <v>-5.3504951457874999</v>
      </c>
      <c r="I2503">
        <v>-3.95834072663515</v>
      </c>
      <c r="J2503">
        <v>-3.04832722445911</v>
      </c>
      <c r="K2503">
        <v>39.837237269585003</v>
      </c>
      <c r="L2503">
        <v>37.544472357635797</v>
      </c>
      <c r="M2503">
        <v>52.866796294647301</v>
      </c>
      <c r="N2503">
        <v>0.75091943371209402</v>
      </c>
      <c r="O2503">
        <v>21.452313986192699</v>
      </c>
      <c r="P2503">
        <v>64.673684210526304</v>
      </c>
      <c r="Q2503">
        <v>9.3118048814554003E-2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E2504">
        <v>158.52905000000001</v>
      </c>
      <c r="F2504">
        <v>75.010000000000005</v>
      </c>
      <c r="G2504">
        <v>25.303618687263601</v>
      </c>
      <c r="H2504">
        <v>-8.9766305479872699</v>
      </c>
      <c r="I2504">
        <v>1.914171937883</v>
      </c>
      <c r="J2504">
        <v>-7.9511382441549499</v>
      </c>
      <c r="K2504">
        <v>79.354891948343806</v>
      </c>
      <c r="L2504">
        <v>74.083108665646606</v>
      </c>
      <c r="M2504">
        <v>43.014535708025498</v>
      </c>
      <c r="N2504">
        <v>0.812437534702942</v>
      </c>
      <c r="O2504">
        <v>50.579922676976302</v>
      </c>
      <c r="P2504">
        <v>62.711496746203899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609</v>
      </c>
      <c r="E2505">
        <v>157.95041495999999</v>
      </c>
      <c r="F2505">
        <v>213</v>
      </c>
      <c r="G2505">
        <v>-37.866658963687001</v>
      </c>
      <c r="H2505">
        <v>-3.45048026106367</v>
      </c>
      <c r="I2505">
        <v>-28.780423377851601</v>
      </c>
      <c r="J2505">
        <v>1.29161876519082</v>
      </c>
      <c r="K2505">
        <v>221.89542024251901</v>
      </c>
      <c r="L2505">
        <v>237.57560306376601</v>
      </c>
      <c r="M2505">
        <v>56.221341176568203</v>
      </c>
      <c r="N2505">
        <v>1.58910942315334</v>
      </c>
      <c r="O2505">
        <v>50.234741784037503</v>
      </c>
      <c r="P2505">
        <v>5.4455445544554504</v>
      </c>
      <c r="Q2505">
        <v>2.1995573556499999E-3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1005</v>
      </c>
      <c r="E2506">
        <v>157.76360385999999</v>
      </c>
      <c r="F2506">
        <v>8.25</v>
      </c>
      <c r="G2506">
        <v>-61.778013965797598</v>
      </c>
      <c r="H2506">
        <v>-4.8492420129554299</v>
      </c>
      <c r="I2506">
        <v>-57.2897566726094</v>
      </c>
      <c r="J2506">
        <v>-11.862203817925399</v>
      </c>
      <c r="K2506">
        <v>9.0031885225566395</v>
      </c>
      <c r="L2506">
        <v>11.698199282881401</v>
      </c>
      <c r="M2506">
        <v>47.828124079670999</v>
      </c>
      <c r="N2506">
        <v>0.28206215079243102</v>
      </c>
      <c r="O2506">
        <v>169.69696969696901</v>
      </c>
      <c r="P2506">
        <v>11.486486486486401</v>
      </c>
      <c r="Q2506">
        <v>-5.0213352547335E-2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1939</v>
      </c>
      <c r="E2507">
        <v>157.646055375</v>
      </c>
      <c r="F2507">
        <v>65.86</v>
      </c>
      <c r="G2507">
        <v>27.552174713447599</v>
      </c>
      <c r="H2507">
        <v>30.817921213262899</v>
      </c>
      <c r="I2507">
        <v>-9.9769156389610192</v>
      </c>
      <c r="J2507">
        <v>2.73967934006853</v>
      </c>
      <c r="K2507">
        <v>52.312794543209797</v>
      </c>
      <c r="L2507">
        <v>46.519238450493603</v>
      </c>
      <c r="M2507">
        <v>68.307133319818604</v>
      </c>
      <c r="N2507">
        <v>3.0805872098894</v>
      </c>
      <c r="O2507">
        <v>6.8782265411478898</v>
      </c>
      <c r="P2507">
        <v>99.575757575757507</v>
      </c>
      <c r="Q2507">
        <v>0.134250006999764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373</v>
      </c>
      <c r="E2508">
        <v>156.94560000000001</v>
      </c>
      <c r="F2508">
        <v>93.89</v>
      </c>
      <c r="G2508">
        <v>37.521281808850297</v>
      </c>
      <c r="H2508">
        <v>-1.1068766603735301</v>
      </c>
      <c r="I2508">
        <v>-19.211724131175998</v>
      </c>
      <c r="J2508">
        <v>-10.6528988075352</v>
      </c>
      <c r="K2508">
        <v>88.725414185658096</v>
      </c>
      <c r="L2508">
        <v>79.580164239323096</v>
      </c>
      <c r="M2508">
        <v>39.679925243348798</v>
      </c>
      <c r="N2508">
        <v>1.7288521710548199</v>
      </c>
      <c r="O2508">
        <v>25.678986047502399</v>
      </c>
      <c r="P2508">
        <v>72.117323556370295</v>
      </c>
      <c r="Q2508">
        <v>0.122275406903917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1105</v>
      </c>
      <c r="E2509">
        <v>156.90591351500001</v>
      </c>
      <c r="F2509">
        <v>85.25</v>
      </c>
      <c r="G2509">
        <v>-78.7414882252166</v>
      </c>
      <c r="H2509">
        <v>-8.7973525600507507</v>
      </c>
      <c r="I2509">
        <v>-61.999159270790599</v>
      </c>
      <c r="J2509">
        <v>-9.4717904180680002</v>
      </c>
      <c r="K2509">
        <v>95.760406935264697</v>
      </c>
      <c r="M2509">
        <v>27.6422486018961</v>
      </c>
      <c r="N2509">
        <v>0.60008237232289896</v>
      </c>
      <c r="O2509">
        <v>114.66275659823999</v>
      </c>
      <c r="P2509">
        <v>1.4880952380952299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140</v>
      </c>
      <c r="E2510">
        <v>156.64881199999999</v>
      </c>
      <c r="F2510">
        <v>61.1</v>
      </c>
      <c r="G2510">
        <v>5.9200166687756903</v>
      </c>
      <c r="H2510">
        <v>10.7492846905436</v>
      </c>
      <c r="I2510">
        <v>-9.4563001402161895</v>
      </c>
      <c r="J2510">
        <v>-10.055442273458899</v>
      </c>
      <c r="K2510">
        <v>61.393615695371501</v>
      </c>
      <c r="L2510">
        <v>61.335896555663403</v>
      </c>
      <c r="M2510">
        <v>46.702816117089</v>
      </c>
      <c r="N2510">
        <v>2.0023663975393999</v>
      </c>
      <c r="O2510">
        <v>45.008183306055599</v>
      </c>
      <c r="P2510">
        <v>38.235294117647001</v>
      </c>
      <c r="Q2510">
        <v>7.8180823981549005E-2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E2511">
        <v>156.63520582199999</v>
      </c>
      <c r="F2511">
        <v>41.12</v>
      </c>
      <c r="G2511">
        <v>269.51667202454001</v>
      </c>
      <c r="H2511">
        <v>6.2138302149184197</v>
      </c>
      <c r="I2511">
        <v>14.1774696780315</v>
      </c>
      <c r="J2511">
        <v>-8.3136918922236305</v>
      </c>
      <c r="K2511">
        <v>39.845291933459002</v>
      </c>
      <c r="L2511">
        <v>31.0925156823556</v>
      </c>
      <c r="M2511">
        <v>38.358800279784099</v>
      </c>
      <c r="N2511">
        <v>0.92280490953040295</v>
      </c>
      <c r="O2511">
        <v>39.299610894941601</v>
      </c>
      <c r="P2511">
        <v>373.732718894009</v>
      </c>
      <c r="Q2511">
        <v>0.14123314809012899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281</v>
      </c>
      <c r="E2512">
        <v>156.14779512000001</v>
      </c>
      <c r="F2512">
        <v>169.15</v>
      </c>
      <c r="G2512">
        <v>33.163946072261297</v>
      </c>
      <c r="H2512">
        <v>-16.782540605972599</v>
      </c>
      <c r="I2512">
        <v>20.291954740181101</v>
      </c>
      <c r="J2512">
        <v>-0.82853345373580001</v>
      </c>
      <c r="K2512">
        <v>172.78989968247001</v>
      </c>
      <c r="L2512">
        <v>156.10271692892201</v>
      </c>
      <c r="M2512">
        <v>55.406813591217897</v>
      </c>
      <c r="N2512">
        <v>1.2436231799909101</v>
      </c>
      <c r="O2512">
        <v>33.224948270765502</v>
      </c>
      <c r="P2512">
        <v>77.958968963703299</v>
      </c>
      <c r="Q2512">
        <v>4.9150871084539E-2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281</v>
      </c>
      <c r="E2513">
        <v>156.036</v>
      </c>
      <c r="F2513">
        <v>13003.25</v>
      </c>
      <c r="G2513">
        <v>-19.557382281722798</v>
      </c>
      <c r="H2513">
        <v>-12.8539995202228</v>
      </c>
      <c r="I2513">
        <v>-15.8922738750578</v>
      </c>
      <c r="J2513">
        <v>-3.0800635070565598</v>
      </c>
      <c r="K2513">
        <v>13229.8661083471</v>
      </c>
      <c r="L2513">
        <v>13080.9946222708</v>
      </c>
      <c r="M2513">
        <v>46.460251652286303</v>
      </c>
      <c r="N2513">
        <v>1.30691399662731</v>
      </c>
      <c r="O2513">
        <v>31.967008247938001</v>
      </c>
      <c r="P2513">
        <v>28.6011689891507</v>
      </c>
      <c r="Q2513">
        <v>-5.9601598420051E-2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230</v>
      </c>
      <c r="E2514">
        <v>155.7936</v>
      </c>
      <c r="F2514">
        <v>137.69999999999999</v>
      </c>
      <c r="G2514">
        <v>-23.375736925949301</v>
      </c>
      <c r="H2514">
        <v>-3.9821899898340498</v>
      </c>
      <c r="I2514">
        <v>-7.6573066329932598</v>
      </c>
      <c r="J2514">
        <v>-5.4505588598588801</v>
      </c>
      <c r="K2514">
        <v>137.33965067487699</v>
      </c>
      <c r="L2514">
        <v>129.89529523877499</v>
      </c>
      <c r="M2514">
        <v>43.684586569546703</v>
      </c>
      <c r="N2514">
        <v>0.53268087926654095</v>
      </c>
      <c r="O2514">
        <v>19.7893972403776</v>
      </c>
      <c r="P2514">
        <v>47.9054779806659</v>
      </c>
      <c r="Q2514">
        <v>7.4232890007532998E-2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275</v>
      </c>
      <c r="E2515">
        <v>155.48148</v>
      </c>
      <c r="F2515">
        <v>125.35</v>
      </c>
      <c r="G2515">
        <v>30.872789729937001</v>
      </c>
      <c r="H2515">
        <v>-3.38770355141697</v>
      </c>
      <c r="I2515">
        <v>-8.1633009325862407</v>
      </c>
      <c r="J2515">
        <v>6.17730720293281</v>
      </c>
      <c r="K2515">
        <v>124.139227024196</v>
      </c>
      <c r="L2515">
        <v>116.56772407564701</v>
      </c>
      <c r="M2515">
        <v>74.569339815956994</v>
      </c>
      <c r="N2515">
        <v>1.26452040858986</v>
      </c>
      <c r="O2515">
        <v>30.753889110490601</v>
      </c>
      <c r="P2515">
        <v>62.792207792207698</v>
      </c>
      <c r="Q2515">
        <v>9.3102956840078993E-2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609</v>
      </c>
      <c r="E2516">
        <v>155.12215</v>
      </c>
      <c r="F2516">
        <v>100.95</v>
      </c>
      <c r="G2516">
        <v>109.305123657499</v>
      </c>
      <c r="H2516">
        <v>-14.555788288350399</v>
      </c>
      <c r="I2516">
        <v>-17.511504911315999</v>
      </c>
      <c r="J2516">
        <v>-6.3323583398487404</v>
      </c>
      <c r="K2516">
        <v>104.15135689690899</v>
      </c>
      <c r="L2516">
        <v>93.185010080463996</v>
      </c>
      <c r="M2516">
        <v>43.398363948478902</v>
      </c>
      <c r="N2516">
        <v>0.42104307396072199</v>
      </c>
      <c r="O2516">
        <v>42.694403169886002</v>
      </c>
      <c r="P2516">
        <v>138.652482269503</v>
      </c>
      <c r="Q2516">
        <v>0.18374181861580199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140</v>
      </c>
      <c r="E2517">
        <v>154.66140702999999</v>
      </c>
      <c r="F2517">
        <v>597.79999999999995</v>
      </c>
      <c r="G2517">
        <v>16.270178805286701</v>
      </c>
      <c r="H2517">
        <v>-8.6732420129554306</v>
      </c>
      <c r="I2517">
        <v>9.7441917438561507</v>
      </c>
      <c r="J2517">
        <v>-0.58322203455238497</v>
      </c>
      <c r="K2517">
        <v>595.85975114331802</v>
      </c>
      <c r="L2517">
        <v>546.06281399295995</v>
      </c>
      <c r="M2517">
        <v>52.716109519654502</v>
      </c>
      <c r="N2517">
        <v>1.8447948794933999</v>
      </c>
      <c r="O2517">
        <v>33.824021411843397</v>
      </c>
      <c r="P2517">
        <v>70.848813946841901</v>
      </c>
      <c r="Q2517">
        <v>5.2299404295251997E-2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E2518">
        <v>154.5</v>
      </c>
      <c r="F2518">
        <v>307.95</v>
      </c>
      <c r="G2518">
        <v>-23.033116006613898</v>
      </c>
      <c r="H2518">
        <v>-7.6794306922007198</v>
      </c>
      <c r="I2518">
        <v>-37.7840199304962</v>
      </c>
      <c r="J2518">
        <v>1.19751300020781</v>
      </c>
      <c r="K2518">
        <v>315.40514301485399</v>
      </c>
      <c r="L2518">
        <v>327.60929847147497</v>
      </c>
      <c r="M2518">
        <v>51.047139837843801</v>
      </c>
      <c r="N2518">
        <v>1.2229910942778099</v>
      </c>
      <c r="O2518">
        <v>86.718623153109206</v>
      </c>
      <c r="P2518">
        <v>17.002279635258301</v>
      </c>
      <c r="Q2518">
        <v>7.0872516598322E-2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21</v>
      </c>
      <c r="E2519">
        <v>154.27424429999999</v>
      </c>
      <c r="F2519">
        <v>169.05</v>
      </c>
      <c r="G2519">
        <v>113.377478188268</v>
      </c>
      <c r="H2519">
        <v>24.335780013476199</v>
      </c>
      <c r="I2519">
        <v>130.11980714269399</v>
      </c>
      <c r="J2519">
        <v>1.7791714903583</v>
      </c>
      <c r="K2519">
        <v>119.049682886456</v>
      </c>
      <c r="M2519">
        <v>64.904466813250707</v>
      </c>
      <c r="N2519">
        <v>1.1954072790294601</v>
      </c>
      <c r="O2519">
        <v>18.0715764566696</v>
      </c>
      <c r="P2519">
        <v>172.66129032257999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21</v>
      </c>
      <c r="E2520">
        <v>154.006272</v>
      </c>
      <c r="F2520">
        <v>109</v>
      </c>
      <c r="G2520">
        <v>1.21606887443908</v>
      </c>
      <c r="H2520">
        <v>7.1507579870445603</v>
      </c>
      <c r="I2520">
        <v>-14.5755080202211</v>
      </c>
      <c r="J2520">
        <v>-0.11531021867726</v>
      </c>
      <c r="K2520">
        <v>106.05744073879301</v>
      </c>
      <c r="L2520">
        <v>105.131201371155</v>
      </c>
      <c r="M2520">
        <v>61.823644790501604</v>
      </c>
      <c r="N2520">
        <v>2.6636125654450198</v>
      </c>
      <c r="O2520">
        <v>37.568807339449499</v>
      </c>
      <c r="P2520">
        <v>33.7423312883435</v>
      </c>
      <c r="Q2520">
        <v>6.182680998133E-2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59</v>
      </c>
      <c r="E2521">
        <v>153.899462868</v>
      </c>
      <c r="F2521">
        <v>71.3</v>
      </c>
      <c r="G2521">
        <v>-29.568647574612999</v>
      </c>
      <c r="H2521">
        <v>-2.7319315694647499</v>
      </c>
      <c r="I2521">
        <v>-21.067230752696499</v>
      </c>
      <c r="J2521">
        <v>-4.0439831309085603</v>
      </c>
      <c r="K2521">
        <v>69.861492875424702</v>
      </c>
      <c r="L2521">
        <v>72.938016444755803</v>
      </c>
      <c r="M2521">
        <v>53.025304686366603</v>
      </c>
      <c r="N2521">
        <v>1.15387752344229</v>
      </c>
      <c r="O2521">
        <v>31.767180925666199</v>
      </c>
      <c r="P2521">
        <v>18.1441590720795</v>
      </c>
      <c r="Q2521">
        <v>-5.7400699329408E-2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E2522">
        <v>153.6</v>
      </c>
      <c r="F2522">
        <v>235.2</v>
      </c>
      <c r="G2522">
        <v>1049.39916321137</v>
      </c>
      <c r="H2522">
        <v>21.799834504194902</v>
      </c>
      <c r="I2522">
        <v>511.18653721085002</v>
      </c>
      <c r="J2522">
        <v>-1.94273540845855</v>
      </c>
      <c r="K2522">
        <v>196.84413748086601</v>
      </c>
      <c r="L2522">
        <v>112.204550470865</v>
      </c>
      <c r="M2522">
        <v>53.951539548663902</v>
      </c>
      <c r="N2522">
        <v>1.4408727641760699</v>
      </c>
      <c r="O2522">
        <v>8.2695578231292508</v>
      </c>
      <c r="P2522">
        <v>1251.7241379310301</v>
      </c>
      <c r="Q2522">
        <v>0.186694324132057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E2523">
        <v>153.5667497</v>
      </c>
      <c r="F2523">
        <v>51.39</v>
      </c>
      <c r="G2523">
        <v>9.3351130352696394</v>
      </c>
      <c r="H2523">
        <v>-12.4661349239659</v>
      </c>
      <c r="I2523">
        <v>158.303937630137</v>
      </c>
      <c r="J2523">
        <v>-5.28378878709671</v>
      </c>
      <c r="K2523">
        <v>45.619545432260601</v>
      </c>
      <c r="L2523">
        <v>36.808900450196496</v>
      </c>
      <c r="M2523">
        <v>50.319588478352898</v>
      </c>
      <c r="N2523">
        <v>0.73289002902855505</v>
      </c>
      <c r="O2523">
        <v>7.3749756762015997</v>
      </c>
      <c r="P2523">
        <v>232.19133807368999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E2524">
        <v>153.27381299999999</v>
      </c>
      <c r="F2524">
        <v>16.489999999999998</v>
      </c>
      <c r="G2524">
        <v>611.68386944227404</v>
      </c>
      <c r="H2524">
        <v>48.566317759340599</v>
      </c>
      <c r="I2524">
        <v>501.97546740498501</v>
      </c>
      <c r="J2524">
        <v>6.0620970499626896</v>
      </c>
      <c r="K2524">
        <v>11.0625123204983</v>
      </c>
      <c r="L2524">
        <v>5.46977466758561</v>
      </c>
      <c r="M2524">
        <v>100</v>
      </c>
      <c r="N2524">
        <v>0.99541432812282504</v>
      </c>
      <c r="O2524">
        <v>0</v>
      </c>
      <c r="P2524">
        <v>639.461883408071</v>
      </c>
      <c r="Q2524">
        <v>0.35561484853206199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154</v>
      </c>
      <c r="E2525">
        <v>153.13740000000001</v>
      </c>
      <c r="F2525">
        <v>145.5</v>
      </c>
      <c r="G2525">
        <v>-12.3018234896071</v>
      </c>
      <c r="H2525">
        <v>0.25808589229993201</v>
      </c>
      <c r="I2525">
        <v>-2.1284993826291099</v>
      </c>
      <c r="J2525">
        <v>-6.0801922982090097</v>
      </c>
      <c r="K2525">
        <v>141.95800159963201</v>
      </c>
      <c r="L2525">
        <v>138.58940714993301</v>
      </c>
      <c r="M2525">
        <v>56.285297513140399</v>
      </c>
      <c r="N2525">
        <v>1.0305555555555499</v>
      </c>
      <c r="O2525">
        <v>29.209621993127101</v>
      </c>
      <c r="P2525">
        <v>44.560357675111703</v>
      </c>
      <c r="Q2525">
        <v>7.2193598992312993E-2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659</v>
      </c>
      <c r="E2526">
        <v>152.81642987500001</v>
      </c>
      <c r="F2526">
        <v>87.2</v>
      </c>
      <c r="G2526">
        <v>51.2774275126418</v>
      </c>
      <c r="H2526">
        <v>-8.4636998442807396</v>
      </c>
      <c r="I2526">
        <v>56.656622680936003</v>
      </c>
      <c r="J2526">
        <v>-0.43883665685337497</v>
      </c>
      <c r="K2526">
        <v>76.633376467356101</v>
      </c>
      <c r="L2526">
        <v>63.369929535406598</v>
      </c>
      <c r="M2526">
        <v>35.0951826989563</v>
      </c>
      <c r="N2526">
        <v>0.55019867549668799</v>
      </c>
      <c r="O2526">
        <v>6.6513761467889898</v>
      </c>
      <c r="P2526">
        <v>110.628019323671</v>
      </c>
      <c r="Q2526">
        <v>0.15035620992064899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E2527">
        <v>152.78719799999999</v>
      </c>
      <c r="F2527">
        <v>153.94999999999999</v>
      </c>
      <c r="G2527">
        <v>-32.541391633598401</v>
      </c>
      <c r="H2527">
        <v>12.986578882566899</v>
      </c>
      <c r="I2527">
        <v>-23.564094102280698</v>
      </c>
      <c r="J2527">
        <v>3.2054512260216401</v>
      </c>
      <c r="K2527">
        <v>140.79224361638299</v>
      </c>
      <c r="L2527">
        <v>150.63195826953299</v>
      </c>
      <c r="M2527">
        <v>73.093106774592698</v>
      </c>
      <c r="N2527">
        <v>1.45488505747126</v>
      </c>
      <c r="O2527">
        <v>21.4680090938616</v>
      </c>
      <c r="P2527">
        <v>34.9846558526961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384</v>
      </c>
      <c r="E2528">
        <v>152.19371777999999</v>
      </c>
      <c r="F2528">
        <v>215.95</v>
      </c>
      <c r="G2528">
        <v>154.50956773354801</v>
      </c>
      <c r="H2528">
        <v>-5.1433596600142604</v>
      </c>
      <c r="I2528">
        <v>105.34708051969</v>
      </c>
      <c r="J2528">
        <v>-9.7329445268774695</v>
      </c>
      <c r="K2528">
        <v>222.70919347904001</v>
      </c>
      <c r="L2528">
        <v>161.94945875230599</v>
      </c>
      <c r="M2528">
        <v>24.969212346716599</v>
      </c>
      <c r="N2528">
        <v>0.146797471936609</v>
      </c>
      <c r="O2528">
        <v>28.8492706645056</v>
      </c>
      <c r="P2528">
        <v>224.590410341199</v>
      </c>
      <c r="Q2528">
        <v>0.118319876329731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609</v>
      </c>
      <c r="E2529">
        <v>151.97991450000001</v>
      </c>
      <c r="F2529">
        <v>2243.4499999999998</v>
      </c>
      <c r="G2529">
        <v>136.67062162092901</v>
      </c>
      <c r="H2529">
        <v>108.698306835178</v>
      </c>
      <c r="I2529">
        <v>192.13323390754701</v>
      </c>
      <c r="J2529">
        <v>21.515347734451499</v>
      </c>
      <c r="K2529">
        <v>1289.55997587511</v>
      </c>
      <c r="L2529">
        <v>991.45490674781604</v>
      </c>
      <c r="M2529">
        <v>98.464077632228694</v>
      </c>
      <c r="N2529">
        <v>2.0910335063709198</v>
      </c>
      <c r="O2529">
        <v>0</v>
      </c>
      <c r="P2529">
        <v>224.26826624268199</v>
      </c>
      <c r="Q2529">
        <v>0.13660866514011999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985</v>
      </c>
      <c r="E2530">
        <v>151.76231430999999</v>
      </c>
      <c r="F2530">
        <v>23</v>
      </c>
      <c r="G2530">
        <v>190.34093485854501</v>
      </c>
      <c r="H2530">
        <v>11.200140703093901</v>
      </c>
      <c r="I2530">
        <v>-7.2450712929600796</v>
      </c>
      <c r="J2530">
        <v>-3.6997784115189698</v>
      </c>
      <c r="K2530">
        <v>20.686727324134601</v>
      </c>
      <c r="L2530">
        <v>19.4111876825975</v>
      </c>
      <c r="M2530">
        <v>61.796095535845502</v>
      </c>
      <c r="N2530">
        <v>2.4345985415435298</v>
      </c>
      <c r="O2530">
        <v>27.869565217391301</v>
      </c>
      <c r="P2530">
        <v>218.11894882434299</v>
      </c>
      <c r="Q2530">
        <v>0.13805364846562301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132</v>
      </c>
      <c r="E2531">
        <v>151.66883242500001</v>
      </c>
      <c r="F2531">
        <v>4</v>
      </c>
      <c r="G2531">
        <v>99.494713306929697</v>
      </c>
      <c r="H2531">
        <v>3.0380819307065399</v>
      </c>
      <c r="I2531">
        <v>-27.702351678038301</v>
      </c>
      <c r="J2531">
        <v>7.0906708726541599</v>
      </c>
      <c r="K2531">
        <v>3.5817830633382801</v>
      </c>
      <c r="L2531">
        <v>3.2223464569578399</v>
      </c>
      <c r="M2531">
        <v>71.434344837686993</v>
      </c>
      <c r="N2531">
        <v>1.3280442437106099</v>
      </c>
      <c r="O2531">
        <v>32.25</v>
      </c>
      <c r="P2531">
        <v>148.44720496894399</v>
      </c>
      <c r="Q2531">
        <v>7.6491128558179994E-2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140</v>
      </c>
      <c r="E2532">
        <v>151.582998</v>
      </c>
      <c r="F2532">
        <v>3.02</v>
      </c>
      <c r="G2532">
        <v>-28.761620523174599</v>
      </c>
      <c r="H2532">
        <v>-13.0310601947736</v>
      </c>
      <c r="I2532">
        <v>-40.966079442926102</v>
      </c>
      <c r="J2532">
        <v>-4.9107536287703502</v>
      </c>
      <c r="K2532">
        <v>3.2305997397834001</v>
      </c>
      <c r="L2532">
        <v>3.7044866166217401</v>
      </c>
      <c r="M2532">
        <v>29.226648446073799</v>
      </c>
      <c r="N2532">
        <v>0.99244108772859096</v>
      </c>
      <c r="O2532">
        <v>61.2582781456953</v>
      </c>
      <c r="P2532">
        <v>8.2437275985663092</v>
      </c>
      <c r="Q2532">
        <v>0.132919903020735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379</v>
      </c>
      <c r="E2533">
        <v>151.13064564000001</v>
      </c>
      <c r="F2533">
        <v>22.65</v>
      </c>
      <c r="G2533">
        <v>36.9492587614751</v>
      </c>
      <c r="H2533">
        <v>0.31929731288725199</v>
      </c>
      <c r="I2533">
        <v>4.2314905611474396</v>
      </c>
      <c r="J2533">
        <v>-4.2817773418993301</v>
      </c>
      <c r="K2533">
        <v>21.820817774935801</v>
      </c>
      <c r="L2533">
        <v>20.140611963927601</v>
      </c>
      <c r="M2533">
        <v>62.773866693801899</v>
      </c>
      <c r="N2533">
        <v>1.56989597670667</v>
      </c>
      <c r="O2533">
        <v>30.242825607063999</v>
      </c>
      <c r="P2533">
        <v>72.900763358778605</v>
      </c>
      <c r="Q2533">
        <v>3.2721907852831002E-2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214</v>
      </c>
      <c r="E2534">
        <v>150.9984</v>
      </c>
      <c r="F2534">
        <v>143</v>
      </c>
      <c r="G2534">
        <v>53.809287621503898</v>
      </c>
      <c r="H2534">
        <v>-23.134956298669699</v>
      </c>
      <c r="I2534">
        <v>-48.247540115652598</v>
      </c>
      <c r="J2534">
        <v>-4.0473783948915001</v>
      </c>
      <c r="K2534">
        <v>154.491069620324</v>
      </c>
      <c r="M2534">
        <v>50.361825218615301</v>
      </c>
      <c r="N2534">
        <v>0.34263157894736801</v>
      </c>
      <c r="O2534">
        <v>94.650349650349597</v>
      </c>
      <c r="P2534">
        <v>120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193</v>
      </c>
      <c r="E2535">
        <v>150.63420640000001</v>
      </c>
      <c r="F2535">
        <v>183</v>
      </c>
      <c r="G2535">
        <v>28.873244380376001</v>
      </c>
      <c r="H2535">
        <v>37.582888890726203</v>
      </c>
      <c r="I2535">
        <v>-8.0820985134813395</v>
      </c>
      <c r="J2535">
        <v>7.4649995488696197</v>
      </c>
      <c r="K2535">
        <v>148.72134710683699</v>
      </c>
      <c r="L2535">
        <v>141.49097612363801</v>
      </c>
      <c r="M2535">
        <v>77.581760798322605</v>
      </c>
      <c r="N2535">
        <v>2.5477522157550099</v>
      </c>
      <c r="O2535">
        <v>15.819672131147501</v>
      </c>
      <c r="P2535">
        <v>79.411764705882305</v>
      </c>
      <c r="Q2535">
        <v>4.9732762510575998E-2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384</v>
      </c>
      <c r="E2536">
        <v>150.506181</v>
      </c>
      <c r="F2536">
        <v>218.4</v>
      </c>
      <c r="G2536">
        <v>98.848529564346606</v>
      </c>
      <c r="H2536">
        <v>5.4264472101022001</v>
      </c>
      <c r="I2536">
        <v>62.711331695072197</v>
      </c>
      <c r="J2536">
        <v>15.338492323996499</v>
      </c>
      <c r="K2536">
        <v>194.15661272695601</v>
      </c>
      <c r="L2536">
        <v>164.13944580900599</v>
      </c>
      <c r="M2536">
        <v>74.889370930535307</v>
      </c>
      <c r="N2536">
        <v>2.0419539498791499</v>
      </c>
      <c r="O2536">
        <v>9.43223443223442</v>
      </c>
      <c r="P2536">
        <v>151.90311418685101</v>
      </c>
      <c r="Q2536">
        <v>0.13370520026245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609</v>
      </c>
      <c r="E2537">
        <v>150.29062124999999</v>
      </c>
      <c r="F2537">
        <v>116.05</v>
      </c>
      <c r="G2537">
        <v>45.430941258082903</v>
      </c>
      <c r="H2537">
        <v>-0.60736475663774503</v>
      </c>
      <c r="I2537">
        <v>90.790401945150094</v>
      </c>
      <c r="J2537">
        <v>0.73186887328275496</v>
      </c>
      <c r="K2537">
        <v>109.347749546823</v>
      </c>
      <c r="L2537">
        <v>85.492256984590995</v>
      </c>
      <c r="M2537">
        <v>76.080435773800403</v>
      </c>
      <c r="N2537">
        <v>1.75732484076433</v>
      </c>
      <c r="O2537">
        <v>0.81861266695391</v>
      </c>
      <c r="P2537">
        <v>200.647668393782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E2538">
        <v>150.21564799999999</v>
      </c>
      <c r="F2538">
        <v>145.4</v>
      </c>
      <c r="G2538">
        <v>-52.441226401030697</v>
      </c>
      <c r="H2538">
        <v>-13.974242012955401</v>
      </c>
      <c r="I2538">
        <v>-17.229233398468399</v>
      </c>
      <c r="J2538">
        <v>-2.0261382441549598</v>
      </c>
      <c r="K2538">
        <v>154.582829521311</v>
      </c>
      <c r="L2538">
        <v>159.48824920696001</v>
      </c>
      <c r="M2538">
        <v>18.438411420697701</v>
      </c>
      <c r="N2538">
        <v>0.38815789473684198</v>
      </c>
      <c r="O2538">
        <v>60.591471801925699</v>
      </c>
      <c r="P2538">
        <v>38.081671415004699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281</v>
      </c>
      <c r="E2539">
        <v>149.743933236</v>
      </c>
      <c r="F2539">
        <v>154.1</v>
      </c>
      <c r="G2539">
        <v>8.6540356136623195</v>
      </c>
      <c r="H2539">
        <v>18.3681857206013</v>
      </c>
      <c r="I2539">
        <v>-2.2848028659940698</v>
      </c>
      <c r="J2539">
        <v>20.228413256385299</v>
      </c>
      <c r="K2539">
        <v>120.319031819844</v>
      </c>
      <c r="L2539">
        <v>119.556389084762</v>
      </c>
      <c r="M2539">
        <v>80.754991654274306</v>
      </c>
      <c r="N2539">
        <v>4.0445999184826302</v>
      </c>
      <c r="O2539">
        <v>7.0733290071382102</v>
      </c>
      <c r="P2539">
        <v>61.2768184196755</v>
      </c>
      <c r="Q2539">
        <v>6.6644189658098998E-2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376</v>
      </c>
      <c r="E2540">
        <v>149.536750848</v>
      </c>
      <c r="F2540">
        <v>11.56</v>
      </c>
      <c r="G2540">
        <v>134.97198603420199</v>
      </c>
      <c r="H2540">
        <v>35.284091320377897</v>
      </c>
      <c r="I2540">
        <v>50.642636666949997</v>
      </c>
      <c r="J2540">
        <v>16.596886586544802</v>
      </c>
      <c r="K2540">
        <v>8.2364185508856806</v>
      </c>
      <c r="L2540">
        <v>7.1672081668986403</v>
      </c>
      <c r="M2540">
        <v>88.696403690824496</v>
      </c>
      <c r="N2540">
        <v>2.7285049468296698</v>
      </c>
      <c r="O2540">
        <v>0</v>
      </c>
      <c r="P2540">
        <v>208.266666666666</v>
      </c>
      <c r="Q2540">
        <v>0.16848792753677599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1150</v>
      </c>
      <c r="E2541">
        <v>149.41844399999999</v>
      </c>
      <c r="F2541">
        <v>114.28</v>
      </c>
      <c r="G2541">
        <v>-23.317319267442901</v>
      </c>
      <c r="H2541">
        <v>-28.670058877250501</v>
      </c>
      <c r="I2541">
        <v>-17.897950700043101</v>
      </c>
      <c r="J2541">
        <v>-7.3168835349002403</v>
      </c>
      <c r="K2541">
        <v>122.665059249427</v>
      </c>
      <c r="L2541">
        <v>119.453162095471</v>
      </c>
      <c r="M2541">
        <v>31.3046723891045</v>
      </c>
      <c r="N2541">
        <v>0.55921536296900798</v>
      </c>
      <c r="O2541">
        <v>46.438571928596403</v>
      </c>
      <c r="P2541">
        <v>26.067291781577399</v>
      </c>
      <c r="Q2541">
        <v>-5.8286935580609003E-2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E2542">
        <v>148.28956020000001</v>
      </c>
      <c r="F2542">
        <v>20.25</v>
      </c>
      <c r="G2542">
        <v>149.61924630817501</v>
      </c>
      <c r="H2542">
        <v>10.798240001432999</v>
      </c>
      <c r="I2542">
        <v>127.19960910627501</v>
      </c>
      <c r="J2542">
        <v>8.1394814017616408</v>
      </c>
      <c r="K2542">
        <v>13.250121814678099</v>
      </c>
      <c r="L2542">
        <v>9.9879323767227</v>
      </c>
      <c r="M2542">
        <v>99.999997873161007</v>
      </c>
      <c r="N2542">
        <v>1.21868389134911</v>
      </c>
      <c r="O2542">
        <v>0</v>
      </c>
      <c r="P2542">
        <v>203.59820089954999</v>
      </c>
      <c r="Q2542">
        <v>0.12904242233903099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27</v>
      </c>
      <c r="E2543">
        <v>148.166984856</v>
      </c>
      <c r="F2543">
        <v>2.2999999999999998</v>
      </c>
      <c r="G2543">
        <v>152.70979091225101</v>
      </c>
      <c r="H2543">
        <v>16.1507579870445</v>
      </c>
      <c r="I2543">
        <v>59.334685358998698</v>
      </c>
      <c r="J2543">
        <v>-2.8458103753024999</v>
      </c>
      <c r="K2543">
        <v>2.0472939844738698</v>
      </c>
      <c r="L2543">
        <v>1.6864624132589701</v>
      </c>
      <c r="M2543">
        <v>60.137379215440497</v>
      </c>
      <c r="N2543">
        <v>2.4894210018054501</v>
      </c>
      <c r="O2543">
        <v>23.043478260869499</v>
      </c>
      <c r="P2543">
        <v>206.666666666666</v>
      </c>
      <c r="Q2543">
        <v>0.134999057810716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384</v>
      </c>
      <c r="E2544">
        <v>147.61215744500001</v>
      </c>
      <c r="F2544">
        <v>148.19999999999999</v>
      </c>
      <c r="G2544">
        <v>316.99989719866801</v>
      </c>
      <c r="H2544">
        <v>-8.4241846170879295</v>
      </c>
      <c r="I2544">
        <v>67.949822235005101</v>
      </c>
      <c r="J2544">
        <v>24.371110251115802</v>
      </c>
      <c r="K2544">
        <v>146.61514275566</v>
      </c>
      <c r="L2544">
        <v>111.64411812193801</v>
      </c>
      <c r="M2544">
        <v>54.435027462212503</v>
      </c>
      <c r="N2544">
        <v>3.0769862490486499</v>
      </c>
      <c r="O2544">
        <v>28.171390013495198</v>
      </c>
      <c r="P2544">
        <v>466.08097784568298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92</v>
      </c>
      <c r="E2545">
        <v>147.5432265</v>
      </c>
      <c r="F2545">
        <v>94.7</v>
      </c>
      <c r="G2545">
        <v>178.19936890980799</v>
      </c>
      <c r="H2545">
        <v>-2.5591656770775799</v>
      </c>
      <c r="I2545">
        <v>4.8052935819005302</v>
      </c>
      <c r="K2545">
        <v>56.060696919608098</v>
      </c>
      <c r="M2545">
        <v>95.471959240448797</v>
      </c>
      <c r="N2545">
        <v>0.88235294117647001</v>
      </c>
      <c r="O2545">
        <v>1.1615628299894201</v>
      </c>
      <c r="P2545">
        <v>205.977382875605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21</v>
      </c>
      <c r="E2546">
        <v>147.20302954499999</v>
      </c>
      <c r="F2546">
        <v>0.39</v>
      </c>
      <c r="G2546">
        <v>-30.278013965797602</v>
      </c>
      <c r="H2546">
        <v>-7.3492420129554397</v>
      </c>
      <c r="I2546">
        <v>-24.369018344704902</v>
      </c>
      <c r="J2546">
        <v>-2.0261382441549598</v>
      </c>
      <c r="K2546">
        <v>0.50276304813674599</v>
      </c>
      <c r="L2546">
        <v>0.52525497447590097</v>
      </c>
      <c r="M2546">
        <v>67.840252409529697</v>
      </c>
      <c r="N2546">
        <v>1.88817310801967</v>
      </c>
      <c r="O2546">
        <v>143.58974358974299</v>
      </c>
      <c r="P2546">
        <v>11.4285714285714</v>
      </c>
      <c r="Q2546">
        <v>8.2296451571995999E-2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609</v>
      </c>
      <c r="E2547">
        <v>146.85050960999999</v>
      </c>
      <c r="F2547">
        <v>77.64</v>
      </c>
      <c r="G2547">
        <v>4.9399347521511103</v>
      </c>
      <c r="H2547">
        <v>11.1834474372674</v>
      </c>
      <c r="I2547">
        <v>-13.742451928664799</v>
      </c>
      <c r="J2547">
        <v>5.83297777794448</v>
      </c>
      <c r="K2547">
        <v>71.425546339340102</v>
      </c>
      <c r="L2547">
        <v>70.009836918776699</v>
      </c>
      <c r="M2547">
        <v>76.591330865782396</v>
      </c>
      <c r="N2547">
        <v>1.6078296620722199</v>
      </c>
      <c r="O2547">
        <v>15.275631117980399</v>
      </c>
      <c r="P2547">
        <v>40.271002710027098</v>
      </c>
      <c r="Q2547">
        <v>2.0215065976378E-2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132</v>
      </c>
      <c r="E2548">
        <v>146.78525321999999</v>
      </c>
      <c r="F2548">
        <v>498.25</v>
      </c>
      <c r="G2548">
        <v>-6.3720685466942797</v>
      </c>
      <c r="H2548">
        <v>22.866583071620401</v>
      </c>
      <c r="I2548">
        <v>-29.3553571425191</v>
      </c>
      <c r="J2548">
        <v>4.1509450891783599</v>
      </c>
      <c r="K2548">
        <v>462.66189672312601</v>
      </c>
      <c r="L2548">
        <v>471.49350733255301</v>
      </c>
      <c r="M2548">
        <v>68.433481520721799</v>
      </c>
      <c r="N2548">
        <v>0.73397674253369005</v>
      </c>
      <c r="O2548">
        <v>35.594581033617601</v>
      </c>
      <c r="P2548">
        <v>39.977524933277103</v>
      </c>
      <c r="Q2548">
        <v>9.0383520742481002E-2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62</v>
      </c>
      <c r="E2549">
        <v>146.760433968</v>
      </c>
      <c r="F2549">
        <v>51.76</v>
      </c>
      <c r="G2549">
        <v>34.733759974547702</v>
      </c>
      <c r="H2549">
        <v>3.0691253339833402</v>
      </c>
      <c r="I2549">
        <v>-2.1818469461771</v>
      </c>
      <c r="J2549">
        <v>-2.9999210156905298</v>
      </c>
      <c r="K2549">
        <v>50.745937980523003</v>
      </c>
      <c r="L2549">
        <v>47.610611900151603</v>
      </c>
      <c r="M2549">
        <v>61.199390379617498</v>
      </c>
      <c r="N2549">
        <v>1.37967611506953</v>
      </c>
      <c r="O2549">
        <v>26.159196290571799</v>
      </c>
      <c r="P2549">
        <v>72.533333333333303</v>
      </c>
      <c r="Q2549">
        <v>7.0912508644442998E-2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926</v>
      </c>
      <c r="E2550">
        <v>146.618071894</v>
      </c>
      <c r="F2550">
        <v>77.83</v>
      </c>
      <c r="G2550">
        <v>12.582671336276301</v>
      </c>
      <c r="H2550">
        <v>-16.779657276704</v>
      </c>
      <c r="I2550">
        <v>24.203237664562302</v>
      </c>
      <c r="J2550">
        <v>-2.5711319070193501</v>
      </c>
      <c r="K2550">
        <v>81.388179574523804</v>
      </c>
      <c r="L2550">
        <v>72.982177885607499</v>
      </c>
      <c r="M2550">
        <v>40.260203548035797</v>
      </c>
      <c r="N2550">
        <v>8.9500910131564596E-2</v>
      </c>
      <c r="O2550">
        <v>49.299755878196002</v>
      </c>
      <c r="P2550">
        <v>46.849056603773498</v>
      </c>
      <c r="Q2550">
        <v>7.9660323394338997E-2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80</v>
      </c>
      <c r="E2551">
        <v>146.32248000000001</v>
      </c>
      <c r="F2551">
        <v>62.83</v>
      </c>
      <c r="G2551">
        <v>53.288268454951599</v>
      </c>
      <c r="H2551">
        <v>22.009547612404798</v>
      </c>
      <c r="I2551">
        <v>6.29391349469745</v>
      </c>
      <c r="J2551">
        <v>11.8383211453949</v>
      </c>
      <c r="K2551">
        <v>56.821991563735502</v>
      </c>
      <c r="L2551">
        <v>51.536844035351002</v>
      </c>
      <c r="M2551">
        <v>75.138077180756</v>
      </c>
      <c r="N2551">
        <v>3.7943137345262201</v>
      </c>
      <c r="O2551">
        <v>22.552920579340999</v>
      </c>
      <c r="P2551">
        <v>101.378205128205</v>
      </c>
      <c r="Q2551">
        <v>9.4124631176373E-2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230</v>
      </c>
      <c r="E2552">
        <v>145.97188650000001</v>
      </c>
      <c r="F2552">
        <v>451.6</v>
      </c>
      <c r="G2552">
        <v>65.048629928310007</v>
      </c>
      <c r="H2552">
        <v>8.2185167361138198</v>
      </c>
      <c r="I2552">
        <v>43.225630103914398</v>
      </c>
      <c r="J2552">
        <v>-7.7191306880013499</v>
      </c>
      <c r="K2552">
        <v>429.50564801299703</v>
      </c>
      <c r="L2552">
        <v>354.18737295383102</v>
      </c>
      <c r="M2552">
        <v>46.657327339513103</v>
      </c>
      <c r="N2552">
        <v>0.50921742406344295</v>
      </c>
      <c r="O2552">
        <v>17.360496014171801</v>
      </c>
      <c r="P2552">
        <v>117.533718689788</v>
      </c>
      <c r="Q2552">
        <v>0.109740678582229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477</v>
      </c>
      <c r="E2553">
        <v>145.93291334200001</v>
      </c>
      <c r="F2553">
        <v>48.05</v>
      </c>
      <c r="G2553">
        <v>-0.99701132727517805</v>
      </c>
      <c r="H2553">
        <v>11.6448756341033</v>
      </c>
      <c r="I2553">
        <v>-13.373083385355301</v>
      </c>
      <c r="J2553">
        <v>-4.6613398174096403</v>
      </c>
      <c r="K2553">
        <v>45.665437799025703</v>
      </c>
      <c r="L2553">
        <v>46.540772825216102</v>
      </c>
      <c r="M2553">
        <v>68.0671251118236</v>
      </c>
      <c r="N2553">
        <v>1.46599802144182</v>
      </c>
      <c r="O2553">
        <v>39.438085327783497</v>
      </c>
      <c r="P2553">
        <v>29.689608636976999</v>
      </c>
      <c r="Q2553">
        <v>-2.5988566603971999E-2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384</v>
      </c>
      <c r="E2554">
        <v>145.66084648</v>
      </c>
      <c r="F2554">
        <v>112.75</v>
      </c>
      <c r="G2554">
        <v>11.4195168983999</v>
      </c>
      <c r="H2554">
        <v>4.6468820180523096</v>
      </c>
      <c r="I2554">
        <v>14.256014066303599</v>
      </c>
      <c r="J2554">
        <v>9.3039110169287795</v>
      </c>
      <c r="K2554">
        <v>101.764565951712</v>
      </c>
      <c r="L2554">
        <v>94.457074804087597</v>
      </c>
      <c r="M2554">
        <v>71.997722084253795</v>
      </c>
      <c r="N2554">
        <v>1.9554335090802499</v>
      </c>
      <c r="O2554">
        <v>15.299334811529899</v>
      </c>
      <c r="P2554">
        <v>54.4520547945205</v>
      </c>
      <c r="Q2554">
        <v>0.110115698180535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275</v>
      </c>
      <c r="E2555">
        <v>145.50342499999999</v>
      </c>
      <c r="F2555">
        <v>64.599999999999994</v>
      </c>
      <c r="G2555">
        <v>-22.222458410242002</v>
      </c>
      <c r="M2555">
        <v>99.999992872253003</v>
      </c>
      <c r="N2555">
        <v>1</v>
      </c>
      <c r="O2555">
        <v>0</v>
      </c>
      <c r="P2555">
        <v>5.5555555555555296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867</v>
      </c>
      <c r="E2556">
        <v>145.18799999999999</v>
      </c>
      <c r="F2556">
        <v>119.02</v>
      </c>
      <c r="G2556">
        <v>66.223616026052397</v>
      </c>
      <c r="H2556">
        <v>40.5619618011089</v>
      </c>
      <c r="I2556">
        <v>36.175199342369801</v>
      </c>
      <c r="J2556">
        <v>-1.1996919631632199</v>
      </c>
      <c r="K2556">
        <v>95.7948182112723</v>
      </c>
      <c r="L2556">
        <v>81.910559063583605</v>
      </c>
      <c r="M2556">
        <v>67.626526166063002</v>
      </c>
      <c r="N2556">
        <v>1.1929510216325001</v>
      </c>
      <c r="O2556">
        <v>15.4763905226012</v>
      </c>
      <c r="Q2556">
        <v>4.9485081873043998E-2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384</v>
      </c>
      <c r="E2557">
        <v>144.9232246</v>
      </c>
      <c r="F2557">
        <v>133.35</v>
      </c>
      <c r="G2557">
        <v>133.69257426949599</v>
      </c>
      <c r="H2557">
        <v>5.3573695572924898</v>
      </c>
      <c r="I2557">
        <v>94.118161142474506</v>
      </c>
      <c r="J2557">
        <v>2.97386175584503</v>
      </c>
      <c r="K2557">
        <v>120.698430069011</v>
      </c>
      <c r="L2557">
        <v>92.337976278042007</v>
      </c>
      <c r="M2557">
        <v>99.9999999974969</v>
      </c>
      <c r="N2557">
        <v>1.4750000000000001</v>
      </c>
      <c r="O2557">
        <v>0</v>
      </c>
      <c r="P2557">
        <v>166.7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E2558">
        <v>144.812129</v>
      </c>
      <c r="F2558">
        <v>139.19999999999999</v>
      </c>
      <c r="G2558">
        <v>131.72981601183099</v>
      </c>
      <c r="H2558">
        <v>-16.128805384695799</v>
      </c>
      <c r="I2558">
        <v>20.136572809962601</v>
      </c>
      <c r="J2558">
        <v>-8.8414248683587697</v>
      </c>
      <c r="K2558">
        <v>157.10039607119199</v>
      </c>
      <c r="L2558">
        <v>126.989203945752</v>
      </c>
      <c r="M2558">
        <v>39.4133361465097</v>
      </c>
      <c r="N2558">
        <v>0.33737430908688898</v>
      </c>
      <c r="O2558">
        <v>67.4568965517241</v>
      </c>
      <c r="P2558">
        <v>159.50782997762801</v>
      </c>
      <c r="Q2558">
        <v>0.20726043758228299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985</v>
      </c>
      <c r="E2559">
        <v>144.35273294000001</v>
      </c>
      <c r="F2559">
        <v>33.46</v>
      </c>
      <c r="G2559">
        <v>7.9623511457642699</v>
      </c>
      <c r="H2559">
        <v>21.168776005062501</v>
      </c>
      <c r="I2559">
        <v>-5.72438836767723E-2</v>
      </c>
      <c r="J2559">
        <v>1.7732087430816099</v>
      </c>
      <c r="K2559">
        <v>30.174295135600101</v>
      </c>
      <c r="L2559">
        <v>28.868083513308001</v>
      </c>
      <c r="M2559">
        <v>69.976632300777197</v>
      </c>
      <c r="N2559">
        <v>3.5765824482196402</v>
      </c>
      <c r="O2559">
        <v>15.0627615062761</v>
      </c>
      <c r="P2559">
        <v>43.913978494623599</v>
      </c>
      <c r="Q2559">
        <v>3.9308064653000003E-4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584</v>
      </c>
      <c r="E2560">
        <v>144.12168629999999</v>
      </c>
      <c r="F2560">
        <v>93.84</v>
      </c>
      <c r="G2560">
        <v>17.260625910554701</v>
      </c>
      <c r="H2560">
        <v>-7.7993946070551203</v>
      </c>
      <c r="I2560">
        <v>11.3909294700373</v>
      </c>
      <c r="J2560">
        <v>-4.4102577570987798</v>
      </c>
      <c r="K2560">
        <v>92.788224544351806</v>
      </c>
      <c r="L2560">
        <v>80.781111555016196</v>
      </c>
      <c r="M2560">
        <v>47.465541155285898</v>
      </c>
      <c r="N2560">
        <v>0.36915085870394898</v>
      </c>
      <c r="O2560">
        <v>16.901108269394701</v>
      </c>
      <c r="P2560">
        <v>54.979355904211403</v>
      </c>
      <c r="Q2560">
        <v>4.8978304604098001E-2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672</v>
      </c>
      <c r="E2561">
        <v>144.058842992</v>
      </c>
      <c r="F2561">
        <v>3.01</v>
      </c>
      <c r="G2561">
        <v>5.9997638119801504</v>
      </c>
      <c r="H2561">
        <v>-3.5159086796221</v>
      </c>
      <c r="I2561">
        <v>-13.938910817823199</v>
      </c>
      <c r="J2561">
        <v>-9.0597773878858394</v>
      </c>
      <c r="K2561">
        <v>3.0125562674953099</v>
      </c>
      <c r="L2561">
        <v>2.9514546343040702</v>
      </c>
      <c r="M2561">
        <v>48.934359046421001</v>
      </c>
      <c r="N2561">
        <v>1.30611780467098</v>
      </c>
      <c r="O2561">
        <v>39.534883720930203</v>
      </c>
      <c r="P2561">
        <v>46.829268292682897</v>
      </c>
      <c r="Q2561">
        <v>4.3057255562622999E-2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275</v>
      </c>
      <c r="E2562">
        <v>143.95506510000001</v>
      </c>
      <c r="F2562">
        <v>127.05</v>
      </c>
      <c r="G2562">
        <v>84.502687788588304</v>
      </c>
      <c r="H2562">
        <v>-3.20858575045043</v>
      </c>
      <c r="I2562">
        <v>-18.264600674022201</v>
      </c>
      <c r="J2562">
        <v>3.2370196505818698</v>
      </c>
      <c r="K2562">
        <v>120.835143213026</v>
      </c>
      <c r="L2562">
        <v>107.43844585063999</v>
      </c>
      <c r="M2562">
        <v>68.177270904500702</v>
      </c>
      <c r="N2562">
        <v>0.90632530120481902</v>
      </c>
      <c r="O2562">
        <v>17.670208579299398</v>
      </c>
      <c r="P2562">
        <v>137.254901960784</v>
      </c>
      <c r="Q2562">
        <v>0.18204070052450799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62</v>
      </c>
      <c r="E2563">
        <v>143.90477010000001</v>
      </c>
      <c r="F2563">
        <v>81.02</v>
      </c>
      <c r="G2563">
        <v>142.84922839236199</v>
      </c>
      <c r="H2563">
        <v>-6.2416470762465703</v>
      </c>
      <c r="I2563">
        <v>94.373717184801194</v>
      </c>
      <c r="J2563">
        <v>-2.56239973547261</v>
      </c>
      <c r="K2563">
        <v>72.173087614256104</v>
      </c>
      <c r="L2563">
        <v>52.044095754979701</v>
      </c>
      <c r="M2563">
        <v>52.039251512789797</v>
      </c>
      <c r="N2563">
        <v>0.54566250804392502</v>
      </c>
      <c r="O2563">
        <v>11.922981979757999</v>
      </c>
      <c r="P2563">
        <v>237.76123360734101</v>
      </c>
      <c r="Q2563">
        <v>0.20586506182445899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151</v>
      </c>
      <c r="E2564">
        <v>143.83565830199899</v>
      </c>
      <c r="F2564">
        <v>35.909999999999997</v>
      </c>
      <c r="G2564">
        <v>-91.284111526773202</v>
      </c>
      <c r="H2564">
        <v>-10.874883038596399</v>
      </c>
      <c r="I2564">
        <v>-74.541782572347202</v>
      </c>
      <c r="J2564">
        <v>-5.5787698231023297</v>
      </c>
      <c r="K2564">
        <v>38.324125247834402</v>
      </c>
      <c r="M2564">
        <v>56.353040704418802</v>
      </c>
      <c r="N2564">
        <v>1.74921475568103</v>
      </c>
      <c r="O2564">
        <v>202.701197438039</v>
      </c>
      <c r="P2564">
        <v>16.4019448946515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E2565">
        <v>143.78881000000001</v>
      </c>
      <c r="F2565">
        <v>172.15</v>
      </c>
      <c r="G2565">
        <v>9.1968428133239595</v>
      </c>
      <c r="H2565">
        <v>-5.3983749609323102</v>
      </c>
      <c r="I2565">
        <v>25.939171767749901</v>
      </c>
      <c r="J2565">
        <v>5.1701234380880301</v>
      </c>
      <c r="K2565">
        <v>173.58086977138001</v>
      </c>
      <c r="M2565">
        <v>56.595723303584002</v>
      </c>
      <c r="N2565">
        <v>0.77933653077537901</v>
      </c>
      <c r="O2565">
        <v>50.972988672669103</v>
      </c>
      <c r="P2565">
        <v>43.817878028404301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109</v>
      </c>
      <c r="E2566">
        <v>143.70660080599899</v>
      </c>
      <c r="F2566">
        <v>77.86</v>
      </c>
      <c r="G2566">
        <v>-16.628834808053099</v>
      </c>
      <c r="H2566">
        <v>0.26004760453089298</v>
      </c>
      <c r="I2566">
        <v>-12.3538092192296</v>
      </c>
      <c r="J2566">
        <v>-0.58909144125449597</v>
      </c>
      <c r="K2566">
        <v>76.056696637312598</v>
      </c>
      <c r="L2566">
        <v>77.471349760999303</v>
      </c>
      <c r="M2566">
        <v>57.642317990200397</v>
      </c>
      <c r="N2566">
        <v>1.2622721291435399</v>
      </c>
      <c r="O2566">
        <v>29.0778320061649</v>
      </c>
      <c r="P2566">
        <v>18.238420652999199</v>
      </c>
      <c r="Q2566">
        <v>5.7422549084657999E-2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193</v>
      </c>
      <c r="E2567">
        <v>143.53975199999999</v>
      </c>
      <c r="F2567">
        <v>226.45</v>
      </c>
      <c r="G2567">
        <v>52.516572021463503</v>
      </c>
      <c r="H2567">
        <v>-8.9512828292819702</v>
      </c>
      <c r="I2567">
        <v>-13.721546635780699</v>
      </c>
      <c r="J2567">
        <v>1.1578758094243</v>
      </c>
      <c r="K2567">
        <v>238.152200903855</v>
      </c>
      <c r="L2567">
        <v>214.98635257598201</v>
      </c>
      <c r="M2567">
        <v>51.145390422939798</v>
      </c>
      <c r="N2567">
        <v>0.96887532199312298</v>
      </c>
      <c r="O2567">
        <v>27.180393022742301</v>
      </c>
      <c r="P2567">
        <v>85.614754098360606</v>
      </c>
      <c r="Q2567">
        <v>4.3391860547237003E-2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49</v>
      </c>
      <c r="E2568">
        <v>143.49869275</v>
      </c>
      <c r="F2568">
        <v>116.4</v>
      </c>
      <c r="G2568">
        <v>-85.450741238524799</v>
      </c>
      <c r="H2568">
        <v>-41.691347276113298</v>
      </c>
      <c r="I2568">
        <v>-42.985407314791601</v>
      </c>
      <c r="J2568">
        <v>-16.248687986233001</v>
      </c>
      <c r="K2568">
        <v>203.959415266734</v>
      </c>
      <c r="L2568">
        <v>160.23093224213801</v>
      </c>
      <c r="M2568">
        <v>0.18515370954020199</v>
      </c>
      <c r="N2568">
        <v>1.39372822299651</v>
      </c>
      <c r="O2568">
        <v>140.54982817869401</v>
      </c>
      <c r="P2568">
        <v>0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132</v>
      </c>
      <c r="E2569">
        <v>143.33621121499999</v>
      </c>
      <c r="F2569">
        <v>7.34</v>
      </c>
      <c r="G2569">
        <v>-16.280283254753702</v>
      </c>
      <c r="H2569">
        <v>-12.0644318863731</v>
      </c>
      <c r="I2569">
        <v>-20.641596341420801</v>
      </c>
      <c r="J2569">
        <v>-3.2390762495457901</v>
      </c>
      <c r="K2569">
        <v>7.5778853288659098</v>
      </c>
      <c r="L2569">
        <v>7.9969168581032299</v>
      </c>
      <c r="M2569">
        <v>52.054604765892201</v>
      </c>
      <c r="N2569">
        <v>1.0313556610552399</v>
      </c>
      <c r="O2569">
        <v>66.893732970027202</v>
      </c>
      <c r="P2569">
        <v>18.387096774193498</v>
      </c>
      <c r="Q2569">
        <v>5.2133462074772E-2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672</v>
      </c>
      <c r="E2570">
        <v>143.33364750000001</v>
      </c>
      <c r="F2570">
        <v>286.35000000000002</v>
      </c>
      <c r="G2570">
        <v>30.5576233026569</v>
      </c>
      <c r="H2570">
        <v>13.101043235618301</v>
      </c>
      <c r="I2570">
        <v>18.154479662663999</v>
      </c>
      <c r="J2570">
        <v>-5.4945391112551896</v>
      </c>
      <c r="K2570">
        <v>256.94587010381599</v>
      </c>
      <c r="L2570">
        <v>229.590306688759</v>
      </c>
      <c r="M2570">
        <v>57.104502088604903</v>
      </c>
      <c r="N2570">
        <v>0.90220773242358698</v>
      </c>
      <c r="O2570">
        <v>9.6560153658110597</v>
      </c>
      <c r="P2570">
        <v>63.581833761782299</v>
      </c>
      <c r="Q2570">
        <v>9.7673409574475997E-2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140</v>
      </c>
      <c r="E2571">
        <v>143.16683007899999</v>
      </c>
      <c r="F2571">
        <v>72.69</v>
      </c>
      <c r="G2571">
        <v>110.706238002706</v>
      </c>
      <c r="H2571">
        <v>-14.672735622206799</v>
      </c>
      <c r="I2571">
        <v>47.261353316154398</v>
      </c>
      <c r="J2571">
        <v>-9.3102433755692395</v>
      </c>
      <c r="K2571">
        <v>70.220077376397896</v>
      </c>
      <c r="L2571">
        <v>58.810384424488603</v>
      </c>
      <c r="M2571">
        <v>57.452363386245501</v>
      </c>
      <c r="N2571">
        <v>0.79270118920279298</v>
      </c>
      <c r="O2571">
        <v>13.014169762003</v>
      </c>
      <c r="P2571">
        <v>148.93835616438301</v>
      </c>
      <c r="Q2571">
        <v>0.135430893571579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230</v>
      </c>
      <c r="E2572">
        <v>143.14261500000001</v>
      </c>
      <c r="F2572">
        <v>132.6</v>
      </c>
      <c r="G2572">
        <v>-6.3852055907406999</v>
      </c>
      <c r="H2572">
        <v>-4.47088408635687</v>
      </c>
      <c r="I2572">
        <v>-38.218551568208497</v>
      </c>
      <c r="J2572">
        <v>-3.7668789848956901</v>
      </c>
      <c r="K2572">
        <v>139.54190771173501</v>
      </c>
      <c r="L2572">
        <v>153.266805758614</v>
      </c>
      <c r="M2572">
        <v>43.866833320844798</v>
      </c>
      <c r="N2572">
        <v>1.14262722462549</v>
      </c>
      <c r="O2572">
        <v>82.164404223227706</v>
      </c>
      <c r="P2572">
        <v>22.664199814986102</v>
      </c>
      <c r="Q2572">
        <v>0.105263957293669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21</v>
      </c>
      <c r="E2573">
        <v>142.90337880000001</v>
      </c>
      <c r="F2573">
        <v>109.38</v>
      </c>
      <c r="G2573">
        <v>69.837162185963905</v>
      </c>
      <c r="H2573">
        <v>-9.6270197907332093</v>
      </c>
      <c r="I2573">
        <v>20.986040999491301</v>
      </c>
      <c r="J2573">
        <v>-3.5203911177181699</v>
      </c>
      <c r="K2573">
        <v>110.710634113878</v>
      </c>
      <c r="L2573">
        <v>93.881227080136895</v>
      </c>
      <c r="M2573">
        <v>50.097798991558697</v>
      </c>
      <c r="N2573">
        <v>0.114343344493033</v>
      </c>
      <c r="O2573">
        <v>34.393856280855701</v>
      </c>
      <c r="P2573">
        <v>113.216374269005</v>
      </c>
      <c r="Q2573">
        <v>8.6671496335717996E-2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705</v>
      </c>
      <c r="E2574">
        <v>142.89995898000001</v>
      </c>
      <c r="F2574">
        <v>84.85</v>
      </c>
      <c r="G2574">
        <v>-1.5131330134166601</v>
      </c>
      <c r="H2574">
        <v>-0.58998275369617403</v>
      </c>
      <c r="I2574">
        <v>-0.76927825373682301</v>
      </c>
      <c r="J2574">
        <v>0.71108803321729996</v>
      </c>
      <c r="K2574">
        <v>81.151859701690299</v>
      </c>
      <c r="L2574">
        <v>76.708971209696003</v>
      </c>
      <c r="M2574">
        <v>66.033807332126898</v>
      </c>
      <c r="N2574">
        <v>0.283294859523675</v>
      </c>
      <c r="O2574">
        <v>4.8909840895698196</v>
      </c>
      <c r="P2574">
        <v>46.041308089500802</v>
      </c>
      <c r="Q2574">
        <v>1.9804733760708002E-2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21</v>
      </c>
      <c r="E2575">
        <v>142.89116079999999</v>
      </c>
      <c r="F2575">
        <v>8.33</v>
      </c>
      <c r="G2575">
        <v>17.654304739944202</v>
      </c>
      <c r="H2575">
        <v>28.5887485678922</v>
      </c>
      <c r="I2575">
        <v>85.0775932433409</v>
      </c>
      <c r="J2575">
        <v>-4.54907402397148</v>
      </c>
      <c r="K2575">
        <v>6.9713809500823603</v>
      </c>
      <c r="L2575">
        <v>5.91458086472697</v>
      </c>
      <c r="M2575">
        <v>82.073252441305598</v>
      </c>
      <c r="N2575">
        <v>0.61691958119915902</v>
      </c>
      <c r="O2575">
        <v>8.0432172869147696</v>
      </c>
      <c r="P2575">
        <v>122.133333333333</v>
      </c>
      <c r="Q2575">
        <v>-2.528726517777E-2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379</v>
      </c>
      <c r="E2576">
        <v>142.54047001500001</v>
      </c>
      <c r="F2576">
        <v>5.43</v>
      </c>
      <c r="G2576">
        <v>-14.6530139657976</v>
      </c>
      <c r="H2576">
        <v>-20.9732730207073</v>
      </c>
      <c r="I2576">
        <v>-49.331139556826102</v>
      </c>
      <c r="J2576">
        <v>-1.4685174263110901</v>
      </c>
      <c r="K2576">
        <v>6.0875193876169504</v>
      </c>
      <c r="L2576">
        <v>6.5734202083291997</v>
      </c>
      <c r="M2576">
        <v>40.940283405941599</v>
      </c>
      <c r="N2576">
        <v>1.2867752871132101</v>
      </c>
      <c r="O2576">
        <v>79.558011049723703</v>
      </c>
      <c r="P2576">
        <v>57.391304347826001</v>
      </c>
      <c r="Q2576">
        <v>-7.5642036790208006E-2</v>
      </c>
    </row>
    <row r="2577" spans="1:17" hidden="1" x14ac:dyDescent="0.3">
      <c r="A2577" t="s">
        <v>5316</v>
      </c>
      <c r="B2577" t="s">
        <v>4409</v>
      </c>
      <c r="C2577" t="str">
        <f>IFERROR(VLOOKUP(Table1[[#This Row],[Ticker]],[1]!Table1[[Symbol]:[Industry]],2,FALSE),"-")</f>
        <v>-</v>
      </c>
      <c r="D2577" t="s">
        <v>420</v>
      </c>
      <c r="E2577">
        <v>141.82425000000001</v>
      </c>
      <c r="F2577">
        <v>11.09</v>
      </c>
      <c r="G2577">
        <v>36.275240472072198</v>
      </c>
      <c r="H2577">
        <v>5.0825982986316998</v>
      </c>
      <c r="I2577">
        <v>20.362419254031199</v>
      </c>
      <c r="J2577">
        <v>-7.9428049108216303</v>
      </c>
      <c r="K2577">
        <v>10.9266677976492</v>
      </c>
      <c r="L2577">
        <v>10.0145008084647</v>
      </c>
      <c r="M2577">
        <v>44.612699018252599</v>
      </c>
      <c r="N2577">
        <v>1.43104232531581</v>
      </c>
      <c r="O2577">
        <v>48.872858431018898</v>
      </c>
      <c r="P2577">
        <v>70.615384615384599</v>
      </c>
      <c r="Q2577">
        <v>1.2475690704551E-2</v>
      </c>
    </row>
    <row r="2578" spans="1:17" hidden="1" x14ac:dyDescent="0.3">
      <c r="A2578" t="s">
        <v>5317</v>
      </c>
      <c r="B2578" t="s">
        <v>5318</v>
      </c>
      <c r="C2578" t="str">
        <f>IFERROR(VLOOKUP(Table1[[#This Row],[Ticker]],[1]!Table1[[Symbol]:[Industry]],2,FALSE),"-")</f>
        <v>-</v>
      </c>
      <c r="D2578" t="s">
        <v>140</v>
      </c>
      <c r="E2578">
        <v>141.82179327599999</v>
      </c>
      <c r="F2578">
        <v>8.89</v>
      </c>
      <c r="G2578">
        <v>-27.3260365646676</v>
      </c>
      <c r="H2578">
        <v>-4.7381309018443201</v>
      </c>
      <c r="I2578">
        <v>-31.660685011371601</v>
      </c>
      <c r="J2578">
        <v>-4.0913556354593004</v>
      </c>
      <c r="K2578">
        <v>9.8674860419989603</v>
      </c>
      <c r="L2578">
        <v>11.1162821857544</v>
      </c>
      <c r="M2578">
        <v>44.387730204478999</v>
      </c>
      <c r="N2578">
        <v>0.79291759219095204</v>
      </c>
      <c r="O2578">
        <v>69.291338582677099</v>
      </c>
      <c r="P2578">
        <v>11.125</v>
      </c>
      <c r="Q2578">
        <v>3.4137323090488003E-2</v>
      </c>
    </row>
    <row r="2579" spans="1:17" hidden="1" x14ac:dyDescent="0.3">
      <c r="A2579" t="s">
        <v>5319</v>
      </c>
      <c r="B2579" t="s">
        <v>5320</v>
      </c>
      <c r="C2579" t="str">
        <f>IFERROR(VLOOKUP(Table1[[#This Row],[Ticker]],[1]!Table1[[Symbol]:[Industry]],2,FALSE),"-")</f>
        <v>-</v>
      </c>
      <c r="D2579" t="s">
        <v>21</v>
      </c>
      <c r="E2579">
        <v>141.5959</v>
      </c>
      <c r="F2579">
        <v>98.21</v>
      </c>
      <c r="G2579">
        <v>61.051057366638403</v>
      </c>
      <c r="H2579">
        <v>9.8690277650753</v>
      </c>
      <c r="I2579">
        <v>-7.5478030303389803</v>
      </c>
      <c r="J2579">
        <v>-16.277818666174799</v>
      </c>
      <c r="K2579">
        <v>96.323744447704499</v>
      </c>
      <c r="L2579">
        <v>86.224660697013107</v>
      </c>
      <c r="M2579">
        <v>32.541845613042298</v>
      </c>
      <c r="N2579">
        <v>2.15574070295972</v>
      </c>
      <c r="O2579">
        <v>32.257407595967798</v>
      </c>
      <c r="P2579">
        <v>117.808826790862</v>
      </c>
      <c r="Q2579">
        <v>5.9570164385192997E-2</v>
      </c>
    </row>
    <row r="2580" spans="1:17" hidden="1" x14ac:dyDescent="0.3">
      <c r="A2580" t="s">
        <v>5321</v>
      </c>
      <c r="B2580" t="s">
        <v>5322</v>
      </c>
      <c r="C2580" t="str">
        <f>IFERROR(VLOOKUP(Table1[[#This Row],[Ticker]],[1]!Table1[[Symbol]:[Industry]],2,FALSE),"-")</f>
        <v>-</v>
      </c>
      <c r="D2580" t="s">
        <v>420</v>
      </c>
      <c r="E2580">
        <v>141.55707426399999</v>
      </c>
      <c r="F2580">
        <v>24.33</v>
      </c>
      <c r="G2580">
        <v>-25.946969438123801</v>
      </c>
      <c r="H2580">
        <v>-11.668289632003001</v>
      </c>
      <c r="I2580">
        <v>13.6695943325545</v>
      </c>
      <c r="J2580">
        <v>-4.9626461806628903</v>
      </c>
      <c r="K2580">
        <v>24.884546781214699</v>
      </c>
      <c r="L2580">
        <v>23.857280970763501</v>
      </c>
      <c r="M2580">
        <v>40.007795045372397</v>
      </c>
      <c r="N2580">
        <v>1.2684792959688</v>
      </c>
      <c r="O2580">
        <v>23.0579531442663</v>
      </c>
      <c r="P2580">
        <v>38.553530751708401</v>
      </c>
      <c r="Q2580">
        <v>3.383464500602E-2</v>
      </c>
    </row>
    <row r="2581" spans="1:17" hidden="1" x14ac:dyDescent="0.3">
      <c r="A2581" t="s">
        <v>5323</v>
      </c>
      <c r="B2581" t="s">
        <v>5324</v>
      </c>
      <c r="C2581" t="str">
        <f>IFERROR(VLOOKUP(Table1[[#This Row],[Ticker]],[1]!Table1[[Symbol]:[Industry]],2,FALSE),"-")</f>
        <v>-</v>
      </c>
      <c r="E2581">
        <v>141.06525007373099</v>
      </c>
      <c r="F2581">
        <v>123.65</v>
      </c>
      <c r="G2581">
        <v>185.418541252034</v>
      </c>
      <c r="H2581">
        <v>26.6933111785339</v>
      </c>
      <c r="I2581">
        <v>202.16087020646</v>
      </c>
      <c r="J2581">
        <v>-2.99326844750138E-2</v>
      </c>
      <c r="K2581">
        <v>101.628564877938</v>
      </c>
      <c r="L2581">
        <v>69.572482575669696</v>
      </c>
      <c r="M2581">
        <v>100</v>
      </c>
      <c r="N2581">
        <v>4.1503448275862</v>
      </c>
      <c r="O2581">
        <v>0</v>
      </c>
      <c r="P2581">
        <v>213.19655521783099</v>
      </c>
    </row>
    <row r="2582" spans="1:17" hidden="1" x14ac:dyDescent="0.3">
      <c r="A2582" t="s">
        <v>5325</v>
      </c>
      <c r="B2582" t="s">
        <v>5326</v>
      </c>
      <c r="C2582" t="str">
        <f>IFERROR(VLOOKUP(Table1[[#This Row],[Ticker]],[1]!Table1[[Symbol]:[Industry]],2,FALSE),"-")</f>
        <v>-</v>
      </c>
      <c r="D2582" t="s">
        <v>705</v>
      </c>
      <c r="E2582">
        <v>141.05316456</v>
      </c>
      <c r="F2582">
        <v>73.989999999999995</v>
      </c>
      <c r="G2582">
        <v>38.305038783921802</v>
      </c>
      <c r="H2582">
        <v>-3.0696862121553101</v>
      </c>
      <c r="I2582">
        <v>24.900379658846902</v>
      </c>
      <c r="J2582">
        <v>-2.72600365465293</v>
      </c>
      <c r="K2582">
        <v>70.134432669213894</v>
      </c>
      <c r="L2582">
        <v>60.243573982739797</v>
      </c>
      <c r="M2582">
        <v>44.340069516080298</v>
      </c>
      <c r="N2582">
        <v>0.97287829695609696</v>
      </c>
      <c r="O2582">
        <v>4.6763076091363702</v>
      </c>
      <c r="P2582">
        <v>72.069767441860407</v>
      </c>
      <c r="Q2582">
        <v>1.5864695888099999E-4</v>
      </c>
    </row>
    <row r="2583" spans="1:17" hidden="1" x14ac:dyDescent="0.3">
      <c r="A2583" t="s">
        <v>5327</v>
      </c>
      <c r="B2583" t="s">
        <v>5328</v>
      </c>
      <c r="C2583" t="str">
        <f>IFERROR(VLOOKUP(Table1[[#This Row],[Ticker]],[1]!Table1[[Symbol]:[Industry]],2,FALSE),"-")</f>
        <v>-</v>
      </c>
      <c r="D2583" t="s">
        <v>230</v>
      </c>
      <c r="E2583">
        <v>140.92052852500001</v>
      </c>
      <c r="F2583">
        <v>26.25</v>
      </c>
      <c r="G2583">
        <v>151.180540763214</v>
      </c>
      <c r="H2583">
        <v>-10.8209734617186</v>
      </c>
      <c r="I2583">
        <v>75.797055202151398</v>
      </c>
      <c r="J2583">
        <v>0.87409377440652203</v>
      </c>
      <c r="K2583">
        <v>23.8572349954092</v>
      </c>
      <c r="L2583">
        <v>19.238001682226201</v>
      </c>
      <c r="M2583">
        <v>60.122379543968698</v>
      </c>
      <c r="N2583">
        <v>0.81128806528320396</v>
      </c>
      <c r="O2583">
        <v>12.342857142857101</v>
      </c>
      <c r="P2583">
        <v>191.01995565410101</v>
      </c>
      <c r="Q2583">
        <v>8.3874171734501998E-2</v>
      </c>
    </row>
    <row r="2584" spans="1:17" hidden="1" x14ac:dyDescent="0.3">
      <c r="A2584" t="s">
        <v>5329</v>
      </c>
      <c r="B2584" t="s">
        <v>5330</v>
      </c>
      <c r="C2584" t="str">
        <f>IFERROR(VLOOKUP(Table1[[#This Row],[Ticker]],[1]!Table1[[Symbol]:[Industry]],2,FALSE),"-")</f>
        <v>-</v>
      </c>
      <c r="D2584" t="s">
        <v>384</v>
      </c>
      <c r="E2584">
        <v>140.713635834</v>
      </c>
      <c r="F2584">
        <v>138.06</v>
      </c>
      <c r="G2584">
        <v>-4.4551019515055099</v>
      </c>
      <c r="H2584">
        <v>-0.50334400852085104</v>
      </c>
      <c r="I2584">
        <v>5.4706441025524102</v>
      </c>
      <c r="J2584">
        <v>3.56847656511954</v>
      </c>
      <c r="K2584">
        <v>133.69111118625099</v>
      </c>
      <c r="L2584">
        <v>124.284614305906</v>
      </c>
      <c r="M2584">
        <v>61.754890876098003</v>
      </c>
      <c r="N2584">
        <v>0.61227785749153096</v>
      </c>
      <c r="O2584">
        <v>19.947848761408</v>
      </c>
      <c r="P2584">
        <v>40.733944954128397</v>
      </c>
      <c r="Q2584">
        <v>4.6037203785609E-2</v>
      </c>
    </row>
    <row r="2585" spans="1:17" hidden="1" x14ac:dyDescent="0.3">
      <c r="A2585" t="s">
        <v>5331</v>
      </c>
      <c r="B2585" t="s">
        <v>5332</v>
      </c>
      <c r="C2585" t="str">
        <f>IFERROR(VLOOKUP(Table1[[#This Row],[Ticker]],[1]!Table1[[Symbol]:[Industry]],2,FALSE),"-")</f>
        <v>-</v>
      </c>
      <c r="D2585" t="s">
        <v>609</v>
      </c>
      <c r="E2585">
        <v>140.63759999999999</v>
      </c>
      <c r="F2585">
        <v>4.24</v>
      </c>
      <c r="G2585">
        <v>643.13107694329301</v>
      </c>
      <c r="H2585">
        <v>18.049308711682201</v>
      </c>
      <c r="I2585">
        <v>145.93401195832499</v>
      </c>
      <c r="J2585">
        <v>12.259576041559299</v>
      </c>
      <c r="K2585">
        <v>3.4162766003249998</v>
      </c>
      <c r="L2585">
        <v>2.23635697587968</v>
      </c>
      <c r="M2585">
        <v>71.338824909668602</v>
      </c>
      <c r="N2585">
        <v>1.5533755630962001</v>
      </c>
      <c r="O2585">
        <v>0</v>
      </c>
      <c r="P2585">
        <v>960</v>
      </c>
      <c r="Q2585">
        <v>0.14038067634769</v>
      </c>
    </row>
    <row r="2586" spans="1:17" hidden="1" x14ac:dyDescent="0.3">
      <c r="A2586" t="s">
        <v>5333</v>
      </c>
      <c r="B2586" t="s">
        <v>5334</v>
      </c>
      <c r="C2586" t="str">
        <f>IFERROR(VLOOKUP(Table1[[#This Row],[Ticker]],[1]!Table1[[Symbol]:[Industry]],2,FALSE),"-")</f>
        <v>-</v>
      </c>
      <c r="E2586">
        <v>140.59178829999999</v>
      </c>
      <c r="F2586">
        <v>9.3800000000000008</v>
      </c>
      <c r="G2586">
        <v>-58.038237014124697</v>
      </c>
      <c r="H2586">
        <v>-4.5317816954951002</v>
      </c>
      <c r="I2586">
        <v>-16.288210263896801</v>
      </c>
      <c r="J2586">
        <v>0.90545784705024401</v>
      </c>
      <c r="K2586">
        <v>9.2279121848538104</v>
      </c>
      <c r="L2586">
        <v>11.029387230312601</v>
      </c>
      <c r="M2586">
        <v>58.4290569258348</v>
      </c>
      <c r="N2586">
        <v>0.69664874782903197</v>
      </c>
      <c r="O2586">
        <v>43.390191897654503</v>
      </c>
      <c r="P2586">
        <v>30.2777777777777</v>
      </c>
    </row>
    <row r="2587" spans="1:17" hidden="1" x14ac:dyDescent="0.3">
      <c r="A2587" t="s">
        <v>5335</v>
      </c>
      <c r="B2587" t="s">
        <v>5336</v>
      </c>
      <c r="C2587" t="str">
        <f>IFERROR(VLOOKUP(Table1[[#This Row],[Ticker]],[1]!Table1[[Symbol]:[Industry]],2,FALSE),"-")</f>
        <v>-</v>
      </c>
      <c r="E2587">
        <v>140.25365410000001</v>
      </c>
      <c r="F2587">
        <v>51.7</v>
      </c>
      <c r="G2587">
        <v>365.072319685298</v>
      </c>
      <c r="H2587">
        <v>21.844084655377401</v>
      </c>
      <c r="I2587">
        <v>197.805414152308</v>
      </c>
      <c r="J2587">
        <v>19.474341142230401</v>
      </c>
      <c r="K2587">
        <v>36.1413311441312</v>
      </c>
      <c r="L2587">
        <v>25.219135887070198</v>
      </c>
      <c r="M2587">
        <v>93.231326381279402</v>
      </c>
      <c r="N2587">
        <v>1.9038701965145299</v>
      </c>
      <c r="O2587">
        <v>0</v>
      </c>
      <c r="P2587">
        <v>432.98969072164903</v>
      </c>
      <c r="Q2587">
        <v>0.14535706944674701</v>
      </c>
    </row>
    <row r="2588" spans="1:17" hidden="1" x14ac:dyDescent="0.3">
      <c r="A2588" t="s">
        <v>5337</v>
      </c>
      <c r="B2588" t="s">
        <v>5338</v>
      </c>
      <c r="C2588" t="str">
        <f>IFERROR(VLOOKUP(Table1[[#This Row],[Ticker]],[1]!Table1[[Symbol]:[Industry]],2,FALSE),"-")</f>
        <v>-</v>
      </c>
      <c r="D2588" t="s">
        <v>998</v>
      </c>
      <c r="E2588">
        <v>139.943535</v>
      </c>
      <c r="F2588">
        <v>67.48</v>
      </c>
      <c r="G2588">
        <v>102.33465247325999</v>
      </c>
      <c r="H2588">
        <v>-5.4007659607058098</v>
      </c>
      <c r="I2588">
        <v>39.6565883249392</v>
      </c>
      <c r="J2588">
        <v>-5.0958793673689904</v>
      </c>
      <c r="K2588">
        <v>66.1675736059548</v>
      </c>
      <c r="L2588">
        <v>55.161973702024703</v>
      </c>
      <c r="M2588">
        <v>41.384253722461096</v>
      </c>
      <c r="N2588">
        <v>0.72800939058276903</v>
      </c>
      <c r="O2588">
        <v>24.481327800829799</v>
      </c>
      <c r="P2588">
        <v>163.490823896915</v>
      </c>
      <c r="Q2588">
        <v>7.5022246331339998E-2</v>
      </c>
    </row>
    <row r="2589" spans="1:17" hidden="1" x14ac:dyDescent="0.3">
      <c r="A2589" t="s">
        <v>5339</v>
      </c>
      <c r="B2589" t="s">
        <v>5340</v>
      </c>
      <c r="C2589" t="str">
        <f>IFERROR(VLOOKUP(Table1[[#This Row],[Ticker]],[1]!Table1[[Symbol]:[Industry]],2,FALSE),"-")</f>
        <v>-</v>
      </c>
      <c r="E2589">
        <v>139.374</v>
      </c>
      <c r="F2589">
        <v>132.05000000000001</v>
      </c>
      <c r="G2589">
        <v>-63.488822144960203</v>
      </c>
      <c r="H2589">
        <v>-6.3198302482495503</v>
      </c>
      <c r="I2589">
        <v>-33.5870046594654</v>
      </c>
      <c r="J2589">
        <v>-7.8919619181978096</v>
      </c>
      <c r="K2589">
        <v>138.168851260362</v>
      </c>
      <c r="L2589">
        <v>165.71272411534599</v>
      </c>
      <c r="M2589">
        <v>44.766533469997498</v>
      </c>
      <c r="N2589">
        <v>1.0492307692307601</v>
      </c>
      <c r="O2589">
        <v>96.895115486558097</v>
      </c>
      <c r="P2589">
        <v>14.826086956521699</v>
      </c>
    </row>
    <row r="2590" spans="1:17" hidden="1" x14ac:dyDescent="0.3">
      <c r="A2590" t="s">
        <v>5341</v>
      </c>
      <c r="B2590" t="s">
        <v>5342</v>
      </c>
      <c r="C2590" t="str">
        <f>IFERROR(VLOOKUP(Table1[[#This Row],[Ticker]],[1]!Table1[[Symbol]:[Industry]],2,FALSE),"-")</f>
        <v>-</v>
      </c>
      <c r="D2590" t="s">
        <v>935</v>
      </c>
      <c r="E2590">
        <v>139.30000000000001</v>
      </c>
      <c r="F2590">
        <v>137.19999999999999</v>
      </c>
      <c r="G2590">
        <v>-22.239552427336001</v>
      </c>
      <c r="H2590">
        <v>-4.8492420129554299</v>
      </c>
      <c r="I2590">
        <v>-17.287820303479599</v>
      </c>
      <c r="J2590">
        <v>-2.0261382441549598</v>
      </c>
      <c r="K2590">
        <v>140.131034369438</v>
      </c>
      <c r="L2590">
        <v>136.83490195083499</v>
      </c>
      <c r="M2590">
        <v>50.376279843820001</v>
      </c>
      <c r="N2590">
        <v>2.91790306627101E-2</v>
      </c>
      <c r="O2590">
        <v>11.9897959183673</v>
      </c>
      <c r="P2590">
        <v>11.0032362459546</v>
      </c>
    </row>
    <row r="2591" spans="1:17" hidden="1" x14ac:dyDescent="0.3">
      <c r="A2591" t="s">
        <v>5343</v>
      </c>
      <c r="B2591" t="s">
        <v>5344</v>
      </c>
      <c r="C2591" t="str">
        <f>IFERROR(VLOOKUP(Table1[[#This Row],[Ticker]],[1]!Table1[[Symbol]:[Industry]],2,FALSE),"-")</f>
        <v>-</v>
      </c>
      <c r="D2591" t="s">
        <v>384</v>
      </c>
      <c r="E2591">
        <v>138.78038196</v>
      </c>
      <c r="F2591">
        <v>162.4</v>
      </c>
      <c r="G2591">
        <v>4.9482873958863598</v>
      </c>
      <c r="H2591">
        <v>-7.6035983929441899</v>
      </c>
      <c r="I2591">
        <v>-9.7572316281474301</v>
      </c>
      <c r="J2591">
        <v>-5.1073707371521602</v>
      </c>
      <c r="K2591">
        <v>168.11366612729799</v>
      </c>
      <c r="L2591">
        <v>153.50697683259301</v>
      </c>
      <c r="M2591">
        <v>47.237281704607703</v>
      </c>
      <c r="N2591">
        <v>1.0780580718783901</v>
      </c>
      <c r="O2591">
        <v>32.881773399014698</v>
      </c>
      <c r="P2591">
        <v>64.292078250745305</v>
      </c>
      <c r="Q2591">
        <v>7.4367990250188004E-2</v>
      </c>
    </row>
    <row r="2592" spans="1:17" hidden="1" x14ac:dyDescent="0.3">
      <c r="A2592" t="s">
        <v>5345</v>
      </c>
      <c r="B2592" t="s">
        <v>5346</v>
      </c>
      <c r="C2592" t="str">
        <f>IFERROR(VLOOKUP(Table1[[#This Row],[Ticker]],[1]!Table1[[Symbol]:[Industry]],2,FALSE),"-")</f>
        <v>-</v>
      </c>
      <c r="E2592">
        <v>138.75</v>
      </c>
      <c r="F2592">
        <v>52.95</v>
      </c>
      <c r="G2592">
        <v>145.86539688691499</v>
      </c>
      <c r="H2592">
        <v>-19.451488512416802</v>
      </c>
      <c r="I2592">
        <v>57.059553083866398</v>
      </c>
      <c r="J2592">
        <v>19.1000075437105</v>
      </c>
      <c r="K2592">
        <v>56.146347363797901</v>
      </c>
      <c r="L2592">
        <v>47.926020707514802</v>
      </c>
      <c r="M2592">
        <v>70.301555197998297</v>
      </c>
      <c r="N2592">
        <v>1.7908256880733899</v>
      </c>
      <c r="O2592">
        <v>75.297450424929096</v>
      </c>
      <c r="P2592">
        <v>208.11754437009</v>
      </c>
      <c r="Q2592">
        <v>0.203009944959891</v>
      </c>
    </row>
    <row r="2593" spans="1:17" hidden="1" x14ac:dyDescent="0.3">
      <c r="A2593" t="s">
        <v>5347</v>
      </c>
      <c r="B2593" t="s">
        <v>5348</v>
      </c>
      <c r="C2593" t="str">
        <f>IFERROR(VLOOKUP(Table1[[#This Row],[Ticker]],[1]!Table1[[Symbol]:[Industry]],2,FALSE),"-")</f>
        <v>-</v>
      </c>
      <c r="D2593" t="s">
        <v>1510</v>
      </c>
      <c r="E2593">
        <v>138.63309551699999</v>
      </c>
      <c r="F2593">
        <v>71.77</v>
      </c>
      <c r="G2593">
        <v>-23.385286693070299</v>
      </c>
      <c r="H2593">
        <v>4.6587065108901298</v>
      </c>
      <c r="I2593">
        <v>-21.435185635591299</v>
      </c>
      <c r="J2593">
        <v>-4.8475812107007199</v>
      </c>
      <c r="K2593">
        <v>67.956502971360194</v>
      </c>
      <c r="L2593">
        <v>67.181564838672799</v>
      </c>
      <c r="M2593">
        <v>59.142188804777099</v>
      </c>
      <c r="N2593">
        <v>1.7927334458879101</v>
      </c>
      <c r="O2593">
        <v>36.547303887418103</v>
      </c>
      <c r="P2593">
        <v>40.175781249999901</v>
      </c>
      <c r="Q2593">
        <v>8.1256551839870003E-2</v>
      </c>
    </row>
    <row r="2594" spans="1:17" hidden="1" x14ac:dyDescent="0.3">
      <c r="A2594" t="s">
        <v>5349</v>
      </c>
      <c r="B2594" t="s">
        <v>5350</v>
      </c>
      <c r="C2594" t="str">
        <f>IFERROR(VLOOKUP(Table1[[#This Row],[Ticker]],[1]!Table1[[Symbol]:[Industry]],2,FALSE),"-")</f>
        <v>-</v>
      </c>
      <c r="D2594" t="s">
        <v>249</v>
      </c>
      <c r="E2594">
        <v>138.47866766999999</v>
      </c>
      <c r="F2594">
        <v>492</v>
      </c>
      <c r="G2594">
        <v>49.9676507740867</v>
      </c>
      <c r="H2594">
        <v>35.458160747395802</v>
      </c>
      <c r="I2594">
        <v>43.851769734417701</v>
      </c>
      <c r="J2594">
        <v>29.5520350166186</v>
      </c>
      <c r="K2594">
        <v>346.92522162989201</v>
      </c>
      <c r="L2594">
        <v>318.97219835095802</v>
      </c>
      <c r="M2594">
        <v>70.774940153119999</v>
      </c>
      <c r="N2594">
        <v>4.56821768543369</v>
      </c>
      <c r="O2594">
        <v>6.7073170731707297</v>
      </c>
      <c r="P2594">
        <v>104.701477012689</v>
      </c>
      <c r="Q2594">
        <v>5.8039438318299996E-3</v>
      </c>
    </row>
    <row r="2595" spans="1:17" hidden="1" x14ac:dyDescent="0.3">
      <c r="A2595" t="s">
        <v>5351</v>
      </c>
      <c r="B2595" t="s">
        <v>5352</v>
      </c>
      <c r="C2595" t="str">
        <f>IFERROR(VLOOKUP(Table1[[#This Row],[Ticker]],[1]!Table1[[Symbol]:[Industry]],2,FALSE),"-")</f>
        <v>-</v>
      </c>
      <c r="E2595">
        <v>138.37909999999999</v>
      </c>
      <c r="F2595">
        <v>101</v>
      </c>
      <c r="G2595">
        <v>483.97244030434098</v>
      </c>
      <c r="H2595">
        <v>-0.73547868131501404</v>
      </c>
      <c r="I2595">
        <v>-27.301644222116099</v>
      </c>
      <c r="J2595">
        <v>-7.8165794206255397</v>
      </c>
      <c r="K2595">
        <v>118.05538301734801</v>
      </c>
      <c r="L2595">
        <v>114.246926583315</v>
      </c>
      <c r="M2595">
        <v>21.766395903686501</v>
      </c>
      <c r="N2595">
        <v>0.21347861618087699</v>
      </c>
      <c r="O2595">
        <v>151.43564356435601</v>
      </c>
      <c r="P2595">
        <v>511.75045427013902</v>
      </c>
    </row>
    <row r="2596" spans="1:17" hidden="1" x14ac:dyDescent="0.3">
      <c r="A2596" t="s">
        <v>5353</v>
      </c>
      <c r="B2596" t="s">
        <v>5354</v>
      </c>
      <c r="C2596" t="str">
        <f>IFERROR(VLOOKUP(Table1[[#This Row],[Ticker]],[1]!Table1[[Symbol]:[Industry]],2,FALSE),"-")</f>
        <v>-</v>
      </c>
      <c r="D2596" t="s">
        <v>46</v>
      </c>
      <c r="E2596">
        <v>138.04259999999999</v>
      </c>
      <c r="F2596">
        <v>140</v>
      </c>
      <c r="G2596">
        <v>87.938472937129902</v>
      </c>
      <c r="H2596">
        <v>-5.8055261659608997</v>
      </c>
      <c r="I2596">
        <v>102.704773003895</v>
      </c>
      <c r="J2596">
        <v>-5.3272386109438798</v>
      </c>
      <c r="K2596">
        <v>128.761932378594</v>
      </c>
      <c r="L2596">
        <v>90.027674120139395</v>
      </c>
      <c r="M2596">
        <v>28.007868934769</v>
      </c>
      <c r="N2596">
        <v>0.47742663656884798</v>
      </c>
      <c r="O2596">
        <v>15.357142857142801</v>
      </c>
      <c r="P2596">
        <v>187.76978417266099</v>
      </c>
      <c r="Q2596">
        <v>0.115757976349161</v>
      </c>
    </row>
    <row r="2597" spans="1:17" hidden="1" x14ac:dyDescent="0.3">
      <c r="A2597" t="s">
        <v>5355</v>
      </c>
      <c r="B2597" t="s">
        <v>5356</v>
      </c>
      <c r="C2597" t="str">
        <f>IFERROR(VLOOKUP(Table1[[#This Row],[Ticker]],[1]!Table1[[Symbol]:[Industry]],2,FALSE),"-")</f>
        <v>-</v>
      </c>
      <c r="D2597" t="s">
        <v>230</v>
      </c>
      <c r="E2597">
        <v>137.83442410000001</v>
      </c>
      <c r="F2597">
        <v>375.8</v>
      </c>
      <c r="G2597">
        <v>-13.535727904086</v>
      </c>
      <c r="H2597">
        <v>-2.1465393102527299</v>
      </c>
      <c r="I2597">
        <v>-11.6176955933822</v>
      </c>
      <c r="J2597">
        <v>-2.5496984535790399</v>
      </c>
      <c r="K2597">
        <v>367.32491011742502</v>
      </c>
      <c r="L2597">
        <v>352.21538330269499</v>
      </c>
      <c r="M2597">
        <v>63.772216276079703</v>
      </c>
      <c r="N2597">
        <v>0.96474649974952098</v>
      </c>
      <c r="O2597">
        <v>18.387440127727501</v>
      </c>
      <c r="P2597">
        <v>33.499111900532803</v>
      </c>
      <c r="Q2597">
        <v>1.0694215912945001E-2</v>
      </c>
    </row>
    <row r="2598" spans="1:17" hidden="1" x14ac:dyDescent="0.3">
      <c r="A2598" t="s">
        <v>5357</v>
      </c>
      <c r="B2598" t="s">
        <v>5358</v>
      </c>
      <c r="C2598" t="str">
        <f>IFERROR(VLOOKUP(Table1[[#This Row],[Ticker]],[1]!Table1[[Symbol]:[Industry]],2,FALSE),"-")</f>
        <v>-</v>
      </c>
      <c r="D2598" t="s">
        <v>659</v>
      </c>
      <c r="E2598">
        <v>137.11297544999999</v>
      </c>
      <c r="F2598">
        <v>67.349999999999994</v>
      </c>
      <c r="G2598">
        <v>-55.591518788948697</v>
      </c>
      <c r="H2598">
        <v>-20.7412018119504</v>
      </c>
      <c r="I2598">
        <v>-35.404017408901097</v>
      </c>
      <c r="J2598">
        <v>-4.2175188139139097</v>
      </c>
      <c r="K2598">
        <v>69.093320179717907</v>
      </c>
      <c r="M2598">
        <v>45.092284166187703</v>
      </c>
      <c r="N2598">
        <v>0.77155998466845499</v>
      </c>
      <c r="O2598">
        <v>69.636228656273204</v>
      </c>
      <c r="P2598">
        <v>14.1525423728813</v>
      </c>
    </row>
    <row r="2599" spans="1:17" hidden="1" x14ac:dyDescent="0.3">
      <c r="A2599" t="s">
        <v>5359</v>
      </c>
      <c r="B2599" t="s">
        <v>5360</v>
      </c>
      <c r="C2599" t="str">
        <f>IFERROR(VLOOKUP(Table1[[#This Row],[Ticker]],[1]!Table1[[Symbol]:[Industry]],2,FALSE),"-")</f>
        <v>-</v>
      </c>
      <c r="D2599" t="s">
        <v>609</v>
      </c>
      <c r="E2599">
        <v>136.92375000000001</v>
      </c>
      <c r="F2599">
        <v>197.65</v>
      </c>
      <c r="G2599">
        <v>-24.485617833056502</v>
      </c>
      <c r="H2599">
        <v>10.5723765495799</v>
      </c>
      <c r="I2599">
        <v>7.0700813465608396</v>
      </c>
      <c r="J2599">
        <v>11.059528514924599</v>
      </c>
      <c r="K2599">
        <v>182.62014936128199</v>
      </c>
      <c r="L2599">
        <v>177.34869784743799</v>
      </c>
      <c r="M2599">
        <v>85.215046605045501</v>
      </c>
      <c r="N2599">
        <v>2.3460714322989999</v>
      </c>
      <c r="O2599">
        <v>8.1710093599797595</v>
      </c>
      <c r="P2599">
        <v>33.502195204322803</v>
      </c>
      <c r="Q2599">
        <v>1.3194507631625999E-2</v>
      </c>
    </row>
    <row r="2600" spans="1:17" hidden="1" x14ac:dyDescent="0.3">
      <c r="A2600" t="s">
        <v>5361</v>
      </c>
      <c r="B2600" t="s">
        <v>5362</v>
      </c>
      <c r="C2600" t="str">
        <f>IFERROR(VLOOKUP(Table1[[#This Row],[Ticker]],[1]!Table1[[Symbol]:[Industry]],2,FALSE),"-")</f>
        <v>-</v>
      </c>
      <c r="E2600">
        <v>136.9195</v>
      </c>
      <c r="F2600">
        <v>134.83000000000001</v>
      </c>
      <c r="G2600">
        <v>218.02860311550501</v>
      </c>
      <c r="H2600">
        <v>28.319074818727699</v>
      </c>
      <c r="I2600">
        <v>37.931279964874001</v>
      </c>
      <c r="J2600">
        <v>9.1308865492334608</v>
      </c>
      <c r="K2600">
        <v>111.37294524778601</v>
      </c>
      <c r="L2600">
        <v>94.866453806938694</v>
      </c>
      <c r="M2600">
        <v>75.187655833923102</v>
      </c>
      <c r="N2600">
        <v>2.7293360005615201</v>
      </c>
      <c r="O2600">
        <v>17.110435363049699</v>
      </c>
      <c r="P2600">
        <v>259.546666666666</v>
      </c>
      <c r="Q2600">
        <v>0.14366984140894201</v>
      </c>
    </row>
    <row r="2601" spans="1:17" hidden="1" x14ac:dyDescent="0.3">
      <c r="A2601" t="s">
        <v>5363</v>
      </c>
      <c r="B2601" t="s">
        <v>5364</v>
      </c>
      <c r="C2601" t="str">
        <f>IFERROR(VLOOKUP(Table1[[#This Row],[Ticker]],[1]!Table1[[Symbol]:[Industry]],2,FALSE),"-")</f>
        <v>-</v>
      </c>
      <c r="D2601" t="s">
        <v>1453</v>
      </c>
      <c r="E2601">
        <v>136.4383</v>
      </c>
      <c r="F2601">
        <v>302.14999999999998</v>
      </c>
      <c r="G2601">
        <v>97.035974129440405</v>
      </c>
      <c r="H2601">
        <v>-27.9450651087785</v>
      </c>
      <c r="I2601">
        <v>-31.512063482222999</v>
      </c>
      <c r="J2601">
        <v>-3.0694515543035501</v>
      </c>
      <c r="K2601">
        <v>339.771805978418</v>
      </c>
      <c r="L2601">
        <v>294.92780149324602</v>
      </c>
      <c r="M2601">
        <v>40.418326545609403</v>
      </c>
      <c r="N2601">
        <v>1.9543324407039</v>
      </c>
      <c r="O2601">
        <v>79.149429091510797</v>
      </c>
      <c r="P2601">
        <v>318.49030470914101</v>
      </c>
    </row>
    <row r="2602" spans="1:17" hidden="1" x14ac:dyDescent="0.3">
      <c r="A2602" t="s">
        <v>5365</v>
      </c>
      <c r="B2602" t="s">
        <v>5366</v>
      </c>
      <c r="C2602" t="str">
        <f>IFERROR(VLOOKUP(Table1[[#This Row],[Ticker]],[1]!Table1[[Symbol]:[Industry]],2,FALSE),"-")</f>
        <v>-</v>
      </c>
      <c r="D2602" t="s">
        <v>926</v>
      </c>
      <c r="E2602">
        <v>136.17820172699999</v>
      </c>
      <c r="F2602">
        <v>8.36</v>
      </c>
      <c r="G2602">
        <v>-29.425072789327</v>
      </c>
      <c r="H2602">
        <v>-11.329688940329699</v>
      </c>
      <c r="I2602">
        <v>-35.035685011371598</v>
      </c>
      <c r="J2602">
        <v>-4.1314014020497103</v>
      </c>
      <c r="K2602">
        <v>8.9040307181782392</v>
      </c>
      <c r="L2602">
        <v>9.89528663816942</v>
      </c>
      <c r="M2602">
        <v>35.0621683640802</v>
      </c>
      <c r="N2602">
        <v>0.78991329665566801</v>
      </c>
      <c r="O2602">
        <v>89.593301435406701</v>
      </c>
      <c r="P2602">
        <v>5.82278481012656</v>
      </c>
      <c r="Q2602">
        <v>-1.6253191054204998E-2</v>
      </c>
    </row>
    <row r="2603" spans="1:17" hidden="1" x14ac:dyDescent="0.3">
      <c r="A2603" t="s">
        <v>5367</v>
      </c>
      <c r="B2603" t="s">
        <v>5368</v>
      </c>
      <c r="C2603" t="str">
        <f>IFERROR(VLOOKUP(Table1[[#This Row],[Ticker]],[1]!Table1[[Symbol]:[Industry]],2,FALSE),"-")</f>
        <v>-</v>
      </c>
      <c r="D2603" t="s">
        <v>21</v>
      </c>
      <c r="E2603">
        <v>135.81818029799999</v>
      </c>
      <c r="F2603">
        <v>106.62</v>
      </c>
      <c r="G2603">
        <v>-47.852976484538203</v>
      </c>
      <c r="H2603">
        <v>-16.393957460109899</v>
      </c>
      <c r="I2603">
        <v>-52.805209861180401</v>
      </c>
      <c r="J2603">
        <v>-9.5405891112069803</v>
      </c>
      <c r="K2603">
        <v>122.025784834481</v>
      </c>
      <c r="L2603">
        <v>144.224156436322</v>
      </c>
      <c r="M2603">
        <v>34.847603766353103</v>
      </c>
      <c r="N2603">
        <v>0.45070299640613498</v>
      </c>
      <c r="O2603">
        <v>115.719377227537</v>
      </c>
      <c r="P2603">
        <v>7.1019588146659904</v>
      </c>
      <c r="Q2603">
        <v>2.8145566173600001E-3</v>
      </c>
    </row>
    <row r="2604" spans="1:17" hidden="1" x14ac:dyDescent="0.3">
      <c r="A2604" t="s">
        <v>5369</v>
      </c>
      <c r="B2604" t="s">
        <v>5370</v>
      </c>
      <c r="C2604" t="str">
        <f>IFERROR(VLOOKUP(Table1[[#This Row],[Ticker]],[1]!Table1[[Symbol]:[Industry]],2,FALSE),"-")</f>
        <v>-</v>
      </c>
      <c r="D2604" t="s">
        <v>46</v>
      </c>
      <c r="E2604">
        <v>135.53562239999999</v>
      </c>
      <c r="F2604">
        <v>1.51</v>
      </c>
      <c r="G2604">
        <v>-0.34438564721355203</v>
      </c>
      <c r="H2604">
        <v>10.350757987044499</v>
      </c>
      <c r="I2604">
        <v>39.964314988628303</v>
      </c>
      <c r="J2604">
        <v>20.007760060929701</v>
      </c>
      <c r="K2604">
        <v>1.2109479868778801</v>
      </c>
      <c r="L2604">
        <v>1.17487360752271</v>
      </c>
      <c r="M2604">
        <v>85.246122846022701</v>
      </c>
      <c r="N2604">
        <v>2.2955248014198202</v>
      </c>
      <c r="O2604">
        <v>2.6490066225165401</v>
      </c>
      <c r="P2604">
        <v>66.850828729281702</v>
      </c>
      <c r="Q2604">
        <v>0.16569686173069101</v>
      </c>
    </row>
    <row r="2605" spans="1:17" hidden="1" x14ac:dyDescent="0.3">
      <c r="A2605" t="s">
        <v>5371</v>
      </c>
      <c r="B2605" t="s">
        <v>5372</v>
      </c>
      <c r="C2605" t="str">
        <f>IFERROR(VLOOKUP(Table1[[#This Row],[Ticker]],[1]!Table1[[Symbol]:[Industry]],2,FALSE),"-")</f>
        <v>-</v>
      </c>
      <c r="E2605">
        <v>135.21041750000001</v>
      </c>
      <c r="F2605">
        <v>71.16</v>
      </c>
      <c r="G2605">
        <v>-4.5572347450183903</v>
      </c>
      <c r="H2605">
        <v>-15.7702783337686</v>
      </c>
      <c r="I2605">
        <v>-4.5724893201687697</v>
      </c>
      <c r="J2605">
        <v>-7.4112600348067099</v>
      </c>
      <c r="K2605">
        <v>75.723936741860797</v>
      </c>
      <c r="M2605">
        <v>47.4660286028153</v>
      </c>
      <c r="N2605">
        <v>0.71538461538461495</v>
      </c>
      <c r="O2605">
        <v>102.009555930297</v>
      </c>
      <c r="P2605">
        <v>29.381818181818101</v>
      </c>
    </row>
    <row r="2606" spans="1:17" hidden="1" x14ac:dyDescent="0.3">
      <c r="A2606" t="s">
        <v>5373</v>
      </c>
      <c r="B2606" t="s">
        <v>5374</v>
      </c>
      <c r="C2606" t="str">
        <f>IFERROR(VLOOKUP(Table1[[#This Row],[Ticker]],[1]!Table1[[Symbol]:[Industry]],2,FALSE),"-")</f>
        <v>-</v>
      </c>
      <c r="D2606" t="s">
        <v>609</v>
      </c>
      <c r="E2606">
        <v>134.91795306</v>
      </c>
      <c r="F2606">
        <v>44.65</v>
      </c>
      <c r="G2606">
        <v>18.615428657153199</v>
      </c>
      <c r="H2606">
        <v>19.4478402151612</v>
      </c>
      <c r="I2606">
        <v>19.329278492277901</v>
      </c>
      <c r="J2606">
        <v>13.963960765746</v>
      </c>
      <c r="K2606">
        <v>38.837357012558599</v>
      </c>
      <c r="L2606">
        <v>36.197963332658702</v>
      </c>
      <c r="M2606">
        <v>79.175818299852196</v>
      </c>
      <c r="N2606">
        <v>1.8164113852907899</v>
      </c>
      <c r="O2606">
        <v>9.4736842105263204</v>
      </c>
      <c r="P2606">
        <v>65.064695009242101</v>
      </c>
      <c r="Q2606">
        <v>-1.6647465093113E-2</v>
      </c>
    </row>
    <row r="2607" spans="1:17" hidden="1" x14ac:dyDescent="0.3">
      <c r="A2607" t="s">
        <v>5375</v>
      </c>
      <c r="B2607" t="s">
        <v>5376</v>
      </c>
      <c r="C2607" t="str">
        <f>IFERROR(VLOOKUP(Table1[[#This Row],[Ticker]],[1]!Table1[[Symbol]:[Industry]],2,FALSE),"-")</f>
        <v>-</v>
      </c>
      <c r="D2607" t="s">
        <v>140</v>
      </c>
      <c r="E2607">
        <v>134.858925</v>
      </c>
      <c r="F2607">
        <v>42.15</v>
      </c>
      <c r="K2607">
        <v>41.094271927697299</v>
      </c>
      <c r="L2607">
        <v>39.061986140059297</v>
      </c>
      <c r="M2607">
        <v>77.450142708280893</v>
      </c>
      <c r="N2607">
        <v>1</v>
      </c>
      <c r="Q2607">
        <v>5.6226245136147997E-2</v>
      </c>
    </row>
    <row r="2608" spans="1:17" hidden="1" x14ac:dyDescent="0.3">
      <c r="A2608" t="s">
        <v>5377</v>
      </c>
      <c r="B2608" t="s">
        <v>5378</v>
      </c>
      <c r="C2608" t="str">
        <f>IFERROR(VLOOKUP(Table1[[#This Row],[Ticker]],[1]!Table1[[Symbol]:[Industry]],2,FALSE),"-")</f>
        <v>-</v>
      </c>
      <c r="E2608">
        <v>134.61589695999999</v>
      </c>
      <c r="F2608">
        <v>129.94999999999999</v>
      </c>
      <c r="G2608">
        <v>1763.7794823951899</v>
      </c>
      <c r="H2608">
        <v>-22.592188721419301</v>
      </c>
      <c r="I2608">
        <v>310.46934255917603</v>
      </c>
      <c r="J2608">
        <v>-8.3118525298692507</v>
      </c>
      <c r="K2608">
        <v>139.809179841336</v>
      </c>
      <c r="M2608">
        <v>25.421065840296901</v>
      </c>
      <c r="N2608">
        <v>0.45526116578349701</v>
      </c>
      <c r="O2608">
        <v>46.979607541362</v>
      </c>
      <c r="P2608">
        <v>1791.5574963609799</v>
      </c>
    </row>
    <row r="2609" spans="1:17" hidden="1" x14ac:dyDescent="0.3">
      <c r="A2609" t="s">
        <v>5379</v>
      </c>
      <c r="B2609" t="s">
        <v>5380</v>
      </c>
      <c r="C2609" t="str">
        <f>IFERROR(VLOOKUP(Table1[[#This Row],[Ticker]],[1]!Table1[[Symbol]:[Industry]],2,FALSE),"-")</f>
        <v>-</v>
      </c>
      <c r="D2609" t="s">
        <v>379</v>
      </c>
      <c r="E2609">
        <v>134.51400000000001</v>
      </c>
      <c r="F2609">
        <v>750</v>
      </c>
      <c r="G2609">
        <v>-12.3845221587355</v>
      </c>
      <c r="H2609">
        <v>2.2936151299017</v>
      </c>
      <c r="I2609">
        <v>2.60067862499199</v>
      </c>
      <c r="J2609">
        <v>9.0849728669561394</v>
      </c>
      <c r="K2609">
        <v>697.80104899396702</v>
      </c>
      <c r="L2609">
        <v>682.72193585572802</v>
      </c>
      <c r="M2609">
        <v>61.196174607601897</v>
      </c>
      <c r="N2609">
        <v>1.73536098310291</v>
      </c>
      <c r="O2609">
        <v>10.6666666666666</v>
      </c>
      <c r="P2609">
        <v>30.434782608695599</v>
      </c>
      <c r="Q2609">
        <v>5.9832641041128003E-2</v>
      </c>
    </row>
    <row r="2610" spans="1:17" hidden="1" x14ac:dyDescent="0.3">
      <c r="A2610" t="s">
        <v>5381</v>
      </c>
      <c r="B2610" t="s">
        <v>5382</v>
      </c>
      <c r="C2610" t="str">
        <f>IFERROR(VLOOKUP(Table1[[#This Row],[Ticker]],[1]!Table1[[Symbol]:[Industry]],2,FALSE),"-")</f>
        <v>-</v>
      </c>
      <c r="D2610" t="s">
        <v>211</v>
      </c>
      <c r="E2610">
        <v>134.51390470300001</v>
      </c>
      <c r="F2610">
        <v>59.98</v>
      </c>
      <c r="G2610">
        <v>-14.906354199143401</v>
      </c>
      <c r="H2610">
        <v>-14.570370104967401</v>
      </c>
      <c r="I2610">
        <v>-34.618307001433998</v>
      </c>
      <c r="J2610">
        <v>-1.7636710525539101</v>
      </c>
      <c r="K2610">
        <v>61.302774021245597</v>
      </c>
      <c r="L2610">
        <v>66.452184408162395</v>
      </c>
      <c r="M2610">
        <v>33.534824065524099</v>
      </c>
      <c r="N2610">
        <v>0.97077989755622696</v>
      </c>
      <c r="O2610">
        <v>59.053017672557502</v>
      </c>
      <c r="P2610">
        <v>17.6078431372548</v>
      </c>
      <c r="Q2610">
        <v>4.2861775676350002E-3</v>
      </c>
    </row>
    <row r="2611" spans="1:17" hidden="1" x14ac:dyDescent="0.3">
      <c r="A2611" t="s">
        <v>5383</v>
      </c>
      <c r="B2611" t="s">
        <v>5384</v>
      </c>
      <c r="C2611" t="str">
        <f>IFERROR(VLOOKUP(Table1[[#This Row],[Ticker]],[1]!Table1[[Symbol]:[Industry]],2,FALSE),"-")</f>
        <v>-</v>
      </c>
      <c r="D2611" t="s">
        <v>59</v>
      </c>
      <c r="E2611">
        <v>134.324002764</v>
      </c>
      <c r="F2611">
        <v>46.38</v>
      </c>
      <c r="G2611">
        <v>14.491924684509099</v>
      </c>
      <c r="H2611">
        <v>-12.148370764165399</v>
      </c>
      <c r="I2611">
        <v>-16.091979791310202</v>
      </c>
      <c r="J2611">
        <v>-0.15379781862304201</v>
      </c>
      <c r="K2611">
        <v>47.881033476401697</v>
      </c>
      <c r="L2611">
        <v>46.679327314096</v>
      </c>
      <c r="M2611">
        <v>58.841876777333603</v>
      </c>
      <c r="N2611">
        <v>0.64567504479558502</v>
      </c>
      <c r="O2611">
        <v>46.614920224234503</v>
      </c>
      <c r="P2611">
        <v>54.858096828046698</v>
      </c>
      <c r="Q2611">
        <v>8.7189571688490002E-3</v>
      </c>
    </row>
    <row r="2612" spans="1:17" hidden="1" x14ac:dyDescent="0.3">
      <c r="A2612" t="s">
        <v>5385</v>
      </c>
      <c r="B2612" t="s">
        <v>5386</v>
      </c>
      <c r="C2612" t="str">
        <f>IFERROR(VLOOKUP(Table1[[#This Row],[Ticker]],[1]!Table1[[Symbol]:[Industry]],2,FALSE),"-")</f>
        <v>-</v>
      </c>
      <c r="E2612">
        <v>134.13999999999999</v>
      </c>
      <c r="F2612">
        <v>69.78</v>
      </c>
      <c r="G2612">
        <v>-0.97445227217594499</v>
      </c>
      <c r="H2612">
        <v>-4.1206705843840004</v>
      </c>
      <c r="I2612">
        <v>-15.772886376559301</v>
      </c>
      <c r="J2612">
        <v>-9.2376134382594302</v>
      </c>
      <c r="K2612">
        <v>69.267516937131603</v>
      </c>
      <c r="L2612">
        <v>68.911619066856304</v>
      </c>
      <c r="M2612">
        <v>58.742280948564797</v>
      </c>
      <c r="N2612">
        <v>0.98109836110493698</v>
      </c>
      <c r="O2612">
        <v>27.185439954141501</v>
      </c>
      <c r="P2612">
        <v>36.529054979455999</v>
      </c>
      <c r="Q2612">
        <v>-9.9145866324753001E-2</v>
      </c>
    </row>
    <row r="2613" spans="1:17" hidden="1" x14ac:dyDescent="0.3">
      <c r="A2613" t="s">
        <v>5387</v>
      </c>
      <c r="B2613" t="s">
        <v>5388</v>
      </c>
      <c r="C2613" t="str">
        <f>IFERROR(VLOOKUP(Table1[[#This Row],[Ticker]],[1]!Table1[[Symbol]:[Industry]],2,FALSE),"-")</f>
        <v>-</v>
      </c>
      <c r="E2613">
        <v>133.87703999999999</v>
      </c>
      <c r="F2613">
        <v>91.17</v>
      </c>
      <c r="G2613">
        <v>-24.093264733453701</v>
      </c>
      <c r="H2613">
        <v>-4.3692420129554304</v>
      </c>
      <c r="I2613">
        <v>-30.211216926265202</v>
      </c>
      <c r="J2613">
        <v>-1.79204588407835</v>
      </c>
      <c r="K2613">
        <v>96.289063555621595</v>
      </c>
      <c r="L2613">
        <v>97.750018400984402</v>
      </c>
      <c r="M2613">
        <v>51.517925811289899</v>
      </c>
      <c r="N2613">
        <v>1.05450031036623</v>
      </c>
      <c r="O2613">
        <v>52.133377207414703</v>
      </c>
      <c r="P2613">
        <v>14.319749216300901</v>
      </c>
    </row>
    <row r="2614" spans="1:17" hidden="1" x14ac:dyDescent="0.3">
      <c r="A2614" t="s">
        <v>5389</v>
      </c>
      <c r="B2614" t="s">
        <v>5390</v>
      </c>
      <c r="C2614" t="str">
        <f>IFERROR(VLOOKUP(Table1[[#This Row],[Ticker]],[1]!Table1[[Symbol]:[Industry]],2,FALSE),"-")</f>
        <v>-</v>
      </c>
      <c r="D2614" t="s">
        <v>140</v>
      </c>
      <c r="E2614">
        <v>133.77719999999999</v>
      </c>
      <c r="F2614">
        <v>150</v>
      </c>
      <c r="G2614">
        <v>43.8466999930124</v>
      </c>
      <c r="H2614">
        <v>3.23951961911329</v>
      </c>
      <c r="I2614">
        <v>60.589028947438401</v>
      </c>
      <c r="J2614">
        <v>6.9597874144520304</v>
      </c>
      <c r="K2614">
        <v>132.11142522736</v>
      </c>
      <c r="M2614">
        <v>66.075707813796001</v>
      </c>
      <c r="N2614">
        <v>0.67202835332606303</v>
      </c>
      <c r="O2614">
        <v>3.8</v>
      </c>
      <c r="P2614">
        <v>77.095631641086101</v>
      </c>
    </row>
    <row r="2615" spans="1:17" hidden="1" x14ac:dyDescent="0.3">
      <c r="A2615" t="s">
        <v>5391</v>
      </c>
      <c r="B2615" t="s">
        <v>5392</v>
      </c>
      <c r="C2615" t="str">
        <f>IFERROR(VLOOKUP(Table1[[#This Row],[Ticker]],[1]!Table1[[Symbol]:[Industry]],2,FALSE),"-")</f>
        <v>-</v>
      </c>
      <c r="D2615" t="s">
        <v>21</v>
      </c>
      <c r="E2615">
        <v>133.59113880000001</v>
      </c>
      <c r="F2615">
        <v>37.56</v>
      </c>
      <c r="G2615">
        <v>58.154106053877697</v>
      </c>
      <c r="H2615">
        <v>-4.6583502758406201</v>
      </c>
      <c r="I2615">
        <v>2.4043633123976198</v>
      </c>
      <c r="J2615">
        <v>-0.112129922379636</v>
      </c>
      <c r="K2615">
        <v>36.578129196803303</v>
      </c>
      <c r="L2615">
        <v>35.003173875264501</v>
      </c>
      <c r="M2615">
        <v>53.835529013199398</v>
      </c>
      <c r="N2615">
        <v>1.0828513450197099</v>
      </c>
      <c r="O2615">
        <v>43.636847710330102</v>
      </c>
      <c r="P2615">
        <v>85.940594059405896</v>
      </c>
      <c r="Q2615">
        <v>4.1515168891190002E-2</v>
      </c>
    </row>
    <row r="2616" spans="1:17" hidden="1" x14ac:dyDescent="0.3">
      <c r="A2616" t="s">
        <v>5393</v>
      </c>
      <c r="B2616" t="s">
        <v>5394</v>
      </c>
      <c r="C2616" t="str">
        <f>IFERROR(VLOOKUP(Table1[[#This Row],[Ticker]],[1]!Table1[[Symbol]:[Industry]],2,FALSE),"-")</f>
        <v>-</v>
      </c>
      <c r="D2616" t="s">
        <v>900</v>
      </c>
      <c r="E2616">
        <v>133.46342150000001</v>
      </c>
      <c r="F2616">
        <v>169.45</v>
      </c>
      <c r="G2616">
        <v>36.5769811845418</v>
      </c>
      <c r="H2616">
        <v>-13.9270101540366</v>
      </c>
      <c r="I2616">
        <v>-5.7872378064027004</v>
      </c>
      <c r="J2616">
        <v>-4.2216849539447301</v>
      </c>
      <c r="K2616">
        <v>163.86555632041399</v>
      </c>
      <c r="L2616">
        <v>154.34223216850501</v>
      </c>
      <c r="M2616">
        <v>40.733587502754197</v>
      </c>
      <c r="N2616">
        <v>1.6426368085421901</v>
      </c>
      <c r="O2616">
        <v>15.0191796990262</v>
      </c>
      <c r="P2616">
        <v>69.111776447105697</v>
      </c>
      <c r="Q2616">
        <v>7.3986619097386006E-2</v>
      </c>
    </row>
    <row r="2617" spans="1:17" hidden="1" x14ac:dyDescent="0.3">
      <c r="A2617" t="s">
        <v>5395</v>
      </c>
      <c r="B2617" t="s">
        <v>5396</v>
      </c>
      <c r="C2617" t="str">
        <f>IFERROR(VLOOKUP(Table1[[#This Row],[Ticker]],[1]!Table1[[Symbol]:[Industry]],2,FALSE),"-")</f>
        <v>-</v>
      </c>
      <c r="D2617" t="s">
        <v>132</v>
      </c>
      <c r="E2617">
        <v>133.41379103699899</v>
      </c>
      <c r="F2617">
        <v>15.08</v>
      </c>
      <c r="G2617">
        <v>39.406021510920802</v>
      </c>
      <c r="H2617">
        <v>-6.7072380315354003</v>
      </c>
      <c r="I2617">
        <v>36.952538737401603</v>
      </c>
      <c r="J2617">
        <v>3.99536713218912</v>
      </c>
      <c r="K2617">
        <v>14.5052538200101</v>
      </c>
      <c r="L2617">
        <v>13.50559362213</v>
      </c>
      <c r="M2617">
        <v>66.972503236198904</v>
      </c>
      <c r="N2617">
        <v>1.0746136992619899</v>
      </c>
      <c r="O2617">
        <v>48.8063660477453</v>
      </c>
      <c r="P2617">
        <v>88.264669163545506</v>
      </c>
      <c r="Q2617">
        <v>2.8983936443499E-2</v>
      </c>
    </row>
    <row r="2618" spans="1:17" hidden="1" x14ac:dyDescent="0.3">
      <c r="A2618" t="s">
        <v>5397</v>
      </c>
      <c r="B2618" t="s">
        <v>5398</v>
      </c>
      <c r="C2618" t="str">
        <f>IFERROR(VLOOKUP(Table1[[#This Row],[Ticker]],[1]!Table1[[Symbol]:[Industry]],2,FALSE),"-")</f>
        <v>-</v>
      </c>
      <c r="D2618" t="s">
        <v>1482</v>
      </c>
      <c r="E2618">
        <v>133.089585</v>
      </c>
      <c r="F2618">
        <v>318</v>
      </c>
      <c r="G2618">
        <v>54.456943054259703</v>
      </c>
      <c r="H2618">
        <v>-9.5585871196515306</v>
      </c>
      <c r="I2618">
        <v>31.055467803641701</v>
      </c>
      <c r="J2618">
        <v>-4.2460113942606696</v>
      </c>
      <c r="K2618">
        <v>317.51075752312801</v>
      </c>
      <c r="L2618">
        <v>271.50769327177602</v>
      </c>
      <c r="M2618">
        <v>46.912445388141599</v>
      </c>
      <c r="N2618">
        <v>0.41372562610972102</v>
      </c>
      <c r="O2618">
        <v>22.075471698113201</v>
      </c>
      <c r="P2618">
        <v>90.305206463195702</v>
      </c>
      <c r="Q2618">
        <v>3.9494206424550003E-2</v>
      </c>
    </row>
    <row r="2619" spans="1:17" hidden="1" x14ac:dyDescent="0.3">
      <c r="A2619" t="s">
        <v>5399</v>
      </c>
      <c r="B2619" t="s">
        <v>5400</v>
      </c>
      <c r="C2619" t="str">
        <f>IFERROR(VLOOKUP(Table1[[#This Row],[Ticker]],[1]!Table1[[Symbol]:[Industry]],2,FALSE),"-")</f>
        <v>-</v>
      </c>
      <c r="D2619" t="s">
        <v>584</v>
      </c>
      <c r="E2619">
        <v>133.01721875000001</v>
      </c>
      <c r="F2619">
        <v>64.69</v>
      </c>
      <c r="G2619">
        <v>238.73756677074601</v>
      </c>
      <c r="H2619">
        <v>-20.027813441526799</v>
      </c>
      <c r="I2619">
        <v>-26.8368043657904</v>
      </c>
      <c r="J2619">
        <v>-0.79663004743365096</v>
      </c>
      <c r="K2619">
        <v>69.215332657877596</v>
      </c>
      <c r="L2619">
        <v>62.6857458923024</v>
      </c>
      <c r="M2619">
        <v>40.4431271084066</v>
      </c>
      <c r="N2619">
        <v>2.65553045015815</v>
      </c>
      <c r="O2619">
        <v>49.296645540268898</v>
      </c>
      <c r="P2619">
        <v>302.05096333126102</v>
      </c>
      <c r="Q2619">
        <v>0.154359510810298</v>
      </c>
    </row>
    <row r="2620" spans="1:17" hidden="1" x14ac:dyDescent="0.3">
      <c r="A2620" t="s">
        <v>5401</v>
      </c>
      <c r="B2620" t="s">
        <v>5402</v>
      </c>
      <c r="C2620" t="str">
        <f>IFERROR(VLOOKUP(Table1[[#This Row],[Ticker]],[1]!Table1[[Symbol]:[Industry]],2,FALSE),"-")</f>
        <v>-</v>
      </c>
      <c r="D2620" t="s">
        <v>132</v>
      </c>
      <c r="E2620">
        <v>133.0102153</v>
      </c>
      <c r="F2620">
        <v>195</v>
      </c>
      <c r="G2620">
        <v>329.96846490744099</v>
      </c>
      <c r="H2620">
        <v>-4.8492420129554299</v>
      </c>
      <c r="I2620">
        <v>185.00196490513</v>
      </c>
      <c r="J2620">
        <v>-6.5288596691920704</v>
      </c>
      <c r="K2620">
        <v>180.591333793188</v>
      </c>
      <c r="L2620">
        <v>123.996806225911</v>
      </c>
      <c r="M2620">
        <v>50.724363303237901</v>
      </c>
      <c r="N2620">
        <v>1.02490081132161</v>
      </c>
      <c r="O2620">
        <v>4.8717948717948696</v>
      </c>
      <c r="P2620">
        <v>369.76632136834502</v>
      </c>
      <c r="Q2620">
        <v>0.135904724802003</v>
      </c>
    </row>
    <row r="2621" spans="1:17" hidden="1" x14ac:dyDescent="0.3">
      <c r="A2621" t="s">
        <v>5403</v>
      </c>
      <c r="B2621" t="s">
        <v>5404</v>
      </c>
      <c r="C2621" t="str">
        <f>IFERROR(VLOOKUP(Table1[[#This Row],[Ticker]],[1]!Table1[[Symbol]:[Industry]],2,FALSE),"-")</f>
        <v>-</v>
      </c>
      <c r="D2621" t="s">
        <v>140</v>
      </c>
      <c r="E2621">
        <v>132.98917046</v>
      </c>
      <c r="F2621">
        <v>34.44</v>
      </c>
      <c r="G2621">
        <v>-22.456913048366399</v>
      </c>
      <c r="H2621">
        <v>-5.3130101288974503</v>
      </c>
      <c r="I2621">
        <v>-14.429794408286</v>
      </c>
      <c r="J2621">
        <v>-1.76336452152721</v>
      </c>
      <c r="K2621">
        <v>34.549004535978703</v>
      </c>
      <c r="L2621">
        <v>34.929407727529799</v>
      </c>
      <c r="M2621">
        <v>48.9374041284226</v>
      </c>
      <c r="N2621">
        <v>3.53967811683306</v>
      </c>
      <c r="O2621">
        <v>50.4065040650406</v>
      </c>
      <c r="Q2621">
        <v>3.9668438662283999E-2</v>
      </c>
    </row>
    <row r="2622" spans="1:17" hidden="1" x14ac:dyDescent="0.3">
      <c r="A2622" t="s">
        <v>5405</v>
      </c>
      <c r="B2622" t="s">
        <v>5406</v>
      </c>
      <c r="C2622" t="str">
        <f>IFERROR(VLOOKUP(Table1[[#This Row],[Ticker]],[1]!Table1[[Symbol]:[Industry]],2,FALSE),"-")</f>
        <v>-</v>
      </c>
      <c r="D2622" t="s">
        <v>609</v>
      </c>
      <c r="E2622">
        <v>132.79149799999999</v>
      </c>
      <c r="F2622">
        <v>225</v>
      </c>
      <c r="G2622">
        <v>263.52633386028901</v>
      </c>
      <c r="H2622">
        <v>-9.9988899002793694</v>
      </c>
      <c r="I2622">
        <v>168.98920609005901</v>
      </c>
      <c r="J2622">
        <v>-4.9540661720828902</v>
      </c>
      <c r="K2622">
        <v>233.03842034197299</v>
      </c>
      <c r="L2622">
        <v>167.69265457518799</v>
      </c>
      <c r="M2622">
        <v>42.599144731578797</v>
      </c>
      <c r="N2622">
        <v>1.0972222222222201</v>
      </c>
      <c r="O2622">
        <v>24.8888888888888</v>
      </c>
      <c r="P2622">
        <v>316.666666666666</v>
      </c>
    </row>
    <row r="2623" spans="1:17" hidden="1" x14ac:dyDescent="0.3">
      <c r="A2623" t="s">
        <v>5407</v>
      </c>
      <c r="B2623" t="s">
        <v>5408</v>
      </c>
      <c r="C2623" t="str">
        <f>IFERROR(VLOOKUP(Table1[[#This Row],[Ticker]],[1]!Table1[[Symbol]:[Industry]],2,FALSE),"-")</f>
        <v>-</v>
      </c>
      <c r="D2623" t="s">
        <v>132</v>
      </c>
      <c r="E2623">
        <v>132.78816</v>
      </c>
      <c r="F2623">
        <v>282.25</v>
      </c>
      <c r="G2623">
        <v>184.238346856665</v>
      </c>
      <c r="H2623">
        <v>-5.5388971853692297</v>
      </c>
      <c r="I2623">
        <v>0.96828324259661602</v>
      </c>
      <c r="J2623">
        <v>-7.8623324570044</v>
      </c>
      <c r="K2623">
        <v>295.69170464183202</v>
      </c>
      <c r="L2623">
        <v>253.50586737948299</v>
      </c>
      <c r="M2623">
        <v>44.793432301752802</v>
      </c>
      <c r="N2623">
        <v>0.84829965898828696</v>
      </c>
      <c r="O2623">
        <v>39.078830823737803</v>
      </c>
      <c r="P2623">
        <v>252.8125</v>
      </c>
      <c r="Q2623">
        <v>0.175119200477411</v>
      </c>
    </row>
    <row r="2624" spans="1:17" hidden="1" x14ac:dyDescent="0.3">
      <c r="A2624" t="s">
        <v>5409</v>
      </c>
      <c r="B2624" t="s">
        <v>5410</v>
      </c>
      <c r="C2624" t="str">
        <f>IFERROR(VLOOKUP(Table1[[#This Row],[Ticker]],[1]!Table1[[Symbol]:[Industry]],2,FALSE),"-")</f>
        <v>-</v>
      </c>
      <c r="D2624" t="s">
        <v>230</v>
      </c>
      <c r="E2624">
        <v>132.53621874999999</v>
      </c>
      <c r="F2624">
        <v>2112.15</v>
      </c>
      <c r="G2624">
        <v>71.905276036565894</v>
      </c>
      <c r="H2624">
        <v>-5.82485176905299</v>
      </c>
      <c r="I2624">
        <v>10.702067150011599</v>
      </c>
      <c r="J2624">
        <v>9.38988810052121</v>
      </c>
      <c r="K2624">
        <v>1941.61068929612</v>
      </c>
      <c r="L2624">
        <v>1752.42675716294</v>
      </c>
      <c r="M2624">
        <v>57.544995185088297</v>
      </c>
      <c r="N2624">
        <v>1.4357426470588199</v>
      </c>
      <c r="O2624">
        <v>7.9468787728144301</v>
      </c>
      <c r="P2624">
        <v>138.876950916082</v>
      </c>
      <c r="Q2624">
        <v>9.8405971917921997E-2</v>
      </c>
    </row>
    <row r="2625" spans="1:17" hidden="1" x14ac:dyDescent="0.3">
      <c r="A2625" t="s">
        <v>5411</v>
      </c>
      <c r="B2625" t="s">
        <v>5412</v>
      </c>
      <c r="C2625" t="str">
        <f>IFERROR(VLOOKUP(Table1[[#This Row],[Ticker]],[1]!Table1[[Symbol]:[Industry]],2,FALSE),"-")</f>
        <v>-</v>
      </c>
      <c r="D2625" t="s">
        <v>609</v>
      </c>
      <c r="E2625">
        <v>132.01729499999999</v>
      </c>
      <c r="F2625">
        <v>3.79</v>
      </c>
      <c r="G2625">
        <v>345.97198603420202</v>
      </c>
      <c r="H2625">
        <v>9.9992428355294098</v>
      </c>
      <c r="I2625">
        <v>57.408759433072802</v>
      </c>
      <c r="J2625">
        <v>-12.2157117038705</v>
      </c>
      <c r="K2625">
        <v>3.6067564919516699</v>
      </c>
      <c r="L2625">
        <v>2.78049663217198</v>
      </c>
      <c r="M2625">
        <v>47.551400979048303</v>
      </c>
      <c r="N2625">
        <v>0.93102066326939603</v>
      </c>
      <c r="O2625">
        <v>18.469656992084399</v>
      </c>
      <c r="P2625">
        <v>405.33333333333297</v>
      </c>
    </row>
    <row r="2626" spans="1:17" hidden="1" x14ac:dyDescent="0.3">
      <c r="A2626" t="s">
        <v>5413</v>
      </c>
      <c r="B2626" t="s">
        <v>5414</v>
      </c>
      <c r="C2626" t="str">
        <f>IFERROR(VLOOKUP(Table1[[#This Row],[Ticker]],[1]!Table1[[Symbol]:[Industry]],2,FALSE),"-")</f>
        <v>-</v>
      </c>
      <c r="E2626">
        <v>131.5923808</v>
      </c>
      <c r="F2626">
        <v>70.73</v>
      </c>
      <c r="G2626">
        <v>-74.060386563959597</v>
      </c>
      <c r="H2626">
        <v>-11.963335972686901</v>
      </c>
      <c r="I2626">
        <v>-57.318057609533703</v>
      </c>
      <c r="J2626">
        <v>5.2606834612713902</v>
      </c>
      <c r="K2626">
        <v>72.924711869967993</v>
      </c>
      <c r="M2626">
        <v>58.102309918227</v>
      </c>
      <c r="N2626">
        <v>0.71379174852652205</v>
      </c>
      <c r="O2626">
        <v>105.231160752156</v>
      </c>
      <c r="P2626">
        <v>33.831598864711403</v>
      </c>
    </row>
    <row r="2627" spans="1:17" hidden="1" x14ac:dyDescent="0.3">
      <c r="A2627" t="s">
        <v>5415</v>
      </c>
      <c r="B2627" t="s">
        <v>5416</v>
      </c>
      <c r="C2627" t="str">
        <f>IFERROR(VLOOKUP(Table1[[#This Row],[Ticker]],[1]!Table1[[Symbol]:[Industry]],2,FALSE),"-")</f>
        <v>-</v>
      </c>
      <c r="D2627" t="s">
        <v>1105</v>
      </c>
      <c r="E2627">
        <v>131.32264668099899</v>
      </c>
      <c r="F2627">
        <v>22.21</v>
      </c>
      <c r="G2627">
        <v>25.8252804748338</v>
      </c>
      <c r="H2627">
        <v>-11.341687909239599</v>
      </c>
      <c r="I2627">
        <v>-11.79529180315</v>
      </c>
      <c r="J2627">
        <v>-2.4609208528506201</v>
      </c>
      <c r="K2627">
        <v>23.505747151727601</v>
      </c>
      <c r="L2627">
        <v>23.0820575820991</v>
      </c>
      <c r="M2627">
        <v>54.273067820506903</v>
      </c>
      <c r="N2627">
        <v>0.57253045392962398</v>
      </c>
      <c r="O2627">
        <v>59.747861323728003</v>
      </c>
      <c r="P2627">
        <v>56.961130742049399</v>
      </c>
      <c r="Q2627">
        <v>3.9935509306717E-2</v>
      </c>
    </row>
    <row r="2628" spans="1:17" hidden="1" x14ac:dyDescent="0.3">
      <c r="A2628" t="s">
        <v>5417</v>
      </c>
      <c r="B2628" t="s">
        <v>5418</v>
      </c>
      <c r="C2628" t="str">
        <f>IFERROR(VLOOKUP(Table1[[#This Row],[Ticker]],[1]!Table1[[Symbol]:[Industry]],2,FALSE),"-")</f>
        <v>-</v>
      </c>
      <c r="E2628">
        <v>131.18385000000001</v>
      </c>
      <c r="F2628">
        <v>108.15</v>
      </c>
      <c r="G2628">
        <v>-8.1761339547387006</v>
      </c>
      <c r="H2628">
        <v>-23.209519149214099</v>
      </c>
      <c r="I2628">
        <v>2.80642025178626</v>
      </c>
      <c r="J2628">
        <v>-3.0065304010177001</v>
      </c>
      <c r="K2628">
        <v>119.102055396171</v>
      </c>
      <c r="L2628">
        <v>113.746819132716</v>
      </c>
      <c r="M2628">
        <v>41.444069963589797</v>
      </c>
      <c r="N2628">
        <v>0.65934826504302402</v>
      </c>
      <c r="O2628">
        <v>57.697642163661499</v>
      </c>
      <c r="P2628">
        <v>51.311647429171003</v>
      </c>
      <c r="Q2628">
        <v>0.14389691005004199</v>
      </c>
    </row>
    <row r="2629" spans="1:17" hidden="1" x14ac:dyDescent="0.3">
      <c r="A2629" t="s">
        <v>5419</v>
      </c>
      <c r="B2629" t="s">
        <v>5420</v>
      </c>
      <c r="C2629" t="str">
        <f>IFERROR(VLOOKUP(Table1[[#This Row],[Ticker]],[1]!Table1[[Symbol]:[Industry]],2,FALSE),"-")</f>
        <v>-</v>
      </c>
      <c r="D2629" t="s">
        <v>21</v>
      </c>
      <c r="E2629">
        <v>131.12403051999999</v>
      </c>
      <c r="F2629">
        <v>28.25</v>
      </c>
      <c r="G2629">
        <v>-106.55970033865999</v>
      </c>
      <c r="H2629">
        <v>19.919276505563001</v>
      </c>
      <c r="I2629">
        <v>-82.926232275053195</v>
      </c>
      <c r="J2629">
        <v>19.097457261462999</v>
      </c>
      <c r="K2629">
        <v>31.450331608367001</v>
      </c>
      <c r="L2629">
        <v>95.180843572858194</v>
      </c>
      <c r="M2629">
        <v>84.768352717943202</v>
      </c>
      <c r="N2629">
        <v>1.0056424766977301</v>
      </c>
      <c r="O2629">
        <v>749.38053097345096</v>
      </c>
      <c r="P2629">
        <v>104.71014492753601</v>
      </c>
    </row>
    <row r="2630" spans="1:17" hidden="1" x14ac:dyDescent="0.3">
      <c r="A2630" t="s">
        <v>5421</v>
      </c>
      <c r="B2630" t="s">
        <v>5422</v>
      </c>
      <c r="C2630" t="str">
        <f>IFERROR(VLOOKUP(Table1[[#This Row],[Ticker]],[1]!Table1[[Symbol]:[Industry]],2,FALSE),"-")</f>
        <v>-</v>
      </c>
      <c r="D2630" t="s">
        <v>182</v>
      </c>
      <c r="E2630">
        <v>130.93559999999999</v>
      </c>
      <c r="F2630">
        <v>9.8699999999999992</v>
      </c>
      <c r="G2630">
        <v>32.813119039128402</v>
      </c>
      <c r="H2630">
        <v>-2.0220168820653899</v>
      </c>
      <c r="I2630">
        <v>-14.743002084542301</v>
      </c>
      <c r="J2630">
        <v>-4.7020549934116396</v>
      </c>
      <c r="K2630">
        <v>9.7097529958294597</v>
      </c>
      <c r="L2630">
        <v>9.6664977763442899</v>
      </c>
      <c r="M2630">
        <v>52.083914374351203</v>
      </c>
      <c r="N2630">
        <v>1.29498992144253</v>
      </c>
      <c r="O2630">
        <v>44.376899696048604</v>
      </c>
      <c r="P2630">
        <v>62.335526315789402</v>
      </c>
      <c r="Q2630">
        <v>0.116848524920182</v>
      </c>
    </row>
    <row r="2631" spans="1:17" hidden="1" x14ac:dyDescent="0.3">
      <c r="A2631" t="s">
        <v>5423</v>
      </c>
      <c r="B2631" t="s">
        <v>5424</v>
      </c>
      <c r="C2631" t="str">
        <f>IFERROR(VLOOKUP(Table1[[#This Row],[Ticker]],[1]!Table1[[Symbol]:[Industry]],2,FALSE),"-")</f>
        <v>-</v>
      </c>
      <c r="D2631" t="s">
        <v>281</v>
      </c>
      <c r="E2631">
        <v>130.92663999999999</v>
      </c>
      <c r="F2631">
        <v>30.62</v>
      </c>
      <c r="G2631">
        <v>38.184045654798602</v>
      </c>
      <c r="H2631">
        <v>4.4388935802649003</v>
      </c>
      <c r="I2631">
        <v>22.968691356243198</v>
      </c>
      <c r="J2631">
        <v>0.35557023472723298</v>
      </c>
      <c r="K2631">
        <v>26.829148140863001</v>
      </c>
      <c r="L2631">
        <v>22.505480534554</v>
      </c>
      <c r="M2631">
        <v>57.943124596191602</v>
      </c>
      <c r="N2631">
        <v>3.8281953931050001</v>
      </c>
      <c r="O2631">
        <v>20.1175702155453</v>
      </c>
      <c r="P2631">
        <v>108.299319727891</v>
      </c>
      <c r="Q2631">
        <v>0.118505270974968</v>
      </c>
    </row>
    <row r="2632" spans="1:17" hidden="1" x14ac:dyDescent="0.3">
      <c r="A2632" t="s">
        <v>5425</v>
      </c>
      <c r="B2632" t="s">
        <v>5426</v>
      </c>
      <c r="C2632" t="str">
        <f>IFERROR(VLOOKUP(Table1[[#This Row],[Ticker]],[1]!Table1[[Symbol]:[Industry]],2,FALSE),"-")</f>
        <v>-</v>
      </c>
      <c r="D2632" t="s">
        <v>132</v>
      </c>
      <c r="E2632">
        <v>130.781871</v>
      </c>
      <c r="F2632">
        <v>374.05</v>
      </c>
      <c r="G2632">
        <v>87.502561573770706</v>
      </c>
      <c r="H2632">
        <v>12.6507579870445</v>
      </c>
      <c r="I2632">
        <v>1.4774748622935701</v>
      </c>
      <c r="J2632">
        <v>-3.1430213610380799</v>
      </c>
      <c r="K2632">
        <v>345.04696714739799</v>
      </c>
      <c r="L2632">
        <v>294.64473875341298</v>
      </c>
      <c r="M2632">
        <v>57.1352497821131</v>
      </c>
      <c r="N2632">
        <v>0.77160582914664</v>
      </c>
      <c r="O2632">
        <v>6.9375751904825398</v>
      </c>
      <c r="P2632">
        <v>131.609907120743</v>
      </c>
      <c r="Q2632">
        <v>0.112194483470636</v>
      </c>
    </row>
    <row r="2633" spans="1:17" hidden="1" x14ac:dyDescent="0.3">
      <c r="A2633" t="s">
        <v>5427</v>
      </c>
      <c r="B2633" t="s">
        <v>5428</v>
      </c>
      <c r="C2633" t="str">
        <f>IFERROR(VLOOKUP(Table1[[#This Row],[Ticker]],[1]!Table1[[Symbol]:[Industry]],2,FALSE),"-")</f>
        <v>-</v>
      </c>
      <c r="D2633" t="s">
        <v>799</v>
      </c>
      <c r="E2633">
        <v>130.68426030000001</v>
      </c>
      <c r="F2633">
        <v>69.56</v>
      </c>
      <c r="G2633">
        <v>1783.21099702321</v>
      </c>
      <c r="H2633">
        <v>-21.6582198124187</v>
      </c>
      <c r="I2633">
        <v>349.01722504153798</v>
      </c>
      <c r="J2633">
        <v>-5.94273446844349</v>
      </c>
      <c r="K2633">
        <v>65.249583348712605</v>
      </c>
      <c r="L2633">
        <v>40.433240318526998</v>
      </c>
      <c r="M2633">
        <v>47.711714186760901</v>
      </c>
      <c r="N2633">
        <v>0.60942731522363303</v>
      </c>
      <c r="O2633">
        <v>17.926969522714199</v>
      </c>
      <c r="P2633">
        <v>1810.98901098901</v>
      </c>
      <c r="Q2633">
        <v>0.36456469803202901</v>
      </c>
    </row>
    <row r="2634" spans="1:17" hidden="1" x14ac:dyDescent="0.3">
      <c r="A2634" t="s">
        <v>5429</v>
      </c>
      <c r="B2634" t="s">
        <v>5430</v>
      </c>
      <c r="C2634" t="str">
        <f>IFERROR(VLOOKUP(Table1[[#This Row],[Ticker]],[1]!Table1[[Symbol]:[Industry]],2,FALSE),"-")</f>
        <v>-</v>
      </c>
      <c r="D2634" t="s">
        <v>609</v>
      </c>
      <c r="E2634">
        <v>130.39660499999999</v>
      </c>
      <c r="F2634">
        <v>42.56</v>
      </c>
      <c r="G2634">
        <v>28.622995770949501</v>
      </c>
      <c r="H2634">
        <v>-1.7112632404589001</v>
      </c>
      <c r="I2634">
        <v>-30.9604263095842</v>
      </c>
      <c r="J2634">
        <v>-8.90113824415495</v>
      </c>
      <c r="K2634">
        <v>43.233006023550097</v>
      </c>
      <c r="L2634">
        <v>43.518216456569</v>
      </c>
      <c r="M2634">
        <v>60.628010583742203</v>
      </c>
      <c r="N2634">
        <v>2.2574590403934098</v>
      </c>
      <c r="O2634">
        <v>35.690789473684198</v>
      </c>
      <c r="P2634">
        <v>58.039361307092399</v>
      </c>
      <c r="Q2634">
        <v>4.7579171452655E-2</v>
      </c>
    </row>
    <row r="2635" spans="1:17" hidden="1" x14ac:dyDescent="0.3">
      <c r="A2635" t="s">
        <v>5431</v>
      </c>
      <c r="B2635" t="s">
        <v>5432</v>
      </c>
      <c r="C2635" t="str">
        <f>IFERROR(VLOOKUP(Table1[[#This Row],[Ticker]],[1]!Table1[[Symbol]:[Industry]],2,FALSE),"-")</f>
        <v>-</v>
      </c>
      <c r="D2635" t="s">
        <v>1621</v>
      </c>
      <c r="E2635">
        <v>130.02585719999999</v>
      </c>
      <c r="F2635">
        <v>59.99</v>
      </c>
      <c r="G2635">
        <v>-6.8060438105243701</v>
      </c>
      <c r="H2635">
        <v>-5.8204354285933002</v>
      </c>
      <c r="I2635">
        <v>1.30513895866582</v>
      </c>
      <c r="J2635">
        <v>-2.7685899847918201</v>
      </c>
      <c r="K2635">
        <v>60.073064521291101</v>
      </c>
      <c r="L2635">
        <v>55.7917433248601</v>
      </c>
      <c r="M2635">
        <v>57.650387217952897</v>
      </c>
      <c r="N2635">
        <v>0.921506350549122</v>
      </c>
      <c r="O2635">
        <v>6.1676946157692898</v>
      </c>
      <c r="P2635">
        <v>25.2662351221549</v>
      </c>
      <c r="Q2635">
        <v>-2.9836431339762999E-2</v>
      </c>
    </row>
    <row r="2636" spans="1:17" hidden="1" x14ac:dyDescent="0.3">
      <c r="A2636" t="s">
        <v>5433</v>
      </c>
      <c r="B2636" t="s">
        <v>5434</v>
      </c>
      <c r="C2636" t="str">
        <f>IFERROR(VLOOKUP(Table1[[#This Row],[Ticker]],[1]!Table1[[Symbol]:[Industry]],2,FALSE),"-")</f>
        <v>-</v>
      </c>
      <c r="D2636" t="s">
        <v>46</v>
      </c>
      <c r="E2636">
        <v>129.9684</v>
      </c>
      <c r="F2636">
        <v>307.60000000000002</v>
      </c>
      <c r="G2636">
        <v>19.434237769067199</v>
      </c>
      <c r="H2636">
        <v>33.363523944491298</v>
      </c>
      <c r="I2636">
        <v>36.176566723493103</v>
      </c>
      <c r="J2636">
        <v>6.6389671422619099</v>
      </c>
      <c r="K2636">
        <v>274.42808239483401</v>
      </c>
      <c r="M2636">
        <v>77.620972914937795</v>
      </c>
      <c r="O2636">
        <v>23.992197659297702</v>
      </c>
      <c r="P2636">
        <v>65.376344086021504</v>
      </c>
    </row>
    <row r="2637" spans="1:17" hidden="1" x14ac:dyDescent="0.3">
      <c r="A2637" t="s">
        <v>5435</v>
      </c>
      <c r="B2637" t="s">
        <v>5436</v>
      </c>
      <c r="C2637" t="str">
        <f>IFERROR(VLOOKUP(Table1[[#This Row],[Ticker]],[1]!Table1[[Symbol]:[Industry]],2,FALSE),"-")</f>
        <v>-</v>
      </c>
      <c r="E2637">
        <v>129.88814452</v>
      </c>
      <c r="F2637">
        <v>127.15</v>
      </c>
      <c r="G2637">
        <v>-41.5192615717636</v>
      </c>
      <c r="H2637">
        <v>-8.6199230441212595</v>
      </c>
      <c r="I2637">
        <v>-16.9550338829957</v>
      </c>
      <c r="J2637">
        <v>-2.8194742219415501</v>
      </c>
      <c r="K2637">
        <v>132.781345120277</v>
      </c>
      <c r="L2637">
        <v>137.256190347157</v>
      </c>
      <c r="M2637">
        <v>45.456487600096303</v>
      </c>
      <c r="N2637">
        <v>1.74167547858847</v>
      </c>
      <c r="O2637">
        <v>30.9870232009437</v>
      </c>
      <c r="P2637">
        <v>10.5652173913043</v>
      </c>
      <c r="Q2637">
        <v>0.14276512206045699</v>
      </c>
    </row>
    <row r="2638" spans="1:17" hidden="1" x14ac:dyDescent="0.3">
      <c r="A2638" t="s">
        <v>5437</v>
      </c>
      <c r="B2638" t="s">
        <v>5438</v>
      </c>
      <c r="C2638" t="str">
        <f>IFERROR(VLOOKUP(Table1[[#This Row],[Ticker]],[1]!Table1[[Symbol]:[Industry]],2,FALSE),"-")</f>
        <v>-</v>
      </c>
      <c r="D2638" t="s">
        <v>507</v>
      </c>
      <c r="E2638">
        <v>129.77459999999999</v>
      </c>
      <c r="F2638">
        <v>13.87</v>
      </c>
      <c r="G2638">
        <v>-28.777300189923199</v>
      </c>
      <c r="H2638">
        <v>-17.557842783173601</v>
      </c>
      <c r="I2638">
        <v>-62.334842314742403</v>
      </c>
      <c r="J2638">
        <v>-4.2547507531413</v>
      </c>
      <c r="K2638">
        <v>14.6438019456742</v>
      </c>
      <c r="L2638">
        <v>16.955447778287699</v>
      </c>
      <c r="M2638">
        <v>34.172389181816499</v>
      </c>
      <c r="N2638">
        <v>0.69432099702109495</v>
      </c>
      <c r="O2638">
        <v>115.14059120403699</v>
      </c>
      <c r="P2638">
        <v>20.713664055700601</v>
      </c>
      <c r="Q2638">
        <v>-3.4393720853489997E-2</v>
      </c>
    </row>
    <row r="2639" spans="1:17" hidden="1" x14ac:dyDescent="0.3">
      <c r="A2639" t="s">
        <v>5439</v>
      </c>
      <c r="B2639" t="s">
        <v>5440</v>
      </c>
      <c r="C2639" t="str">
        <f>IFERROR(VLOOKUP(Table1[[#This Row],[Ticker]],[1]!Table1[[Symbol]:[Industry]],2,FALSE),"-")</f>
        <v>-</v>
      </c>
      <c r="D2639" t="s">
        <v>379</v>
      </c>
      <c r="E2639">
        <v>129.61699292</v>
      </c>
      <c r="F2639">
        <v>60.93</v>
      </c>
      <c r="G2639">
        <v>-14.419874430913801</v>
      </c>
      <c r="H2639">
        <v>3.9649172790799501</v>
      </c>
      <c r="I2639">
        <v>-9.9909088919686493</v>
      </c>
      <c r="J2639">
        <v>7.7595760415593098</v>
      </c>
      <c r="K2639">
        <v>55.974478275404898</v>
      </c>
      <c r="L2639">
        <v>58.678336401546503</v>
      </c>
      <c r="M2639">
        <v>74.511384569006694</v>
      </c>
      <c r="N2639">
        <v>1.38564844436094</v>
      </c>
      <c r="O2639">
        <v>30.313474478910202</v>
      </c>
      <c r="P2639">
        <v>35.4</v>
      </c>
      <c r="Q2639">
        <v>-7.5519155867828994E-2</v>
      </c>
    </row>
    <row r="2640" spans="1:17" hidden="1" x14ac:dyDescent="0.3">
      <c r="A2640" t="s">
        <v>5441</v>
      </c>
      <c r="B2640" t="s">
        <v>5442</v>
      </c>
      <c r="C2640" t="str">
        <f>IFERROR(VLOOKUP(Table1[[#This Row],[Ticker]],[1]!Table1[[Symbol]:[Industry]],2,FALSE),"-")</f>
        <v>-</v>
      </c>
      <c r="E2640">
        <v>129.55766464800001</v>
      </c>
      <c r="F2640">
        <v>2.96</v>
      </c>
      <c r="G2640">
        <v>24.016857829074102</v>
      </c>
      <c r="H2640">
        <v>-22.854782179160399</v>
      </c>
      <c r="I2640">
        <v>-7.1760358885646198</v>
      </c>
      <c r="J2640">
        <v>-0.30792518573572403</v>
      </c>
      <c r="K2640">
        <v>3.2024050589976198</v>
      </c>
      <c r="L2640">
        <v>3.1051807020936502</v>
      </c>
      <c r="M2640">
        <v>48.757215870792201</v>
      </c>
      <c r="N2640">
        <v>1.1620741681151201</v>
      </c>
      <c r="O2640">
        <v>109.121621621621</v>
      </c>
      <c r="P2640">
        <v>124.24242424242399</v>
      </c>
      <c r="Q2640">
        <v>0.18005555924988301</v>
      </c>
    </row>
    <row r="2641" spans="1:17" hidden="1" x14ac:dyDescent="0.3">
      <c r="A2641" t="s">
        <v>5443</v>
      </c>
      <c r="B2641" t="s">
        <v>5444</v>
      </c>
      <c r="C2641" t="str">
        <f>IFERROR(VLOOKUP(Table1[[#This Row],[Ticker]],[1]!Table1[[Symbol]:[Industry]],2,FALSE),"-")</f>
        <v>-</v>
      </c>
      <c r="E2641">
        <v>129.47200000000001</v>
      </c>
      <c r="F2641">
        <v>227.2</v>
      </c>
      <c r="G2641">
        <v>17.2696050818214</v>
      </c>
      <c r="H2641">
        <v>52.506129887870998</v>
      </c>
      <c r="I2641">
        <v>33.218283242596598</v>
      </c>
      <c r="J2641">
        <v>22.053366480510999</v>
      </c>
      <c r="O2641">
        <v>0.55017605633802502</v>
      </c>
      <c r="P2641">
        <v>60.056357872490302</v>
      </c>
    </row>
    <row r="2642" spans="1:17" hidden="1" x14ac:dyDescent="0.3">
      <c r="A2642" t="s">
        <v>5445</v>
      </c>
      <c r="B2642" t="s">
        <v>5446</v>
      </c>
      <c r="C2642" t="str">
        <f>IFERROR(VLOOKUP(Table1[[#This Row],[Ticker]],[1]!Table1[[Symbol]:[Industry]],2,FALSE),"-")</f>
        <v>-</v>
      </c>
      <c r="D2642" t="s">
        <v>609</v>
      </c>
      <c r="E2642">
        <v>129.43043503999999</v>
      </c>
      <c r="F2642">
        <v>57.8</v>
      </c>
      <c r="G2642">
        <v>-11.1987481328004</v>
      </c>
      <c r="H2642">
        <v>-7.93985689968682</v>
      </c>
      <c r="I2642">
        <v>-1.2123903125306801</v>
      </c>
      <c r="J2642">
        <v>5.3289061111781701E-2</v>
      </c>
      <c r="K2642">
        <v>60.633052788532098</v>
      </c>
      <c r="L2642">
        <v>59.101498657015803</v>
      </c>
      <c r="M2642">
        <v>54.160348111884602</v>
      </c>
      <c r="N2642">
        <v>0.48926095307904299</v>
      </c>
      <c r="O2642">
        <v>59.1349480968858</v>
      </c>
      <c r="P2642">
        <v>22.978723404255302</v>
      </c>
      <c r="Q2642">
        <v>6.0085630657211002E-2</v>
      </c>
    </row>
    <row r="2643" spans="1:17" hidden="1" x14ac:dyDescent="0.3">
      <c r="A2643" t="s">
        <v>5447</v>
      </c>
      <c r="B2643" t="s">
        <v>5448</v>
      </c>
      <c r="C2643" t="str">
        <f>IFERROR(VLOOKUP(Table1[[#This Row],[Ticker]],[1]!Table1[[Symbol]:[Industry]],2,FALSE),"-")</f>
        <v>-</v>
      </c>
      <c r="D2643" t="s">
        <v>5449</v>
      </c>
      <c r="E2643">
        <v>129.400577075</v>
      </c>
      <c r="F2643">
        <v>94.01</v>
      </c>
      <c r="G2643">
        <v>134.08828129882599</v>
      </c>
      <c r="H2643">
        <v>-7.8920475828368204</v>
      </c>
      <c r="I2643">
        <v>40.838305295574997</v>
      </c>
      <c r="J2643">
        <v>-0.51425919447892998</v>
      </c>
      <c r="K2643">
        <v>96.027419177339695</v>
      </c>
      <c r="L2643">
        <v>80.135552360342999</v>
      </c>
      <c r="M2643">
        <v>41.451541767830697</v>
      </c>
      <c r="N2643">
        <v>0.66698030672208597</v>
      </c>
      <c r="O2643">
        <v>35.677055632379499</v>
      </c>
      <c r="P2643">
        <v>168.6</v>
      </c>
      <c r="Q2643">
        <v>8.9274344977359005E-2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129.38602985</v>
      </c>
      <c r="F2644">
        <v>207.4</v>
      </c>
      <c r="G2644">
        <v>70.785892209405802</v>
      </c>
      <c r="H2644">
        <v>5.2838493361068704</v>
      </c>
      <c r="I2644">
        <v>9.9678155720589299</v>
      </c>
      <c r="J2644">
        <v>18.576710381217602</v>
      </c>
      <c r="K2644">
        <v>163.712880955293</v>
      </c>
      <c r="L2644">
        <v>156.10712782698999</v>
      </c>
      <c r="M2644">
        <v>79.864417755208805</v>
      </c>
      <c r="N2644">
        <v>3.4371112711929501</v>
      </c>
      <c r="O2644">
        <v>2.2179363548698201</v>
      </c>
      <c r="P2644">
        <v>110.55837563451701</v>
      </c>
      <c r="Q2644">
        <v>0.2088791644512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5454</v>
      </c>
      <c r="E2645">
        <v>128.97033974999999</v>
      </c>
      <c r="F2645">
        <v>52</v>
      </c>
      <c r="G2645">
        <v>-39.342639816137698</v>
      </c>
      <c r="H2645">
        <v>-13.621171837516799</v>
      </c>
      <c r="I2645">
        <v>-22.600310861711701</v>
      </c>
      <c r="J2645">
        <v>-3.9129306969851498</v>
      </c>
      <c r="K2645">
        <v>55.030094589533</v>
      </c>
      <c r="M2645">
        <v>24.9519789599616</v>
      </c>
      <c r="N2645">
        <v>0.64409566517189798</v>
      </c>
      <c r="O2645">
        <v>43.942307692307601</v>
      </c>
      <c r="P2645">
        <v>14.917127071823099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D2646" t="s">
        <v>705</v>
      </c>
      <c r="E2646">
        <v>128.966509</v>
      </c>
      <c r="F2646">
        <v>87.78</v>
      </c>
      <c r="G2646">
        <v>-1.11368100337829</v>
      </c>
      <c r="H2646">
        <v>-0.42690260739455799</v>
      </c>
      <c r="I2646">
        <v>-0.12297082782259799</v>
      </c>
      <c r="J2646">
        <v>-0.84160683084640797</v>
      </c>
      <c r="K2646">
        <v>83.546799252855706</v>
      </c>
      <c r="L2646">
        <v>78.813723766600404</v>
      </c>
      <c r="M2646">
        <v>61.719228691607398</v>
      </c>
      <c r="N2646">
        <v>0.66063825098073703</v>
      </c>
      <c r="O2646">
        <v>2.0391888812941201</v>
      </c>
      <c r="P2646">
        <v>27.294366696084801</v>
      </c>
      <c r="Q2646">
        <v>1.0011050249949E-2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609</v>
      </c>
      <c r="E2647">
        <v>128.7855855</v>
      </c>
      <c r="F2647">
        <v>140.85</v>
      </c>
      <c r="G2647">
        <v>48.615223354177303</v>
      </c>
      <c r="H2647">
        <v>-2.5195561675618698</v>
      </c>
      <c r="I2647">
        <v>39.622139354870697</v>
      </c>
      <c r="J2647">
        <v>5.3442321262153998</v>
      </c>
      <c r="K2647">
        <v>132.67685959088899</v>
      </c>
      <c r="L2647">
        <v>114.658592537212</v>
      </c>
      <c r="M2647">
        <v>71.817189598271995</v>
      </c>
      <c r="N2647">
        <v>0.56517638976712903</v>
      </c>
      <c r="O2647">
        <v>9.3006744763933291</v>
      </c>
      <c r="P2647">
        <v>87.674883411059199</v>
      </c>
      <c r="Q2647">
        <v>0.111127697161806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D2648" t="s">
        <v>528</v>
      </c>
      <c r="E2648">
        <v>128.7326334</v>
      </c>
      <c r="F2648">
        <v>44.69</v>
      </c>
      <c r="G2648">
        <v>62.230489435562902</v>
      </c>
      <c r="H2648">
        <v>42.209581516456304</v>
      </c>
      <c r="I2648">
        <v>-3.8654212224028202</v>
      </c>
      <c r="J2648">
        <v>-1.4766876947044101</v>
      </c>
      <c r="K2648">
        <v>37.454559420776903</v>
      </c>
      <c r="L2648">
        <v>33.436795670242901</v>
      </c>
      <c r="M2648">
        <v>59.539621509507697</v>
      </c>
      <c r="N2648">
        <v>3.7594215631125598</v>
      </c>
      <c r="O2648">
        <v>17.2745580666815</v>
      </c>
      <c r="P2648">
        <v>106.32502308402501</v>
      </c>
      <c r="Q2648">
        <v>6.90251636483E-4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62</v>
      </c>
      <c r="E2649">
        <v>128.24111300000001</v>
      </c>
      <c r="F2649">
        <v>1430</v>
      </c>
      <c r="G2649">
        <v>-6.6993128100463597</v>
      </c>
      <c r="H2649">
        <v>-10.150390981532601</v>
      </c>
      <c r="I2649">
        <v>3.45590826324805</v>
      </c>
      <c r="J2649">
        <v>-3.0642005278919799</v>
      </c>
      <c r="K2649">
        <v>1439.51213955546</v>
      </c>
      <c r="L2649">
        <v>1354.5391558282299</v>
      </c>
      <c r="M2649">
        <v>45.056960908076398</v>
      </c>
      <c r="N2649">
        <v>0.10416</v>
      </c>
      <c r="O2649">
        <v>13.6328671328671</v>
      </c>
      <c r="P2649">
        <v>36.842105263157897</v>
      </c>
      <c r="Q2649">
        <v>2.5610138326155999E-2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140</v>
      </c>
      <c r="E2650">
        <v>128.10671780000001</v>
      </c>
      <c r="F2650">
        <v>9.51</v>
      </c>
      <c r="G2650">
        <v>23.174366986583301</v>
      </c>
      <c r="H2650">
        <v>-1.04489418686846</v>
      </c>
      <c r="I2650">
        <v>18.352070090669098</v>
      </c>
      <c r="J2650">
        <v>-3.4709266858474099</v>
      </c>
      <c r="K2650">
        <v>9.2780238356743503</v>
      </c>
      <c r="L2650">
        <v>8.5733767087517698</v>
      </c>
      <c r="M2650">
        <v>50.415392218871098</v>
      </c>
      <c r="N2650">
        <v>1.2481642933622801</v>
      </c>
      <c r="O2650">
        <v>23.554153522607699</v>
      </c>
      <c r="P2650">
        <v>86.470588235294102</v>
      </c>
      <c r="Q2650">
        <v>3.8487519664642998E-2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E2651">
        <v>128.03620000000001</v>
      </c>
      <c r="F2651">
        <v>202.38</v>
      </c>
      <c r="G2651">
        <v>382.509429301978</v>
      </c>
      <c r="H2651">
        <v>95.063633108051306</v>
      </c>
      <c r="I2651">
        <v>203.75666216548299</v>
      </c>
      <c r="J2651">
        <v>11.4159623930676</v>
      </c>
      <c r="K2651">
        <v>122.745412306562</v>
      </c>
      <c r="L2651">
        <v>82.849661739908896</v>
      </c>
      <c r="M2651">
        <v>89.888895618052899</v>
      </c>
      <c r="N2651">
        <v>3.3437335978028599</v>
      </c>
      <c r="O2651">
        <v>4.1209605692262103</v>
      </c>
      <c r="P2651">
        <v>483.22766570605103</v>
      </c>
      <c r="Q2651">
        <v>0.17668195068159101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D2652" t="s">
        <v>62</v>
      </c>
      <c r="E2652">
        <v>127.95240038399901</v>
      </c>
      <c r="F2652">
        <v>94.92</v>
      </c>
      <c r="G2652">
        <v>23.488918305118698</v>
      </c>
      <c r="H2652">
        <v>-22.134773382993799</v>
      </c>
      <c r="I2652">
        <v>29.067636021838599</v>
      </c>
      <c r="J2652">
        <v>-1.16218487681863</v>
      </c>
      <c r="K2652">
        <v>95.891929622572505</v>
      </c>
      <c r="L2652">
        <v>86.088760133293306</v>
      </c>
      <c r="M2652">
        <v>36.801793521737999</v>
      </c>
      <c r="N2652">
        <v>8.3637482571598198E-2</v>
      </c>
      <c r="O2652">
        <v>41.066160977665398</v>
      </c>
      <c r="P2652">
        <v>60.2025316455696</v>
      </c>
      <c r="Q2652">
        <v>9.7778695593959998E-3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1628</v>
      </c>
      <c r="E2653">
        <v>127.747850275</v>
      </c>
      <c r="F2653">
        <v>7.78</v>
      </c>
      <c r="G2653">
        <v>-80.338989575553597</v>
      </c>
      <c r="H2653">
        <v>-4.8492420129554299</v>
      </c>
      <c r="I2653">
        <v>-39.659538222380803</v>
      </c>
      <c r="J2653">
        <v>-0.86634442972197401</v>
      </c>
      <c r="K2653">
        <v>7.9088519007759404</v>
      </c>
      <c r="L2653">
        <v>9.6836465634426592</v>
      </c>
      <c r="M2653">
        <v>53.000155902489901</v>
      </c>
      <c r="N2653">
        <v>1.25816941025122</v>
      </c>
      <c r="O2653">
        <v>139.71722365038499</v>
      </c>
      <c r="P2653">
        <v>11.9424460431654</v>
      </c>
      <c r="Q2653">
        <v>7.7423635445836997E-2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59</v>
      </c>
      <c r="E2654">
        <v>127.72644</v>
      </c>
      <c r="F2654">
        <v>29.28</v>
      </c>
      <c r="G2654">
        <v>0.58673833582450197</v>
      </c>
      <c r="H2654">
        <v>-8.7327371585865006</v>
      </c>
      <c r="I2654">
        <v>-28.834674343207599</v>
      </c>
      <c r="J2654">
        <v>-5.2204016079098503</v>
      </c>
      <c r="K2654">
        <v>30.221631726755302</v>
      </c>
      <c r="L2654">
        <v>29.527735101111301</v>
      </c>
      <c r="M2654">
        <v>42.698181844550497</v>
      </c>
      <c r="N2654">
        <v>1.2080840374769299</v>
      </c>
      <c r="O2654">
        <v>49.897540983606497</v>
      </c>
      <c r="P2654">
        <v>42.829268292682897</v>
      </c>
      <c r="Q2654">
        <v>-4.6708091408029999E-2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E2655">
        <v>127.639251</v>
      </c>
      <c r="F2655">
        <v>137.19999999999999</v>
      </c>
      <c r="G2655">
        <v>232.23248196702801</v>
      </c>
      <c r="H2655">
        <v>43.1507579870445</v>
      </c>
      <c r="I2655">
        <v>53.256016581251899</v>
      </c>
      <c r="J2655">
        <v>-5.0606210027756502</v>
      </c>
      <c r="K2655">
        <v>111.735059289887</v>
      </c>
      <c r="L2655">
        <v>86.599100001950106</v>
      </c>
      <c r="M2655">
        <v>65.608309260609602</v>
      </c>
      <c r="N2655">
        <v>1.7435893674004601</v>
      </c>
      <c r="O2655">
        <v>11.9897959183673</v>
      </c>
      <c r="P2655">
        <v>280.58252427184402</v>
      </c>
      <c r="Q2655">
        <v>0.16061656890713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21</v>
      </c>
      <c r="E2656">
        <v>127.55710929</v>
      </c>
      <c r="F2656">
        <v>201.55</v>
      </c>
      <c r="G2656">
        <v>10.269931239681799</v>
      </c>
      <c r="H2656">
        <v>-19.6287161435746</v>
      </c>
      <c r="I2656">
        <v>-14.3690183447049</v>
      </c>
      <c r="J2656">
        <v>1.2900571285956699</v>
      </c>
      <c r="K2656">
        <v>203.29619480969399</v>
      </c>
      <c r="L2656">
        <v>186.7888251798</v>
      </c>
      <c r="M2656">
        <v>45.904404388187501</v>
      </c>
      <c r="N2656">
        <v>0.66495095521774805</v>
      </c>
      <c r="O2656">
        <v>29.000248077400101</v>
      </c>
      <c r="P2656">
        <v>64.128664495113995</v>
      </c>
      <c r="Q2656">
        <v>-3.3538690688363001E-2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D2657" t="s">
        <v>420</v>
      </c>
      <c r="E2657">
        <v>127.453625</v>
      </c>
      <c r="F2657">
        <v>52.5</v>
      </c>
      <c r="G2657">
        <v>-38.568158400801799</v>
      </c>
      <c r="H2657">
        <v>-6.1085012722146903</v>
      </c>
      <c r="I2657">
        <v>-15.5811395568261</v>
      </c>
      <c r="J2657">
        <v>-2.95516091230806</v>
      </c>
      <c r="K2657">
        <v>50.1393893694921</v>
      </c>
      <c r="L2657">
        <v>52.035036509449398</v>
      </c>
      <c r="M2657">
        <v>59.028551173407102</v>
      </c>
      <c r="N2657">
        <v>1.26057516455901</v>
      </c>
      <c r="O2657">
        <v>34.190476190476097</v>
      </c>
      <c r="P2657">
        <v>25</v>
      </c>
      <c r="Q2657">
        <v>5.4258561999030001E-2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230</v>
      </c>
      <c r="E2658">
        <v>127.1536</v>
      </c>
      <c r="F2658">
        <v>112.13</v>
      </c>
      <c r="G2658">
        <v>92.214138280621796</v>
      </c>
      <c r="H2658">
        <v>31.408559235244201</v>
      </c>
      <c r="I2658">
        <v>22.452410226723501</v>
      </c>
      <c r="J2658">
        <v>35.585982967966203</v>
      </c>
      <c r="K2658">
        <v>83.893846627273902</v>
      </c>
      <c r="L2658">
        <v>76.136348472305698</v>
      </c>
      <c r="M2658">
        <v>92.570617480432801</v>
      </c>
      <c r="N2658">
        <v>3.0637842586764501</v>
      </c>
      <c r="O2658">
        <v>11.121020244359199</v>
      </c>
      <c r="P2658">
        <v>127.90650406504</v>
      </c>
      <c r="Q2658">
        <v>8.8788941772647997E-2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D2659" t="s">
        <v>230</v>
      </c>
      <c r="E2659">
        <v>126.8768</v>
      </c>
      <c r="F2659">
        <v>126.25</v>
      </c>
      <c r="G2659">
        <v>-41.482730302092897</v>
      </c>
      <c r="H2659">
        <v>-11.6566682961734</v>
      </c>
      <c r="I2659">
        <v>-29.055165530852101</v>
      </c>
      <c r="J2659">
        <v>1.57564241145005</v>
      </c>
      <c r="K2659">
        <v>131.80181266872199</v>
      </c>
      <c r="L2659">
        <v>141.756656916861</v>
      </c>
      <c r="M2659">
        <v>58.385935137173</v>
      </c>
      <c r="N2659">
        <v>1.40678308572563</v>
      </c>
      <c r="O2659">
        <v>53.663366336633601</v>
      </c>
      <c r="P2659">
        <v>14.772727272727201</v>
      </c>
      <c r="Q2659">
        <v>6.6041962293073006E-2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1537</v>
      </c>
      <c r="E2660">
        <v>126.348980357999</v>
      </c>
      <c r="F2660">
        <v>84.89</v>
      </c>
      <c r="G2660">
        <v>42.001986034202297</v>
      </c>
      <c r="H2660">
        <v>-13.0939228640192</v>
      </c>
      <c r="I2660">
        <v>16.618450326974202</v>
      </c>
      <c r="J2660">
        <v>-0.55555000886084405</v>
      </c>
      <c r="K2660">
        <v>93.032535620684996</v>
      </c>
      <c r="L2660">
        <v>85.419245149173506</v>
      </c>
      <c r="M2660">
        <v>45.493996592288099</v>
      </c>
      <c r="N2660">
        <v>0.81122625215889399</v>
      </c>
      <c r="O2660">
        <v>75.226764047590905</v>
      </c>
      <c r="P2660">
        <v>69.78</v>
      </c>
      <c r="Q2660">
        <v>5.4570403747285001E-2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281</v>
      </c>
      <c r="E2661">
        <v>126.291149381</v>
      </c>
      <c r="F2661">
        <v>58.68</v>
      </c>
      <c r="G2661">
        <v>-18.075265788568199</v>
      </c>
      <c r="H2661">
        <v>22.783176621377599</v>
      </c>
      <c r="I2661">
        <v>-14.5542644260378</v>
      </c>
      <c r="J2661">
        <v>6.5711468237183404</v>
      </c>
      <c r="K2661">
        <v>53.375613819622998</v>
      </c>
      <c r="L2661">
        <v>55.769589033952897</v>
      </c>
      <c r="M2661">
        <v>71.115910297538804</v>
      </c>
      <c r="N2661">
        <v>1.56924624041839</v>
      </c>
      <c r="O2661">
        <v>22.358554873892199</v>
      </c>
      <c r="P2661">
        <v>31.481066547165501</v>
      </c>
      <c r="Q2661">
        <v>-1.6747194487050001E-3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714</v>
      </c>
      <c r="E2662">
        <v>126.152806806</v>
      </c>
      <c r="F2662">
        <v>49.86</v>
      </c>
      <c r="G2662">
        <v>42.392634498366199</v>
      </c>
      <c r="H2662">
        <v>21.870545503644799</v>
      </c>
      <c r="I2662">
        <v>23.9034218898462</v>
      </c>
      <c r="J2662">
        <v>15.631075072737699</v>
      </c>
      <c r="K2662">
        <v>38.577285675710201</v>
      </c>
      <c r="L2662">
        <v>35.366025298818698</v>
      </c>
      <c r="M2662">
        <v>93.397169095341795</v>
      </c>
      <c r="N2662">
        <v>3.0433456436149902</v>
      </c>
      <c r="O2662">
        <v>2.1861211391897402</v>
      </c>
      <c r="Q2662">
        <v>0.24681268095089001</v>
      </c>
    </row>
    <row r="2663" spans="1:17" hidden="1" x14ac:dyDescent="0.3">
      <c r="A2663" t="s">
        <v>5489</v>
      </c>
      <c r="B2663" t="s">
        <v>5490</v>
      </c>
      <c r="C2663" t="str">
        <f>IFERROR(VLOOKUP(Table1[[#This Row],[Ticker]],[1]!Table1[[Symbol]:[Industry]],2,FALSE),"-")</f>
        <v>-</v>
      </c>
      <c r="E2663">
        <v>125.256755</v>
      </c>
      <c r="F2663">
        <v>33.54</v>
      </c>
      <c r="G2663">
        <v>-48.700243835033604</v>
      </c>
      <c r="H2663">
        <v>-6.7936864573998896</v>
      </c>
      <c r="I2663">
        <v>-6.2559286852235498</v>
      </c>
      <c r="J2663">
        <v>-2.78520487333686</v>
      </c>
      <c r="K2663">
        <v>35.329151050158401</v>
      </c>
      <c r="L2663">
        <v>34.228151400128603</v>
      </c>
      <c r="M2663">
        <v>47.866263179431201</v>
      </c>
      <c r="N2663">
        <v>0.47807350158164402</v>
      </c>
      <c r="O2663">
        <v>55.843768634466301</v>
      </c>
      <c r="P2663">
        <v>34.052757793764897</v>
      </c>
      <c r="Q2663">
        <v>9.6573716455629996E-2</v>
      </c>
    </row>
    <row r="2664" spans="1:17" hidden="1" x14ac:dyDescent="0.3">
      <c r="A2664" t="s">
        <v>5491</v>
      </c>
      <c r="B2664" t="s">
        <v>5492</v>
      </c>
      <c r="C2664" t="str">
        <f>IFERROR(VLOOKUP(Table1[[#This Row],[Ticker]],[1]!Table1[[Symbol]:[Industry]],2,FALSE),"-")</f>
        <v>-</v>
      </c>
      <c r="D2664" t="s">
        <v>328</v>
      </c>
      <c r="E2664">
        <v>125.24</v>
      </c>
      <c r="F2664">
        <v>313.10000000000002</v>
      </c>
      <c r="G2664">
        <v>95.545809144045506</v>
      </c>
      <c r="H2664">
        <v>37.468939805226299</v>
      </c>
      <c r="I2664">
        <v>106.773010640802</v>
      </c>
      <c r="J2664">
        <v>-16.875199979264998</v>
      </c>
      <c r="K2664">
        <v>227.069557117915</v>
      </c>
      <c r="M2664">
        <v>57.947567652510898</v>
      </c>
      <c r="N2664">
        <v>1.5261101243339199</v>
      </c>
      <c r="O2664">
        <v>19.6901948259341</v>
      </c>
      <c r="P2664">
        <v>140.84615384615299</v>
      </c>
    </row>
    <row r="2665" spans="1:17" hidden="1" x14ac:dyDescent="0.3">
      <c r="A2665" t="s">
        <v>5493</v>
      </c>
      <c r="B2665" t="s">
        <v>5494</v>
      </c>
      <c r="C2665" t="str">
        <f>IFERROR(VLOOKUP(Table1[[#This Row],[Ticker]],[1]!Table1[[Symbol]:[Industry]],2,FALSE),"-")</f>
        <v>-</v>
      </c>
      <c r="E2665">
        <v>125.2141584</v>
      </c>
      <c r="F2665">
        <v>176.65</v>
      </c>
      <c r="G2665">
        <v>40.974374265001003</v>
      </c>
      <c r="H2665">
        <v>-17.2487548022367</v>
      </c>
      <c r="I2665">
        <v>11.8512715103674</v>
      </c>
      <c r="J2665">
        <v>-1.8590073249349</v>
      </c>
      <c r="K2665">
        <v>177.223672417101</v>
      </c>
      <c r="L2665">
        <v>155.83650741400899</v>
      </c>
      <c r="M2665">
        <v>46.976482910567697</v>
      </c>
      <c r="N2665">
        <v>0.76970518980895497</v>
      </c>
      <c r="O2665">
        <v>55.675063685253299</v>
      </c>
      <c r="P2665">
        <v>81.179487179487097</v>
      </c>
      <c r="Q2665">
        <v>0.104770758532004</v>
      </c>
    </row>
    <row r="2666" spans="1:17" hidden="1" x14ac:dyDescent="0.3">
      <c r="A2666" t="s">
        <v>5495</v>
      </c>
      <c r="B2666" t="s">
        <v>5496</v>
      </c>
      <c r="C2666" t="str">
        <f>IFERROR(VLOOKUP(Table1[[#This Row],[Ticker]],[1]!Table1[[Symbol]:[Industry]],2,FALSE),"-")</f>
        <v>-</v>
      </c>
      <c r="D2666" t="s">
        <v>59</v>
      </c>
      <c r="E2666">
        <v>125.02395</v>
      </c>
      <c r="F2666">
        <v>203</v>
      </c>
      <c r="G2666">
        <v>116.947724430826</v>
      </c>
      <c r="H2666">
        <v>-15.0551506969303</v>
      </c>
      <c r="I2666">
        <v>52.673992407983199</v>
      </c>
      <c r="J2666">
        <v>-0.66181282727775703</v>
      </c>
      <c r="K2666">
        <v>205.269137897842</v>
      </c>
      <c r="L2666">
        <v>163.98349130227999</v>
      </c>
      <c r="M2666">
        <v>45.960626971180801</v>
      </c>
      <c r="N2666">
        <v>0.102593499226974</v>
      </c>
      <c r="O2666">
        <v>51.330049261083701</v>
      </c>
      <c r="P2666">
        <v>170.234291799787</v>
      </c>
      <c r="Q2666">
        <v>9.1187113784139996E-3</v>
      </c>
    </row>
    <row r="2667" spans="1:17" hidden="1" x14ac:dyDescent="0.3">
      <c r="A2667" t="s">
        <v>5497</v>
      </c>
      <c r="B2667" t="s">
        <v>5498</v>
      </c>
      <c r="C2667" t="str">
        <f>IFERROR(VLOOKUP(Table1[[#This Row],[Ticker]],[1]!Table1[[Symbol]:[Industry]],2,FALSE),"-")</f>
        <v>-</v>
      </c>
      <c r="D2667" t="s">
        <v>46</v>
      </c>
      <c r="E2667">
        <v>124.86152289499999</v>
      </c>
      <c r="F2667">
        <v>6.67</v>
      </c>
      <c r="G2667">
        <v>-16.611347299130902</v>
      </c>
      <c r="H2667">
        <v>-15.3190406706735</v>
      </c>
      <c r="I2667">
        <v>-42.625428601115203</v>
      </c>
      <c r="J2667">
        <v>-2.4738994381848101</v>
      </c>
      <c r="K2667">
        <v>7.09001987666585</v>
      </c>
      <c r="L2667">
        <v>7.7029936737210498</v>
      </c>
      <c r="M2667">
        <v>14.328007315759599</v>
      </c>
      <c r="N2667">
        <v>1.1669814891364401</v>
      </c>
      <c r="O2667">
        <v>53.673163418290798</v>
      </c>
      <c r="P2667">
        <v>28.269230769230699</v>
      </c>
      <c r="Q2667">
        <v>-9.6371033463243994E-2</v>
      </c>
    </row>
    <row r="2668" spans="1:17" hidden="1" x14ac:dyDescent="0.3">
      <c r="A2668" t="s">
        <v>5499</v>
      </c>
      <c r="B2668" t="s">
        <v>5500</v>
      </c>
      <c r="C2668" t="str">
        <f>IFERROR(VLOOKUP(Table1[[#This Row],[Ticker]],[1]!Table1[[Symbol]:[Industry]],2,FALSE),"-")</f>
        <v>-</v>
      </c>
      <c r="D2668" t="s">
        <v>531</v>
      </c>
      <c r="E2668">
        <v>124.83477810999899</v>
      </c>
      <c r="F2668">
        <v>12.7</v>
      </c>
      <c r="G2668">
        <v>-32.887503016892403</v>
      </c>
      <c r="H2668">
        <v>26.185240745665201</v>
      </c>
      <c r="I2668">
        <v>15.964314988628299</v>
      </c>
      <c r="J2668">
        <v>-6.9582325972643204</v>
      </c>
      <c r="K2668">
        <v>10.970928297585001</v>
      </c>
      <c r="L2668">
        <v>10.841354508855799</v>
      </c>
      <c r="M2668">
        <v>61.630604099149799</v>
      </c>
      <c r="N2668">
        <v>3.9039436637187901</v>
      </c>
      <c r="O2668">
        <v>27.165354330708599</v>
      </c>
      <c r="P2668">
        <v>48.711943793910997</v>
      </c>
      <c r="Q2668">
        <v>-6.2137310473832003E-2</v>
      </c>
    </row>
    <row r="2669" spans="1:17" hidden="1" x14ac:dyDescent="0.3">
      <c r="A2669" t="s">
        <v>5501</v>
      </c>
      <c r="B2669" t="s">
        <v>5502</v>
      </c>
      <c r="C2669" t="str">
        <f>IFERROR(VLOOKUP(Table1[[#This Row],[Ticker]],[1]!Table1[[Symbol]:[Industry]],2,FALSE),"-")</f>
        <v>-</v>
      </c>
      <c r="D2669" t="s">
        <v>284</v>
      </c>
      <c r="E2669">
        <v>124.82011494</v>
      </c>
      <c r="F2669">
        <v>65.27</v>
      </c>
      <c r="G2669">
        <v>-30.447265382439401</v>
      </c>
      <c r="H2669">
        <v>-1.8170637951336599</v>
      </c>
      <c r="I2669">
        <v>-0.389812829645933</v>
      </c>
      <c r="J2669">
        <v>-9.7568115608632002</v>
      </c>
      <c r="K2669">
        <v>67.309315320890406</v>
      </c>
      <c r="L2669">
        <v>63.176337018100099</v>
      </c>
      <c r="M2669">
        <v>44.817192578611198</v>
      </c>
      <c r="N2669">
        <v>0.81311176698509602</v>
      </c>
      <c r="O2669">
        <v>65.374597824421599</v>
      </c>
      <c r="P2669">
        <v>48.340909090909001</v>
      </c>
      <c r="Q2669">
        <v>-6.4911051186900004E-4</v>
      </c>
    </row>
    <row r="2670" spans="1:17" hidden="1" x14ac:dyDescent="0.3">
      <c r="A2670" t="s">
        <v>5503</v>
      </c>
      <c r="B2670" t="s">
        <v>5504</v>
      </c>
      <c r="C2670" t="str">
        <f>IFERROR(VLOOKUP(Table1[[#This Row],[Ticker]],[1]!Table1[[Symbol]:[Industry]],2,FALSE),"-")</f>
        <v>-</v>
      </c>
      <c r="E2670">
        <v>124.7043645</v>
      </c>
      <c r="F2670">
        <v>70</v>
      </c>
      <c r="G2670">
        <v>-72.266515155329699</v>
      </c>
      <c r="H2670">
        <v>-6.5112918744512802</v>
      </c>
      <c r="I2670">
        <v>-48.440674727905602</v>
      </c>
      <c r="J2670">
        <v>-3.41502713304385</v>
      </c>
      <c r="K2670">
        <v>74.522966642850406</v>
      </c>
      <c r="M2670">
        <v>45.291864278158997</v>
      </c>
      <c r="N2670">
        <v>0.83461538461538398</v>
      </c>
      <c r="O2670">
        <v>91.357142857142804</v>
      </c>
      <c r="P2670">
        <v>7.6923076923076801</v>
      </c>
    </row>
    <row r="2671" spans="1:17" hidden="1" x14ac:dyDescent="0.3">
      <c r="A2671" t="s">
        <v>5505</v>
      </c>
      <c r="B2671" t="s">
        <v>5506</v>
      </c>
      <c r="C2671" t="str">
        <f>IFERROR(VLOOKUP(Table1[[#This Row],[Ticker]],[1]!Table1[[Symbol]:[Industry]],2,FALSE),"-")</f>
        <v>-</v>
      </c>
      <c r="D2671" t="s">
        <v>46</v>
      </c>
      <c r="E2671">
        <v>124.61429644</v>
      </c>
      <c r="F2671">
        <v>5.96</v>
      </c>
      <c r="G2671">
        <v>31.1553193675357</v>
      </c>
      <c r="H2671">
        <v>-2.09062132330026</v>
      </c>
      <c r="I2671">
        <v>-28.828788459647399</v>
      </c>
      <c r="J2671">
        <v>-2.1936424317596401</v>
      </c>
      <c r="K2671">
        <v>5.8145388384682599</v>
      </c>
      <c r="L2671">
        <v>4.44242457375507</v>
      </c>
      <c r="M2671">
        <v>92.668104912168701</v>
      </c>
      <c r="N2671">
        <v>0.797968619427745</v>
      </c>
      <c r="O2671">
        <v>61.912751677852299</v>
      </c>
      <c r="P2671">
        <v>72.753623188405797</v>
      </c>
      <c r="Q2671">
        <v>4.3669238668370997E-2</v>
      </c>
    </row>
    <row r="2672" spans="1:17" hidden="1" x14ac:dyDescent="0.3">
      <c r="A2672" t="s">
        <v>5507</v>
      </c>
      <c r="B2672" t="s">
        <v>5508</v>
      </c>
      <c r="C2672" t="str">
        <f>IFERROR(VLOOKUP(Table1[[#This Row],[Ticker]],[1]!Table1[[Symbol]:[Industry]],2,FALSE),"-")</f>
        <v>-</v>
      </c>
      <c r="D2672" t="s">
        <v>384</v>
      </c>
      <c r="E2672">
        <v>124.45440000000001</v>
      </c>
      <c r="F2672">
        <v>333.55</v>
      </c>
      <c r="G2672">
        <v>105.55531936753501</v>
      </c>
      <c r="H2672">
        <v>-5.1261650898784996</v>
      </c>
      <c r="I2672">
        <v>46.522179891793201</v>
      </c>
      <c r="J2672">
        <v>9.3484322025804403</v>
      </c>
      <c r="K2672">
        <v>297.15587779151099</v>
      </c>
      <c r="L2672">
        <v>248.544994590138</v>
      </c>
      <c r="M2672">
        <v>76.256487863398107</v>
      </c>
      <c r="N2672">
        <v>0.80011281729865202</v>
      </c>
      <c r="O2672">
        <v>13.6261430070454</v>
      </c>
      <c r="P2672">
        <v>161.50529204233601</v>
      </c>
      <c r="Q2672">
        <v>0.12738118482862801</v>
      </c>
    </row>
    <row r="2673" spans="1:17" hidden="1" x14ac:dyDescent="0.3">
      <c r="A2673" t="s">
        <v>5509</v>
      </c>
      <c r="B2673" t="s">
        <v>5510</v>
      </c>
      <c r="C2673" t="str">
        <f>IFERROR(VLOOKUP(Table1[[#This Row],[Ticker]],[1]!Table1[[Symbol]:[Industry]],2,FALSE),"-")</f>
        <v>-</v>
      </c>
      <c r="D2673" t="s">
        <v>140</v>
      </c>
      <c r="E2673">
        <v>124.2787032</v>
      </c>
      <c r="F2673">
        <v>36.159999999999997</v>
      </c>
      <c r="G2673">
        <v>21.1511458365087</v>
      </c>
      <c r="H2673">
        <v>6.9479630569178097</v>
      </c>
      <c r="I2673">
        <v>14.694495795304199</v>
      </c>
      <c r="J2673">
        <v>12.6023189367847</v>
      </c>
      <c r="K2673">
        <v>30.590382517216302</v>
      </c>
      <c r="L2673">
        <v>29.635167218577099</v>
      </c>
      <c r="M2673">
        <v>80.645924145407207</v>
      </c>
      <c r="N2673">
        <v>2.6343663575165501</v>
      </c>
      <c r="O2673">
        <v>7.3008849557522</v>
      </c>
      <c r="P2673">
        <v>53.090601185436</v>
      </c>
      <c r="Q2673">
        <v>8.9124874126596004E-2</v>
      </c>
    </row>
    <row r="2674" spans="1:17" hidden="1" x14ac:dyDescent="0.3">
      <c r="A2674" t="s">
        <v>5511</v>
      </c>
      <c r="B2674" t="s">
        <v>5512</v>
      </c>
      <c r="C2674" t="str">
        <f>IFERROR(VLOOKUP(Table1[[#This Row],[Ticker]],[1]!Table1[[Symbol]:[Industry]],2,FALSE),"-")</f>
        <v>-</v>
      </c>
      <c r="E2674">
        <v>123.8653</v>
      </c>
      <c r="F2674">
        <v>83</v>
      </c>
      <c r="G2674">
        <v>-28.376816361007101</v>
      </c>
      <c r="H2674">
        <v>-26.1113779352855</v>
      </c>
      <c r="I2674">
        <v>-25.451028381138599</v>
      </c>
      <c r="J2674">
        <v>-4.0792783407733202</v>
      </c>
      <c r="K2674">
        <v>93.033158488491694</v>
      </c>
      <c r="L2674">
        <v>98.304987109853101</v>
      </c>
      <c r="M2674">
        <v>43.532003508602301</v>
      </c>
      <c r="N2674">
        <v>1.1871031746031699</v>
      </c>
      <c r="O2674">
        <v>77.108433734939695</v>
      </c>
      <c r="P2674">
        <v>13.5430916552667</v>
      </c>
      <c r="Q2674">
        <v>7.8644021730223002E-2</v>
      </c>
    </row>
    <row r="2675" spans="1:17" hidden="1" x14ac:dyDescent="0.3">
      <c r="A2675" t="s">
        <v>5513</v>
      </c>
      <c r="B2675" t="s">
        <v>5514</v>
      </c>
      <c r="C2675" t="str">
        <f>IFERROR(VLOOKUP(Table1[[#This Row],[Ticker]],[1]!Table1[[Symbol]:[Industry]],2,FALSE),"-")</f>
        <v>-</v>
      </c>
      <c r="E2675">
        <v>123.80238</v>
      </c>
      <c r="F2675">
        <v>72.03</v>
      </c>
      <c r="G2675">
        <v>-36.349442537226103</v>
      </c>
      <c r="H2675">
        <v>-8.8225753462887706</v>
      </c>
      <c r="I2675">
        <v>-19.569018344704901</v>
      </c>
      <c r="J2675">
        <v>-5.9994715774882996</v>
      </c>
      <c r="O2675">
        <v>14.785506039150301</v>
      </c>
      <c r="P2675">
        <v>4.1666666666673097E-2</v>
      </c>
    </row>
    <row r="2676" spans="1:17" hidden="1" x14ac:dyDescent="0.3">
      <c r="A2676" t="s">
        <v>5515</v>
      </c>
      <c r="B2676" t="s">
        <v>5516</v>
      </c>
      <c r="C2676" t="str">
        <f>IFERROR(VLOOKUP(Table1[[#This Row],[Ticker]],[1]!Table1[[Symbol]:[Industry]],2,FALSE),"-")</f>
        <v>-</v>
      </c>
      <c r="D2676" t="s">
        <v>609</v>
      </c>
      <c r="E2676">
        <v>123.737430361999</v>
      </c>
      <c r="F2676">
        <v>1.69</v>
      </c>
      <c r="G2676">
        <v>-110.242678663688</v>
      </c>
      <c r="H2676">
        <v>-4.2431814068948297</v>
      </c>
      <c r="I2676">
        <v>5.9176439703515999</v>
      </c>
      <c r="J2676">
        <v>-6.0723810187214404</v>
      </c>
      <c r="K2676">
        <v>1.5922222215108</v>
      </c>
      <c r="L2676">
        <v>2.7888722794750098</v>
      </c>
      <c r="M2676">
        <v>35.853482817796397</v>
      </c>
      <c r="N2676">
        <v>0.69817412596026895</v>
      </c>
      <c r="O2676">
        <v>531.56506109526197</v>
      </c>
      <c r="P2676">
        <v>63.263707571801497</v>
      </c>
      <c r="Q2676">
        <v>8.6330524507810993E-2</v>
      </c>
    </row>
    <row r="2677" spans="1:17" hidden="1" x14ac:dyDescent="0.3">
      <c r="A2677" t="s">
        <v>5517</v>
      </c>
      <c r="B2677" t="s">
        <v>5518</v>
      </c>
      <c r="C2677" t="str">
        <f>IFERROR(VLOOKUP(Table1[[#This Row],[Ticker]],[1]!Table1[[Symbol]:[Industry]],2,FALSE),"-")</f>
        <v>-</v>
      </c>
      <c r="D2677" t="s">
        <v>998</v>
      </c>
      <c r="E2677">
        <v>123.6866</v>
      </c>
      <c r="F2677">
        <v>203.55</v>
      </c>
      <c r="G2677">
        <v>35.061986034202398</v>
      </c>
      <c r="H2677">
        <v>-7.17318567492726</v>
      </c>
      <c r="I2677">
        <v>-41.800991133820602</v>
      </c>
      <c r="J2677">
        <v>-7.4579564259731299</v>
      </c>
      <c r="K2677">
        <v>214.10352140848701</v>
      </c>
      <c r="L2677">
        <v>206.966542922023</v>
      </c>
      <c r="M2677">
        <v>44.892538892834601</v>
      </c>
      <c r="N2677">
        <v>1.0523913723038401</v>
      </c>
      <c r="O2677">
        <v>59.641365757799001</v>
      </c>
      <c r="P2677">
        <v>69.554352353186104</v>
      </c>
    </row>
    <row r="2678" spans="1:17" hidden="1" x14ac:dyDescent="0.3">
      <c r="A2678" t="s">
        <v>5519</v>
      </c>
      <c r="B2678" t="s">
        <v>5520</v>
      </c>
      <c r="C2678" t="str">
        <f>IFERROR(VLOOKUP(Table1[[#This Row],[Ticker]],[1]!Table1[[Symbol]:[Industry]],2,FALSE),"-")</f>
        <v>-</v>
      </c>
      <c r="D2678" t="s">
        <v>384</v>
      </c>
      <c r="E2678">
        <v>123.418594</v>
      </c>
      <c r="F2678">
        <v>95.08</v>
      </c>
      <c r="G2678">
        <v>632.861986034202</v>
      </c>
      <c r="H2678">
        <v>18.009008406995399</v>
      </c>
      <c r="I2678">
        <v>649.60431498862795</v>
      </c>
      <c r="J2678">
        <v>-5.98573420375092</v>
      </c>
      <c r="K2678">
        <v>76.121892409695306</v>
      </c>
      <c r="M2678">
        <v>52.345818829659997</v>
      </c>
      <c r="N2678">
        <v>1.15291492870307</v>
      </c>
      <c r="O2678">
        <v>6.2053007993268796</v>
      </c>
      <c r="P2678">
        <v>660.64</v>
      </c>
    </row>
    <row r="2679" spans="1:17" hidden="1" x14ac:dyDescent="0.3">
      <c r="A2679" t="s">
        <v>5521</v>
      </c>
      <c r="B2679" t="s">
        <v>5522</v>
      </c>
      <c r="C2679" t="str">
        <f>IFERROR(VLOOKUP(Table1[[#This Row],[Ticker]],[1]!Table1[[Symbol]:[Industry]],2,FALSE),"-")</f>
        <v>-</v>
      </c>
      <c r="D2679" t="s">
        <v>306</v>
      </c>
      <c r="E2679">
        <v>122.783973375</v>
      </c>
      <c r="F2679">
        <v>36.020000000000003</v>
      </c>
      <c r="G2679">
        <v>-36.703424838111097</v>
      </c>
      <c r="H2679">
        <v>-19.866704178263898</v>
      </c>
      <c r="I2679">
        <v>-31.433475066620201</v>
      </c>
      <c r="J2679">
        <v>-8.4363946544113695</v>
      </c>
      <c r="K2679">
        <v>40.717663660786798</v>
      </c>
      <c r="L2679">
        <v>45.066191318704298</v>
      </c>
      <c r="M2679">
        <v>30.737840847441099</v>
      </c>
      <c r="N2679">
        <v>0.65535718973489598</v>
      </c>
      <c r="O2679">
        <v>102.38756246529699</v>
      </c>
      <c r="P2679">
        <v>4.2547033285094296</v>
      </c>
      <c r="Q2679">
        <v>-4.9291262616280002E-2</v>
      </c>
    </row>
    <row r="2680" spans="1:17" hidden="1" x14ac:dyDescent="0.3">
      <c r="A2680" t="s">
        <v>5523</v>
      </c>
      <c r="B2680" t="s">
        <v>5524</v>
      </c>
      <c r="C2680" t="str">
        <f>IFERROR(VLOOKUP(Table1[[#This Row],[Ticker]],[1]!Table1[[Symbol]:[Industry]],2,FALSE),"-")</f>
        <v>-</v>
      </c>
      <c r="D2680" t="s">
        <v>46</v>
      </c>
      <c r="E2680">
        <v>122.60695</v>
      </c>
      <c r="F2680">
        <v>69.150000000000006</v>
      </c>
      <c r="G2680">
        <v>-82.478308757805394</v>
      </c>
      <c r="H2680">
        <v>108.074829069435</v>
      </c>
      <c r="I2680">
        <v>-31.3697863938601</v>
      </c>
      <c r="J2680">
        <v>21.266658762393199</v>
      </c>
      <c r="K2680">
        <v>42.464951376855097</v>
      </c>
      <c r="L2680">
        <v>101.13840072684501</v>
      </c>
      <c r="M2680">
        <v>88.702025399908095</v>
      </c>
      <c r="N2680">
        <v>2.4769583427059501</v>
      </c>
      <c r="O2680">
        <v>131.236442516268</v>
      </c>
      <c r="P2680">
        <v>156.111111111111</v>
      </c>
    </row>
    <row r="2681" spans="1:17" hidden="1" x14ac:dyDescent="0.3">
      <c r="A2681" t="s">
        <v>5525</v>
      </c>
      <c r="B2681" t="s">
        <v>5526</v>
      </c>
      <c r="C2681" t="str">
        <f>IFERROR(VLOOKUP(Table1[[#This Row],[Ticker]],[1]!Table1[[Symbol]:[Industry]],2,FALSE),"-")</f>
        <v>-</v>
      </c>
      <c r="D2681" t="s">
        <v>609</v>
      </c>
      <c r="E2681">
        <v>122.32605</v>
      </c>
      <c r="F2681">
        <v>63.73</v>
      </c>
      <c r="G2681">
        <v>-10.281701281431801</v>
      </c>
      <c r="H2681">
        <v>23.657358647110499</v>
      </c>
      <c r="I2681">
        <v>-12.534912213844599</v>
      </c>
      <c r="J2681">
        <v>22.077447413215499</v>
      </c>
      <c r="K2681">
        <v>52.394734366977197</v>
      </c>
      <c r="L2681">
        <v>54.562112361935696</v>
      </c>
      <c r="M2681">
        <v>90.4352129911817</v>
      </c>
      <c r="N2681">
        <v>2.9192793771500898</v>
      </c>
      <c r="O2681">
        <v>19.253099011454498</v>
      </c>
      <c r="P2681">
        <v>63.410256410256302</v>
      </c>
      <c r="Q2681">
        <v>7.9060356853891997E-2</v>
      </c>
    </row>
    <row r="2682" spans="1:17" hidden="1" x14ac:dyDescent="0.3">
      <c r="A2682" t="s">
        <v>5527</v>
      </c>
      <c r="B2682" t="s">
        <v>5528</v>
      </c>
      <c r="C2682" t="str">
        <f>IFERROR(VLOOKUP(Table1[[#This Row],[Ticker]],[1]!Table1[[Symbol]:[Industry]],2,FALSE),"-")</f>
        <v>-</v>
      </c>
      <c r="D2682" t="s">
        <v>284</v>
      </c>
      <c r="E2682">
        <v>122.19923507999999</v>
      </c>
      <c r="F2682">
        <v>57.55</v>
      </c>
      <c r="G2682">
        <v>-57.680571822070398</v>
      </c>
      <c r="H2682">
        <v>-5.8591757877898702</v>
      </c>
      <c r="I2682">
        <v>-43.130080291607598</v>
      </c>
      <c r="J2682">
        <v>-7.4067364400720299</v>
      </c>
      <c r="K2682">
        <v>60.6775009780918</v>
      </c>
      <c r="L2682">
        <v>69.602161476448501</v>
      </c>
      <c r="M2682">
        <v>41.685384574014101</v>
      </c>
      <c r="N2682">
        <v>1.7920523222629099</v>
      </c>
      <c r="O2682">
        <v>92.875760208514293</v>
      </c>
      <c r="P2682">
        <v>18.659793814432899</v>
      </c>
      <c r="Q2682">
        <v>5.1516279310499999E-3</v>
      </c>
    </row>
    <row r="2683" spans="1:17" hidden="1" x14ac:dyDescent="0.3">
      <c r="A2683" t="s">
        <v>5529</v>
      </c>
      <c r="B2683" t="s">
        <v>5530</v>
      </c>
      <c r="C2683" t="str">
        <f>IFERROR(VLOOKUP(Table1[[#This Row],[Ticker]],[1]!Table1[[Symbol]:[Industry]],2,FALSE),"-")</f>
        <v>-</v>
      </c>
      <c r="D2683" t="s">
        <v>193</v>
      </c>
      <c r="E2683">
        <v>122.07955739499999</v>
      </c>
      <c r="F2683">
        <v>507.25</v>
      </c>
      <c r="G2683">
        <v>-14.2992667622181</v>
      </c>
      <c r="H2683">
        <v>-2.1275476344914499</v>
      </c>
      <c r="I2683">
        <v>-25.754918367121402</v>
      </c>
      <c r="J2683">
        <v>-5.7191882580734799</v>
      </c>
      <c r="K2683">
        <v>515.22058135642305</v>
      </c>
      <c r="L2683">
        <v>492.24721449555301</v>
      </c>
      <c r="M2683">
        <v>45.444226731424799</v>
      </c>
      <c r="N2683">
        <v>0.80551983102558</v>
      </c>
      <c r="O2683">
        <v>37.387875800887102</v>
      </c>
      <c r="P2683">
        <v>33.486842105263101</v>
      </c>
      <c r="Q2683">
        <v>8.3507348320923006E-2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998</v>
      </c>
      <c r="E2684">
        <v>121.675477</v>
      </c>
      <c r="F2684">
        <v>240.65</v>
      </c>
      <c r="G2684">
        <v>-5.7131324004010899</v>
      </c>
      <c r="H2684">
        <v>-20.306988491828601</v>
      </c>
      <c r="I2684">
        <v>-36.657690883725202</v>
      </c>
      <c r="J2684">
        <v>-8.6020137305362798</v>
      </c>
      <c r="K2684">
        <v>253.49158637468801</v>
      </c>
      <c r="L2684">
        <v>251.53667217225299</v>
      </c>
      <c r="M2684">
        <v>46.1803242167965</v>
      </c>
      <c r="N2684">
        <v>0.54303649088777795</v>
      </c>
      <c r="O2684">
        <v>46.436733845834098</v>
      </c>
      <c r="P2684">
        <v>29.7304582210242</v>
      </c>
      <c r="Q2684">
        <v>4.9984257201530997E-2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D2685" t="s">
        <v>193</v>
      </c>
      <c r="E2685">
        <v>121.426759025</v>
      </c>
      <c r="F2685">
        <v>148</v>
      </c>
      <c r="G2685">
        <v>144.58120576184299</v>
      </c>
      <c r="H2685">
        <v>-4.4355915475986603</v>
      </c>
      <c r="I2685">
        <v>32.7234213509401</v>
      </c>
      <c r="J2685">
        <v>-0.24416759425977599</v>
      </c>
      <c r="K2685">
        <v>130.68016899980501</v>
      </c>
      <c r="L2685">
        <v>105.041272554822</v>
      </c>
      <c r="M2685">
        <v>56.1145362924875</v>
      </c>
      <c r="N2685">
        <v>0.74994380441577602</v>
      </c>
      <c r="O2685">
        <v>7.5337837837837904</v>
      </c>
      <c r="P2685">
        <v>178.98209236569201</v>
      </c>
      <c r="Q2685">
        <v>0.22242551778146399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935</v>
      </c>
      <c r="E2686">
        <v>121.321766983999</v>
      </c>
      <c r="F2686">
        <v>116</v>
      </c>
      <c r="G2686">
        <v>214.50584557979101</v>
      </c>
      <c r="H2686">
        <v>14.951235106975099</v>
      </c>
      <c r="I2686">
        <v>163.32571517784299</v>
      </c>
      <c r="J2686">
        <v>16.045893389915701</v>
      </c>
      <c r="K2686">
        <v>87.219808856464596</v>
      </c>
      <c r="L2686">
        <v>66.159547529482893</v>
      </c>
      <c r="M2686">
        <v>89.994527304749695</v>
      </c>
      <c r="N2686">
        <v>0.79689002121770602</v>
      </c>
      <c r="O2686">
        <v>0</v>
      </c>
      <c r="P2686">
        <v>270.60702875399301</v>
      </c>
      <c r="Q2686">
        <v>0.10275169635787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214</v>
      </c>
      <c r="E2687">
        <v>121.24225543999999</v>
      </c>
      <c r="F2687">
        <v>118.35</v>
      </c>
      <c r="G2687">
        <v>195.14149490186901</v>
      </c>
      <c r="H2687">
        <v>25.707526545996501</v>
      </c>
      <c r="I2687">
        <v>6.3168187070220103</v>
      </c>
      <c r="J2687">
        <v>3.8338245778331799</v>
      </c>
      <c r="K2687">
        <v>97.987002956904306</v>
      </c>
      <c r="L2687">
        <v>77.296038097853895</v>
      </c>
      <c r="M2687">
        <v>67.743553350615599</v>
      </c>
      <c r="N2687">
        <v>1.54075653374774</v>
      </c>
      <c r="O2687">
        <v>5.694972539079</v>
      </c>
      <c r="P2687">
        <v>254.87256371813999</v>
      </c>
      <c r="Q2687">
        <v>0.13784837981056999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119</v>
      </c>
      <c r="E2688">
        <v>121.178325</v>
      </c>
      <c r="F2688">
        <v>7.8</v>
      </c>
      <c r="G2688">
        <v>-72.848436501008806</v>
      </c>
      <c r="H2688">
        <v>-10.597745006967401</v>
      </c>
      <c r="I2688">
        <v>-42.009136338805199</v>
      </c>
      <c r="J2688">
        <v>-4.26216308887546</v>
      </c>
      <c r="K2688">
        <v>8.4080006991157408</v>
      </c>
      <c r="L2688">
        <v>10.4103627584383</v>
      </c>
      <c r="M2688">
        <v>36.295481439401101</v>
      </c>
      <c r="N2688">
        <v>0.32680117885093002</v>
      </c>
      <c r="O2688">
        <v>91.025641025640994</v>
      </c>
      <c r="P2688">
        <v>7.58620689655171</v>
      </c>
      <c r="Q2688">
        <v>-5.7976587659632997E-2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D2689" t="s">
        <v>59</v>
      </c>
      <c r="E2689">
        <v>121.1732488</v>
      </c>
      <c r="F2689">
        <v>103.5</v>
      </c>
      <c r="G2689">
        <v>43.014065242123102</v>
      </c>
      <c r="H2689">
        <v>-10.1454718154689</v>
      </c>
      <c r="I2689">
        <v>9.9037868278431294</v>
      </c>
      <c r="J2689">
        <v>-5.9598479509478901</v>
      </c>
      <c r="K2689">
        <v>109.62548027606501</v>
      </c>
      <c r="L2689">
        <v>100.837183399873</v>
      </c>
      <c r="M2689">
        <v>45.481389473076</v>
      </c>
      <c r="N2689">
        <v>0.46108803749676802</v>
      </c>
      <c r="O2689">
        <v>62.2222222222222</v>
      </c>
      <c r="P2689">
        <v>88.181818181818102</v>
      </c>
      <c r="Q2689">
        <v>0.112298826145302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E2690">
        <v>121.11147047999999</v>
      </c>
      <c r="F2690">
        <v>230.75</v>
      </c>
      <c r="G2690">
        <v>213.61864234430701</v>
      </c>
      <c r="H2690">
        <v>0.13255962489714901</v>
      </c>
      <c r="I2690">
        <v>143.82404549448199</v>
      </c>
      <c r="J2690">
        <v>-2.0261382441549598</v>
      </c>
      <c r="K2690">
        <v>214.785383620907</v>
      </c>
      <c r="L2690">
        <v>154.346104614258</v>
      </c>
      <c r="M2690">
        <v>100</v>
      </c>
      <c r="N2690">
        <v>0</v>
      </c>
      <c r="O2690">
        <v>0</v>
      </c>
      <c r="P2690">
        <v>241.39665631010499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447</v>
      </c>
      <c r="E2691">
        <v>121.07494699999999</v>
      </c>
      <c r="F2691">
        <v>237.05</v>
      </c>
      <c r="G2691">
        <v>154.42436698658301</v>
      </c>
      <c r="H2691">
        <v>37.9193530283668</v>
      </c>
      <c r="I2691">
        <v>83.108459132772495</v>
      </c>
      <c r="J2691">
        <v>1.95064593469284</v>
      </c>
      <c r="K2691">
        <v>176.94693169816901</v>
      </c>
      <c r="L2691">
        <v>140.66848570744099</v>
      </c>
      <c r="M2691">
        <v>80.117866929236897</v>
      </c>
      <c r="N2691">
        <v>2.8041753883441598</v>
      </c>
      <c r="O2691">
        <v>6.1590381775996601</v>
      </c>
      <c r="P2691">
        <v>197.05513784461101</v>
      </c>
      <c r="Q2691">
        <v>0.124429512656084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1939</v>
      </c>
      <c r="E2692">
        <v>120.99375000000001</v>
      </c>
      <c r="F2692">
        <v>11.71</v>
      </c>
      <c r="G2692">
        <v>70.696562305388795</v>
      </c>
      <c r="H2692">
        <v>-12.5712497349631</v>
      </c>
      <c r="I2692">
        <v>-4.5811395568261704</v>
      </c>
      <c r="J2692">
        <v>-2.35974958694062</v>
      </c>
      <c r="K2692">
        <v>11.4042137262776</v>
      </c>
      <c r="L2692">
        <v>10.016585877855899</v>
      </c>
      <c r="M2692">
        <v>50.4816707819109</v>
      </c>
      <c r="N2692">
        <v>1.20743837423984</v>
      </c>
      <c r="O2692">
        <v>31.511528608027302</v>
      </c>
      <c r="P2692">
        <v>105.438596491228</v>
      </c>
      <c r="Q2692">
        <v>-1.1734663394817E-2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420</v>
      </c>
      <c r="E2693">
        <v>120.99164</v>
      </c>
      <c r="F2693">
        <v>68.819999999999993</v>
      </c>
      <c r="G2693">
        <v>-55.052662597309798</v>
      </c>
      <c r="H2693">
        <v>-18.236483702083898</v>
      </c>
      <c r="I2693">
        <v>-53.349180401145297</v>
      </c>
      <c r="J2693">
        <v>1.9492084430561201</v>
      </c>
      <c r="K2693">
        <v>73.911963008045703</v>
      </c>
      <c r="L2693">
        <v>93.485596114412104</v>
      </c>
      <c r="M2693">
        <v>57.789020768159403</v>
      </c>
      <c r="N2693">
        <v>1.4061055813888801</v>
      </c>
      <c r="O2693">
        <v>144.84161580935699</v>
      </c>
      <c r="P2693">
        <v>17.0209148104063</v>
      </c>
      <c r="Q2693">
        <v>0.23322948134297999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92</v>
      </c>
      <c r="E2694">
        <v>120.74476817</v>
      </c>
      <c r="F2694">
        <v>55.4</v>
      </c>
      <c r="G2694">
        <v>-29.950007608743</v>
      </c>
      <c r="H2694">
        <v>-20.3010938648072</v>
      </c>
      <c r="I2694">
        <v>-3.2535838440564602</v>
      </c>
      <c r="J2694">
        <v>-9.82904616014849</v>
      </c>
      <c r="K2694">
        <v>62.738874750317599</v>
      </c>
      <c r="L2694">
        <v>61.083019613008197</v>
      </c>
      <c r="M2694">
        <v>40.537764651523403</v>
      </c>
      <c r="N2694">
        <v>1.2027320311502601</v>
      </c>
      <c r="O2694">
        <v>84.945848375451206</v>
      </c>
      <c r="P2694">
        <v>32.535885167464102</v>
      </c>
      <c r="Q2694">
        <v>5.3679035277860998E-2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E2695">
        <v>120.7399128</v>
      </c>
      <c r="F2695">
        <v>63.82</v>
      </c>
      <c r="G2695">
        <v>-66.258831393983399</v>
      </c>
      <c r="H2695">
        <v>-18.737353901067301</v>
      </c>
      <c r="I2695">
        <v>-35.059494535181102</v>
      </c>
      <c r="J2695">
        <v>-2.7196866312517298</v>
      </c>
      <c r="K2695">
        <v>67.764811762615196</v>
      </c>
      <c r="L2695">
        <v>88.279834687938106</v>
      </c>
      <c r="M2695">
        <v>48.864531378461798</v>
      </c>
      <c r="N2695">
        <v>1.72288461538461</v>
      </c>
      <c r="O2695">
        <v>128.37668442494501</v>
      </c>
      <c r="P2695">
        <v>14.9909909909909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230</v>
      </c>
      <c r="E2696">
        <v>120.72486624</v>
      </c>
      <c r="F2696">
        <v>115</v>
      </c>
      <c r="G2696">
        <v>49.009072890466797</v>
      </c>
      <c r="H2696">
        <v>-12.429298762043301</v>
      </c>
      <c r="I2696">
        <v>40.081266368391802</v>
      </c>
      <c r="J2696">
        <v>9.9031695614414996</v>
      </c>
      <c r="K2696">
        <v>102.04220793876</v>
      </c>
      <c r="M2696">
        <v>66.338656078802501</v>
      </c>
      <c r="N2696">
        <v>0.49119718309859101</v>
      </c>
      <c r="O2696">
        <v>16.5217391304347</v>
      </c>
      <c r="P2696">
        <v>109.09090909090899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214</v>
      </c>
      <c r="E2697">
        <v>120.618306</v>
      </c>
      <c r="F2697">
        <v>8.27</v>
      </c>
      <c r="G2697">
        <v>-18.675111591127401</v>
      </c>
      <c r="H2697">
        <v>-1.16903896727015</v>
      </c>
      <c r="I2697">
        <v>-18.426502480576499</v>
      </c>
      <c r="J2697">
        <v>-1.28631087054213</v>
      </c>
      <c r="K2697">
        <v>8.18259023716206</v>
      </c>
      <c r="L2697">
        <v>8.3856183005096003</v>
      </c>
      <c r="M2697">
        <v>48.398920667569499</v>
      </c>
      <c r="N2697">
        <v>0.79359044573912996</v>
      </c>
      <c r="O2697">
        <v>57.194679564691597</v>
      </c>
      <c r="P2697">
        <v>31.687898089171899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609</v>
      </c>
      <c r="E2698">
        <v>119.8319</v>
      </c>
      <c r="F2698">
        <v>51.61</v>
      </c>
      <c r="G2698">
        <v>-12.7055501976816</v>
      </c>
      <c r="H2698">
        <v>-4.0061047580534703</v>
      </c>
      <c r="I2698">
        <v>-5.3857361884443096</v>
      </c>
      <c r="J2698">
        <v>1.45474706771625</v>
      </c>
      <c r="K2698">
        <v>50.015667587080301</v>
      </c>
      <c r="L2698">
        <v>50.583808133557802</v>
      </c>
      <c r="M2698">
        <v>64.283731510244294</v>
      </c>
      <c r="N2698">
        <v>1.43715203802585</v>
      </c>
      <c r="O2698">
        <v>32.9199767486921</v>
      </c>
      <c r="P2698">
        <v>25.5717761557177</v>
      </c>
      <c r="Q2698">
        <v>-1.7043508303073999E-2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384</v>
      </c>
      <c r="E2699">
        <v>119.74536105</v>
      </c>
      <c r="F2699">
        <v>115.5</v>
      </c>
      <c r="G2699">
        <v>-75.879564179232801</v>
      </c>
      <c r="H2699">
        <v>-21.931709095422502</v>
      </c>
      <c r="I2699">
        <v>-10.1623225659567</v>
      </c>
      <c r="J2699">
        <v>-8.4032900438419595</v>
      </c>
      <c r="K2699">
        <v>129.03855829731299</v>
      </c>
      <c r="L2699">
        <v>127.66536406029</v>
      </c>
      <c r="M2699">
        <v>33.526673977353703</v>
      </c>
      <c r="N2699">
        <v>0.84844045954721703</v>
      </c>
      <c r="O2699">
        <v>103.463203463203</v>
      </c>
      <c r="P2699">
        <v>25.816993464052199</v>
      </c>
      <c r="Q2699">
        <v>9.4663971985176995E-2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132</v>
      </c>
      <c r="E2700">
        <v>119.41876128</v>
      </c>
      <c r="F2700">
        <v>61.52</v>
      </c>
      <c r="G2700">
        <v>19.575279447376001</v>
      </c>
      <c r="H2700">
        <v>-5.5065961625034996</v>
      </c>
      <c r="I2700">
        <v>-16.389531165217701</v>
      </c>
      <c r="J2700">
        <v>-11.5456712481962</v>
      </c>
      <c r="K2700">
        <v>62.5475333391419</v>
      </c>
      <c r="L2700">
        <v>62.007431349593404</v>
      </c>
      <c r="M2700">
        <v>37.935348972754099</v>
      </c>
      <c r="N2700">
        <v>2.3212710550370002</v>
      </c>
      <c r="O2700">
        <v>53.202210663198898</v>
      </c>
      <c r="P2700">
        <v>52.088998763905998</v>
      </c>
      <c r="Q2700">
        <v>0.112374048785695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384</v>
      </c>
      <c r="E2701">
        <v>119.39805</v>
      </c>
      <c r="F2701">
        <v>50.99</v>
      </c>
      <c r="G2701">
        <v>103.994713306929</v>
      </c>
      <c r="H2701">
        <v>3.0432311053241299</v>
      </c>
      <c r="I2701">
        <v>137.09083566989301</v>
      </c>
      <c r="J2701">
        <v>-3.6149966199886099</v>
      </c>
      <c r="K2701">
        <v>46.164362614398598</v>
      </c>
      <c r="L2701">
        <v>35.739404496148602</v>
      </c>
      <c r="M2701">
        <v>55.495041426810701</v>
      </c>
      <c r="N2701">
        <v>0.51951144904736901</v>
      </c>
      <c r="O2701">
        <v>6.3934104726416798</v>
      </c>
      <c r="P2701">
        <v>201.71597633136099</v>
      </c>
      <c r="Q2701">
        <v>7.7201873193880999E-2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E2702">
        <v>119.274947975</v>
      </c>
      <c r="F2702">
        <v>100</v>
      </c>
      <c r="G2702">
        <v>126.73967501358599</v>
      </c>
      <c r="H2702">
        <v>-24.2891770778905</v>
      </c>
      <c r="I2702">
        <v>52.925620120617197</v>
      </c>
      <c r="J2702">
        <v>-9.7434790158890294</v>
      </c>
      <c r="K2702">
        <v>99.269750791485606</v>
      </c>
      <c r="L2702">
        <v>76.736533156771102</v>
      </c>
      <c r="M2702">
        <v>30.7164455617702</v>
      </c>
      <c r="N2702">
        <v>0.25228302971081601</v>
      </c>
      <c r="O2702">
        <v>46.449999999999903</v>
      </c>
      <c r="P2702">
        <v>168.74496103198001</v>
      </c>
      <c r="Q2702">
        <v>0.12624410872028499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132</v>
      </c>
      <c r="E2703">
        <v>119.12593192999999</v>
      </c>
      <c r="F2703">
        <v>131.15</v>
      </c>
      <c r="G2703">
        <v>18.6601280618933</v>
      </c>
      <c r="H2703">
        <v>9.8579551260700597</v>
      </c>
      <c r="I2703">
        <v>-26.504586074858501</v>
      </c>
      <c r="J2703">
        <v>-4.8291685471852501</v>
      </c>
      <c r="K2703">
        <v>124.300256013027</v>
      </c>
      <c r="L2703">
        <v>119.734076375466</v>
      </c>
      <c r="M2703">
        <v>58.1130147686493</v>
      </c>
      <c r="N2703">
        <v>0.88032424639890305</v>
      </c>
      <c r="O2703">
        <v>48.494090735798601</v>
      </c>
      <c r="P2703">
        <v>50.747126436781599</v>
      </c>
      <c r="Q2703">
        <v>6.3991403233066999E-2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40</v>
      </c>
      <c r="E2704">
        <v>119.08125</v>
      </c>
      <c r="F2704">
        <v>443.1</v>
      </c>
      <c r="G2704">
        <v>107.53797116431301</v>
      </c>
      <c r="H2704">
        <v>3.49311985053318</v>
      </c>
      <c r="I2704">
        <v>8.7210717453851192</v>
      </c>
      <c r="J2704">
        <v>-5.0433796234652997</v>
      </c>
      <c r="K2704">
        <v>425.66566700784699</v>
      </c>
      <c r="L2704">
        <v>377.48168891240903</v>
      </c>
      <c r="M2704">
        <v>59.665295501972302</v>
      </c>
      <c r="N2704">
        <v>1.28670634920634</v>
      </c>
      <c r="O2704">
        <v>18.6526743398781</v>
      </c>
      <c r="P2704">
        <v>161.107837360047</v>
      </c>
      <c r="Q2704">
        <v>8.4844619158406007E-2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384</v>
      </c>
      <c r="E2705">
        <v>118.55535039599999</v>
      </c>
      <c r="F2705">
        <v>5.37</v>
      </c>
      <c r="G2705">
        <v>19.216521553328</v>
      </c>
      <c r="H2705">
        <v>-8.6262204302216201</v>
      </c>
      <c r="I2705">
        <v>7.5073613462442497</v>
      </c>
      <c r="J2705">
        <v>-4.75341097142769</v>
      </c>
      <c r="K2705">
        <v>5.4694602407545396</v>
      </c>
      <c r="L2705">
        <v>5.2643794900569603</v>
      </c>
      <c r="M2705">
        <v>34.130851561849802</v>
      </c>
      <c r="N2705">
        <v>1.0114791356946</v>
      </c>
      <c r="O2705">
        <v>76.536312849162002</v>
      </c>
      <c r="P2705">
        <v>67.812499999999901</v>
      </c>
      <c r="Q2705">
        <v>8.5069878151428996E-2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584</v>
      </c>
      <c r="E2706">
        <v>118.322177201</v>
      </c>
      <c r="F2706">
        <v>167.9</v>
      </c>
      <c r="G2706">
        <v>48.772984982677599</v>
      </c>
      <c r="H2706">
        <v>-5.3752568785929498</v>
      </c>
      <c r="I2706">
        <v>29.701951199860499</v>
      </c>
      <c r="J2706">
        <v>-4.2845652104471004</v>
      </c>
      <c r="K2706">
        <v>170.45336516015101</v>
      </c>
      <c r="L2706">
        <v>150.06643325149</v>
      </c>
      <c r="M2706">
        <v>44.108270056132</v>
      </c>
      <c r="N2706">
        <v>0.37862948141424901</v>
      </c>
      <c r="O2706">
        <v>31.0303752233472</v>
      </c>
      <c r="P2706">
        <v>86.141906873614104</v>
      </c>
      <c r="Q2706">
        <v>7.3358593711378997E-2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531</v>
      </c>
      <c r="E2707">
        <v>117.97968</v>
      </c>
      <c r="F2707">
        <v>103.15</v>
      </c>
      <c r="G2707">
        <v>-5.9952512739439996</v>
      </c>
      <c r="H2707">
        <v>-5.6259410420816396</v>
      </c>
      <c r="I2707">
        <v>-3.44206865589025</v>
      </c>
      <c r="J2707">
        <v>-5.7926165869044901</v>
      </c>
      <c r="K2707">
        <v>105.11757520310999</v>
      </c>
      <c r="L2707">
        <v>103.236074949406</v>
      </c>
      <c r="M2707">
        <v>45.835676006021302</v>
      </c>
      <c r="N2707">
        <v>0.56660264709758701</v>
      </c>
      <c r="O2707">
        <v>29.374697043141001</v>
      </c>
      <c r="P2707">
        <v>27.345679012345599</v>
      </c>
      <c r="Q2707">
        <v>-4.6711545008727998E-2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998</v>
      </c>
      <c r="E2708">
        <v>117.86742</v>
      </c>
      <c r="F2708">
        <v>198.26</v>
      </c>
      <c r="G2708">
        <v>63.040080355665303</v>
      </c>
      <c r="H2708">
        <v>-3.1418622238065401</v>
      </c>
      <c r="I2708">
        <v>-10.447151272152899</v>
      </c>
      <c r="J2708">
        <v>-2.5742625527137402</v>
      </c>
      <c r="K2708">
        <v>196.46005644704101</v>
      </c>
      <c r="L2708">
        <v>187.04838131312201</v>
      </c>
      <c r="M2708">
        <v>53.896377207400597</v>
      </c>
      <c r="N2708">
        <v>0.73555860360252801</v>
      </c>
      <c r="O2708">
        <v>31.897508322404899</v>
      </c>
      <c r="P2708">
        <v>102.306122448979</v>
      </c>
      <c r="Q2708">
        <v>0.122296418202115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306</v>
      </c>
      <c r="E2709">
        <v>117.85742500000001</v>
      </c>
      <c r="F2709">
        <v>52.78</v>
      </c>
      <c r="G2709">
        <v>-19.042950100943798</v>
      </c>
      <c r="H2709">
        <v>-6.9297917361850603</v>
      </c>
      <c r="I2709">
        <v>-12.9498273640941</v>
      </c>
      <c r="J2709">
        <v>-0.441979828313384</v>
      </c>
      <c r="K2709">
        <v>50.782274916147898</v>
      </c>
      <c r="L2709">
        <v>52.327247345856698</v>
      </c>
      <c r="M2709">
        <v>57.2689145744339</v>
      </c>
      <c r="N2709">
        <v>1.397209363932</v>
      </c>
      <c r="O2709">
        <v>40.015157256536497</v>
      </c>
      <c r="P2709">
        <v>28.418491484184901</v>
      </c>
      <c r="Q2709">
        <v>1.7097013918457998E-2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609</v>
      </c>
      <c r="E2710">
        <v>117.78424200000001</v>
      </c>
      <c r="F2710">
        <v>56.5</v>
      </c>
      <c r="G2710">
        <v>90.875236808196206</v>
      </c>
      <c r="H2710">
        <v>17.565631603088001</v>
      </c>
      <c r="I2710">
        <v>34.695550479987602</v>
      </c>
      <c r="J2710">
        <v>-6.4307059439918204</v>
      </c>
      <c r="K2710">
        <v>49.590831199493898</v>
      </c>
      <c r="L2710">
        <v>39.361076826225798</v>
      </c>
      <c r="M2710">
        <v>55.581072380134202</v>
      </c>
      <c r="N2710">
        <v>1.9241045762047899</v>
      </c>
      <c r="O2710">
        <v>22.123893805309699</v>
      </c>
      <c r="P2710">
        <v>145.75902566333099</v>
      </c>
      <c r="Q2710">
        <v>0.112505588290207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584</v>
      </c>
      <c r="E2711">
        <v>117.621395771</v>
      </c>
      <c r="F2711">
        <v>134.94999999999999</v>
      </c>
      <c r="G2711">
        <v>107.53148908564</v>
      </c>
      <c r="H2711">
        <v>21.456890290279699</v>
      </c>
      <c r="I2711">
        <v>-20.677466062593599</v>
      </c>
      <c r="J2711">
        <v>13.1059040093661</v>
      </c>
      <c r="K2711">
        <v>109.679244606167</v>
      </c>
      <c r="L2711">
        <v>96.392094111277302</v>
      </c>
      <c r="M2711">
        <v>67.598342930913404</v>
      </c>
      <c r="N2711">
        <v>4.63071265859862</v>
      </c>
      <c r="O2711">
        <v>22.304557243423499</v>
      </c>
      <c r="P2711">
        <v>154.38265786993401</v>
      </c>
      <c r="Q2711">
        <v>7.4785075948358995E-2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140</v>
      </c>
      <c r="E2712">
        <v>117.428292</v>
      </c>
      <c r="F2712">
        <v>16.27</v>
      </c>
      <c r="G2712">
        <v>-4.0517782243527396</v>
      </c>
      <c r="H2712">
        <v>-5.5622544906737801</v>
      </c>
      <c r="I2712">
        <v>-20.445484565937299</v>
      </c>
      <c r="J2712">
        <v>-2.50261233587621</v>
      </c>
      <c r="K2712">
        <v>16.299117012144901</v>
      </c>
      <c r="L2712">
        <v>16.409649630580301</v>
      </c>
      <c r="M2712">
        <v>46.850290443778199</v>
      </c>
      <c r="N2712">
        <v>1.9578998163946499</v>
      </c>
      <c r="O2712">
        <v>42.286416717885601</v>
      </c>
      <c r="P2712">
        <v>33.360655737704903</v>
      </c>
      <c r="Q2712">
        <v>-5.3249085827073002E-2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117.286929</v>
      </c>
      <c r="F2713">
        <v>159.05000000000001</v>
      </c>
      <c r="G2713">
        <v>-48.053703188855202</v>
      </c>
      <c r="H2713">
        <v>-6.2876410123300497</v>
      </c>
      <c r="I2713">
        <v>-31.311374234429199</v>
      </c>
      <c r="J2713">
        <v>-3.5261382441549598</v>
      </c>
      <c r="K2713">
        <v>157.53589912084399</v>
      </c>
      <c r="M2713">
        <v>54.1037186240683</v>
      </c>
      <c r="N2713">
        <v>1.40339869281045</v>
      </c>
      <c r="O2713">
        <v>25.432254008173501</v>
      </c>
      <c r="P2713">
        <v>13.607142857142801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281</v>
      </c>
      <c r="E2714">
        <v>116.625</v>
      </c>
      <c r="F2714">
        <v>383.8</v>
      </c>
      <c r="G2714">
        <v>135.00870291198299</v>
      </c>
      <c r="H2714">
        <v>0.21832555461212899</v>
      </c>
      <c r="I2714">
        <v>4.9334946230142203</v>
      </c>
      <c r="J2714">
        <v>5.9599728669561403</v>
      </c>
      <c r="K2714">
        <v>357.99575889467798</v>
      </c>
      <c r="L2714">
        <v>301.48688655519197</v>
      </c>
      <c r="M2714">
        <v>70.347499377849701</v>
      </c>
      <c r="N2714">
        <v>1.7117472628913499</v>
      </c>
      <c r="O2714">
        <v>10.0573215216258</v>
      </c>
      <c r="P2714">
        <v>197.51937984496101</v>
      </c>
      <c r="Q2714">
        <v>0.123463758013274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328</v>
      </c>
      <c r="E2715">
        <v>116.29763459999999</v>
      </c>
      <c r="F2715">
        <v>116.13</v>
      </c>
      <c r="G2715">
        <v>-37.754758151844101</v>
      </c>
      <c r="H2715">
        <v>-14.496577436152901</v>
      </c>
      <c r="I2715">
        <v>-8.7185043946315499</v>
      </c>
      <c r="J2715">
        <v>-4.8907435183987804</v>
      </c>
      <c r="K2715">
        <v>121.68129757605</v>
      </c>
      <c r="L2715">
        <v>122.376921680515</v>
      </c>
      <c r="M2715">
        <v>39.130903842918997</v>
      </c>
      <c r="N2715">
        <v>0.31961852275907299</v>
      </c>
      <c r="O2715">
        <v>47.119607336605497</v>
      </c>
      <c r="P2715">
        <v>23.542553191489301</v>
      </c>
      <c r="Q2715">
        <v>0.16997697496237399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281</v>
      </c>
      <c r="E2716">
        <v>116.249895795</v>
      </c>
      <c r="F2716">
        <v>53.82</v>
      </c>
      <c r="G2716">
        <v>-29.655862644010899</v>
      </c>
      <c r="H2716">
        <v>29.305687564509299</v>
      </c>
      <c r="I2716">
        <v>-16.4486902837793</v>
      </c>
      <c r="J2716">
        <v>12.940669239248701</v>
      </c>
      <c r="K2716">
        <v>47.244176495304401</v>
      </c>
      <c r="L2716">
        <v>50.463589695173802</v>
      </c>
      <c r="M2716">
        <v>71.076471946937701</v>
      </c>
      <c r="N2716">
        <v>2.83132543017157</v>
      </c>
      <c r="O2716">
        <v>23.188405797101399</v>
      </c>
      <c r="P2716">
        <v>53.3333333333333</v>
      </c>
      <c r="Q2716">
        <v>1.2318822648800999E-2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116.227889375</v>
      </c>
      <c r="F2717">
        <v>100.9</v>
      </c>
      <c r="G2717">
        <v>-3.2101127312296902</v>
      </c>
      <c r="H2717">
        <v>-8.0734961034270505</v>
      </c>
      <c r="I2717">
        <v>-19.433324593759199</v>
      </c>
      <c r="J2717">
        <v>-6.7180813721170498</v>
      </c>
      <c r="K2717">
        <v>104.45289028475599</v>
      </c>
      <c r="L2717">
        <v>98.870541108840001</v>
      </c>
      <c r="M2717">
        <v>55.628579933207597</v>
      </c>
      <c r="N2717">
        <v>0.86105745345235396</v>
      </c>
      <c r="O2717">
        <v>44.0535183349851</v>
      </c>
      <c r="P2717">
        <v>41.415557112824096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59</v>
      </c>
      <c r="E2718">
        <v>115.641534155</v>
      </c>
      <c r="F2718">
        <v>21.55</v>
      </c>
      <c r="G2718">
        <v>66.366130178346495</v>
      </c>
      <c r="H2718">
        <v>-9.5367420129554201</v>
      </c>
      <c r="I2718">
        <v>10.372765692853701</v>
      </c>
      <c r="J2718">
        <v>-1.31859107434363</v>
      </c>
      <c r="K2718">
        <v>21.452330543238599</v>
      </c>
      <c r="L2718">
        <v>18.933439581094799</v>
      </c>
      <c r="M2718">
        <v>47.442465595800499</v>
      </c>
      <c r="N2718">
        <v>0.20773710140405699</v>
      </c>
      <c r="O2718">
        <v>44.779582366589302</v>
      </c>
      <c r="P2718">
        <v>103.301886792452</v>
      </c>
      <c r="Q2718">
        <v>0.120568810289711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59</v>
      </c>
      <c r="E2719">
        <v>115.583558373</v>
      </c>
      <c r="F2719">
        <v>23.14</v>
      </c>
      <c r="G2719">
        <v>-16.259941676640899</v>
      </c>
      <c r="H2719">
        <v>-7.0950047248198498</v>
      </c>
      <c r="I2719">
        <v>-40.594284706957602</v>
      </c>
      <c r="J2719">
        <v>-3.3942442723721502</v>
      </c>
      <c r="K2719">
        <v>23.623154420676901</v>
      </c>
      <c r="L2719">
        <v>26.186184663562301</v>
      </c>
      <c r="M2719">
        <v>52.443105709311602</v>
      </c>
      <c r="N2719">
        <v>0.63479587159498196</v>
      </c>
      <c r="O2719">
        <v>78.046672428694905</v>
      </c>
      <c r="P2719">
        <v>21.789473684210499</v>
      </c>
      <c r="Q2719">
        <v>-0.11556502448030399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584</v>
      </c>
      <c r="E2720">
        <v>115.16</v>
      </c>
      <c r="F2720">
        <v>144</v>
      </c>
      <c r="G2720">
        <v>305.30469280111902</v>
      </c>
      <c r="H2720">
        <v>16.8843732090318</v>
      </c>
      <c r="I2720">
        <v>128.84437495864299</v>
      </c>
      <c r="J2720">
        <v>-11.434571220869801</v>
      </c>
      <c r="K2720">
        <v>128.040531821868</v>
      </c>
      <c r="L2720">
        <v>90.884983794715595</v>
      </c>
      <c r="M2720">
        <v>54.077928806063902</v>
      </c>
      <c r="N2720">
        <v>0.936079480101219</v>
      </c>
      <c r="O2720">
        <v>13.0902777777777</v>
      </c>
      <c r="P2720">
        <v>392.30769230769198</v>
      </c>
      <c r="Q2720">
        <v>0.170078003975138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193</v>
      </c>
      <c r="E2721">
        <v>115.062</v>
      </c>
      <c r="F2721">
        <v>73.58</v>
      </c>
      <c r="G2721">
        <v>173.53238734460299</v>
      </c>
      <c r="H2721">
        <v>33.999154488502199</v>
      </c>
      <c r="I2721">
        <v>49.479149194561998</v>
      </c>
      <c r="J2721">
        <v>0.24201368176101801</v>
      </c>
      <c r="K2721">
        <v>64.019369750544001</v>
      </c>
      <c r="L2721">
        <v>51.875060287749299</v>
      </c>
      <c r="M2721">
        <v>60.191118313285898</v>
      </c>
      <c r="N2721">
        <v>1.60398229684386</v>
      </c>
      <c r="O2721">
        <v>13.3324272900244</v>
      </c>
      <c r="P2721">
        <v>223.85563380281599</v>
      </c>
      <c r="Q2721">
        <v>9.1283545922130005E-2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5012</v>
      </c>
      <c r="E2722">
        <v>115.01191875000001</v>
      </c>
      <c r="F2722">
        <v>191.55</v>
      </c>
      <c r="G2722">
        <v>45.963482632841803</v>
      </c>
      <c r="H2722">
        <v>7.3586300657653396</v>
      </c>
      <c r="I2722">
        <v>1.0802061212008001</v>
      </c>
      <c r="J2722">
        <v>19.4452332605054</v>
      </c>
      <c r="K2722">
        <v>144.53898699680499</v>
      </c>
      <c r="L2722">
        <v>133.38416767216</v>
      </c>
      <c r="M2722">
        <v>82.504973448162801</v>
      </c>
      <c r="N2722">
        <v>1.51916461916461</v>
      </c>
      <c r="O2722">
        <v>0</v>
      </c>
      <c r="P2722">
        <v>85.970873786407694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384</v>
      </c>
      <c r="E2723">
        <v>115.001785560999</v>
      </c>
      <c r="F2723">
        <v>24.48</v>
      </c>
      <c r="G2723">
        <v>144.22198603420199</v>
      </c>
      <c r="H2723">
        <v>12.000399991817799</v>
      </c>
      <c r="I2723">
        <v>84.804314988628306</v>
      </c>
      <c r="J2723">
        <v>8.3435641904708202</v>
      </c>
      <c r="K2723">
        <v>18.923482196643501</v>
      </c>
      <c r="L2723">
        <v>13.9090621666245</v>
      </c>
      <c r="M2723">
        <v>81.879198076640407</v>
      </c>
      <c r="N2723">
        <v>5.9860946866185899E-2</v>
      </c>
      <c r="O2723">
        <v>0</v>
      </c>
      <c r="P2723">
        <v>196.72727272727201</v>
      </c>
      <c r="Q2723">
        <v>0.141277991854523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531</v>
      </c>
      <c r="E2724">
        <v>114.867973275</v>
      </c>
      <c r="F2724">
        <v>2824.3</v>
      </c>
      <c r="G2724">
        <v>107.492093077394</v>
      </c>
      <c r="H2724">
        <v>-13.983475531621</v>
      </c>
      <c r="I2724">
        <v>-15.620144470831001</v>
      </c>
      <c r="J2724">
        <v>-6.3739643311114804</v>
      </c>
      <c r="K2724">
        <v>2822.4323457436399</v>
      </c>
      <c r="L2724">
        <v>2525.4534423016999</v>
      </c>
      <c r="M2724">
        <v>48.684882366743402</v>
      </c>
      <c r="N2724">
        <v>0.66634605331939301</v>
      </c>
      <c r="O2724">
        <v>18.259391707679701</v>
      </c>
      <c r="P2724">
        <v>156.381626724764</v>
      </c>
      <c r="Q2724">
        <v>0.12726701837603499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998</v>
      </c>
      <c r="E2725">
        <v>114.546268234999</v>
      </c>
      <c r="F2725">
        <v>42.5</v>
      </c>
      <c r="G2725">
        <v>-14.2327294346728</v>
      </c>
      <c r="H2725">
        <v>-4.8492420129554299</v>
      </c>
      <c r="I2725">
        <v>-0.32977201319503102</v>
      </c>
      <c r="J2725">
        <v>-7.6583221522009399</v>
      </c>
      <c r="K2725">
        <v>41.860649012734903</v>
      </c>
      <c r="L2725">
        <v>41.209019104657401</v>
      </c>
      <c r="M2725">
        <v>35.936373537520502</v>
      </c>
      <c r="N2725">
        <v>1.5175070595575699</v>
      </c>
      <c r="O2725">
        <v>32.329411764705803</v>
      </c>
      <c r="P2725">
        <v>29.9694189602446</v>
      </c>
      <c r="Q2725">
        <v>4.5890274516919996E-3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672</v>
      </c>
      <c r="E2726">
        <v>114.25430274</v>
      </c>
      <c r="F2726">
        <v>105.9</v>
      </c>
      <c r="G2726">
        <v>17.829025770212201</v>
      </c>
      <c r="H2726">
        <v>14.2331823657694</v>
      </c>
      <c r="I2726">
        <v>11.2506891225775</v>
      </c>
      <c r="J2726">
        <v>-3.9705826885994</v>
      </c>
      <c r="K2726">
        <v>100.95799406422</v>
      </c>
      <c r="L2726">
        <v>98.311071458586596</v>
      </c>
      <c r="M2726">
        <v>55.0452962312363</v>
      </c>
      <c r="N2726">
        <v>1.6438051436080301</v>
      </c>
      <c r="O2726">
        <v>80.604343720491002</v>
      </c>
      <c r="P2726">
        <v>59.969788519637397</v>
      </c>
      <c r="Q2726">
        <v>6.6972178855948E-2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281</v>
      </c>
      <c r="E2727">
        <v>114.09184704</v>
      </c>
      <c r="F2727">
        <v>174.5</v>
      </c>
      <c r="G2727">
        <v>18.124996067647199</v>
      </c>
      <c r="H2727">
        <v>-6.2456512463552603</v>
      </c>
      <c r="I2727">
        <v>-3.1531502354829199</v>
      </c>
      <c r="J2727">
        <v>-4.6710453910317096</v>
      </c>
      <c r="K2727">
        <v>173.28141548654801</v>
      </c>
      <c r="L2727">
        <v>166.33519911566</v>
      </c>
      <c r="M2727">
        <v>56.198361470918002</v>
      </c>
      <c r="N2727">
        <v>1.16299908003679</v>
      </c>
      <c r="O2727">
        <v>34.670487106017099</v>
      </c>
      <c r="P2727">
        <v>47.881355932203398</v>
      </c>
      <c r="Q2727">
        <v>3.1944947948083002E-2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113.88</v>
      </c>
      <c r="F2728">
        <v>17.87</v>
      </c>
      <c r="G2728">
        <v>40.173113853751197</v>
      </c>
      <c r="H2728">
        <v>16.3125837131856</v>
      </c>
      <c r="I2728">
        <v>-10.075233033970401</v>
      </c>
      <c r="J2728">
        <v>6.1220099039931801</v>
      </c>
      <c r="K2728">
        <v>15.115816860794199</v>
      </c>
      <c r="L2728">
        <v>17.4261361841974</v>
      </c>
      <c r="M2728">
        <v>92.664954065848406</v>
      </c>
      <c r="N2728">
        <v>4.5461072843394099</v>
      </c>
      <c r="O2728">
        <v>10.688304420816999</v>
      </c>
      <c r="P2728">
        <v>76.755687438180004</v>
      </c>
      <c r="Q2728">
        <v>6.1855050427126003E-2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379</v>
      </c>
      <c r="E2729">
        <v>113.79644710999899</v>
      </c>
      <c r="M2729">
        <v>50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77</v>
      </c>
      <c r="E2730">
        <v>113.47582602999999</v>
      </c>
      <c r="F2730">
        <v>14.29</v>
      </c>
      <c r="G2730">
        <v>-24.227289328116399</v>
      </c>
      <c r="H2730">
        <v>-33.181730609002003</v>
      </c>
      <c r="I2730">
        <v>-46.983690390125503</v>
      </c>
      <c r="J2730">
        <v>-2.72838543516619</v>
      </c>
      <c r="K2730">
        <v>16.486560310218401</v>
      </c>
      <c r="L2730">
        <v>17.8689374036069</v>
      </c>
      <c r="M2730">
        <v>37.498009143182699</v>
      </c>
      <c r="N2730">
        <v>5.1638982991429003</v>
      </c>
      <c r="O2730">
        <v>117.634709587123</v>
      </c>
      <c r="P2730">
        <v>16.462917685411501</v>
      </c>
      <c r="Q2730">
        <v>1.6685603740883001E-2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584</v>
      </c>
      <c r="E2731">
        <v>113.34023999999999</v>
      </c>
      <c r="F2731">
        <v>118.2</v>
      </c>
      <c r="G2731">
        <v>95.156727641143107</v>
      </c>
      <c r="H2731">
        <v>-14.1515675943507</v>
      </c>
      <c r="I2731">
        <v>21.922695191102999</v>
      </c>
      <c r="J2731">
        <v>-1.64003785805457</v>
      </c>
      <c r="K2731">
        <v>118.431157776335</v>
      </c>
      <c r="L2731">
        <v>106.410684602104</v>
      </c>
      <c r="M2731">
        <v>54.097372794773399</v>
      </c>
      <c r="N2731">
        <v>0.69612977111212204</v>
      </c>
      <c r="O2731">
        <v>25.972927241962701</v>
      </c>
      <c r="P2731">
        <v>135.45816733067699</v>
      </c>
      <c r="Q2731">
        <v>7.2551152591877999E-2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113.124645710999</v>
      </c>
      <c r="F2732">
        <v>48.67</v>
      </c>
      <c r="G2732">
        <v>101.388652700869</v>
      </c>
      <c r="H2732">
        <v>-1.3060189606608801</v>
      </c>
      <c r="I2732">
        <v>56.4453886293716</v>
      </c>
      <c r="J2732">
        <v>-8.1963510101124104</v>
      </c>
      <c r="K2732">
        <v>44.470759483697599</v>
      </c>
      <c r="L2732">
        <v>34.128338399030604</v>
      </c>
      <c r="M2732">
        <v>39.304366754089997</v>
      </c>
      <c r="N2732">
        <v>0.68956459389653102</v>
      </c>
      <c r="O2732">
        <v>11.670433531949801</v>
      </c>
      <c r="P2732">
        <v>197.49388753056201</v>
      </c>
      <c r="Q2732">
        <v>0.10070193824168901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112.8228</v>
      </c>
      <c r="F2733">
        <v>58.85</v>
      </c>
      <c r="G2733">
        <v>14.784970530326399</v>
      </c>
      <c r="H2733">
        <v>2.42579427151481</v>
      </c>
      <c r="I2733">
        <v>0.46488338574848198</v>
      </c>
      <c r="J2733">
        <v>-4.0476792549254599</v>
      </c>
      <c r="K2733">
        <v>59.662446759326798</v>
      </c>
      <c r="L2733">
        <v>55.601313202910099</v>
      </c>
      <c r="M2733">
        <v>50.601190047184602</v>
      </c>
      <c r="N2733">
        <v>0.78890469472087299</v>
      </c>
      <c r="O2733">
        <v>22.3109600679694</v>
      </c>
      <c r="P2733">
        <v>63.4722222222222</v>
      </c>
      <c r="Q2733">
        <v>0.16217277159964699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609</v>
      </c>
      <c r="E2734">
        <v>112.7736</v>
      </c>
      <c r="F2734">
        <v>224</v>
      </c>
      <c r="G2734">
        <v>-16.528945180101001</v>
      </c>
      <c r="H2734">
        <v>-7.6176417428676597</v>
      </c>
      <c r="I2734">
        <v>-2.0862686689591801</v>
      </c>
      <c r="J2734">
        <v>1.3231440524957501</v>
      </c>
      <c r="K2734">
        <v>213.504851229416</v>
      </c>
      <c r="L2734">
        <v>210.70306660210699</v>
      </c>
      <c r="M2734">
        <v>54.315294108145899</v>
      </c>
      <c r="N2734">
        <v>1.70197330237957</v>
      </c>
      <c r="O2734">
        <v>9.3526785714285605</v>
      </c>
      <c r="P2734">
        <v>20.950323974082</v>
      </c>
      <c r="Q2734">
        <v>-6.3798341856089999E-2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659</v>
      </c>
      <c r="E2735">
        <v>112.75812000000001</v>
      </c>
      <c r="F2735">
        <v>101.2</v>
      </c>
      <c r="G2735">
        <v>-42.556961334218599</v>
      </c>
      <c r="H2735">
        <v>-8.8253001574616405</v>
      </c>
      <c r="I2735">
        <v>-25.814632379792599</v>
      </c>
      <c r="J2735">
        <v>19.248159812000502</v>
      </c>
      <c r="K2735">
        <v>107.93465534343299</v>
      </c>
      <c r="M2735">
        <v>70.208879353338205</v>
      </c>
      <c r="O2735">
        <v>44.268774703557298</v>
      </c>
      <c r="P2735">
        <v>26.5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49</v>
      </c>
      <c r="E2736">
        <v>112.741900245</v>
      </c>
      <c r="F2736">
        <v>214.85</v>
      </c>
      <c r="G2736">
        <v>195.06195598161</v>
      </c>
      <c r="H2736">
        <v>13.2566075692172</v>
      </c>
      <c r="I2736">
        <v>37.136728781731797</v>
      </c>
      <c r="J2736">
        <v>-0.20097013656609999</v>
      </c>
      <c r="K2736">
        <v>183.60423414027099</v>
      </c>
      <c r="L2736">
        <v>152.01252084683301</v>
      </c>
      <c r="M2736">
        <v>71.611434285407896</v>
      </c>
      <c r="N2736">
        <v>3.68177748802872</v>
      </c>
      <c r="O2736">
        <v>6.5859902257388896</v>
      </c>
      <c r="P2736">
        <v>257.78517901748501</v>
      </c>
      <c r="Q2736">
        <v>0.14647631016388399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49</v>
      </c>
      <c r="E2737">
        <v>112.51819640799999</v>
      </c>
      <c r="F2737">
        <v>35.58</v>
      </c>
      <c r="G2737">
        <v>-12.966784536949501</v>
      </c>
      <c r="H2737">
        <v>-13.404275920102</v>
      </c>
      <c r="I2737">
        <v>-26.722888802840799</v>
      </c>
      <c r="J2737">
        <v>-7.2693814873981903</v>
      </c>
      <c r="K2737">
        <v>36.6074653915677</v>
      </c>
      <c r="L2737">
        <v>35.789747519669397</v>
      </c>
      <c r="M2737">
        <v>45.983134636582299</v>
      </c>
      <c r="N2737">
        <v>0.64491266813341297</v>
      </c>
      <c r="O2737">
        <v>36.312535132096599</v>
      </c>
      <c r="P2737">
        <v>33.258426966292099</v>
      </c>
      <c r="Q2737">
        <v>9.0369035398481998E-2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230</v>
      </c>
      <c r="E2738">
        <v>112.50975</v>
      </c>
      <c r="F2738">
        <v>112</v>
      </c>
      <c r="G2738">
        <v>35.725635669238798</v>
      </c>
      <c r="H2738">
        <v>-9.0865301485486505</v>
      </c>
      <c r="I2738">
        <v>-1.2317634427441799</v>
      </c>
      <c r="J2738">
        <v>-4.6123451407066796</v>
      </c>
      <c r="K2738">
        <v>105.406094739596</v>
      </c>
      <c r="M2738">
        <v>58.390011785027397</v>
      </c>
      <c r="N2738">
        <v>1.3728440366972401</v>
      </c>
      <c r="O2738">
        <v>36.651785714285701</v>
      </c>
      <c r="P2738">
        <v>72.307692307692307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1444</v>
      </c>
      <c r="E2739">
        <v>112.496576</v>
      </c>
      <c r="F2739">
        <v>118.49</v>
      </c>
      <c r="G2739">
        <v>-5.4007529838854502</v>
      </c>
      <c r="H2739">
        <v>5.8566953409482503</v>
      </c>
      <c r="I2739">
        <v>-13.713303081186799</v>
      </c>
      <c r="J2739">
        <v>5.3077390108536502</v>
      </c>
      <c r="K2739">
        <v>109.00845527680001</v>
      </c>
      <c r="L2739">
        <v>107.972332046086</v>
      </c>
      <c r="M2739">
        <v>74.055875407494398</v>
      </c>
      <c r="N2739">
        <v>1.2421205468577501</v>
      </c>
      <c r="O2739">
        <v>17.098489323993501</v>
      </c>
      <c r="P2739">
        <v>28.4444444444444</v>
      </c>
      <c r="Q2739">
        <v>3.9308757793889999E-3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384</v>
      </c>
      <c r="E2740">
        <v>112.38444</v>
      </c>
      <c r="F2740">
        <v>1.1000000000000001</v>
      </c>
      <c r="G2740">
        <v>154.27326808548401</v>
      </c>
      <c r="H2740">
        <v>40.9840913203779</v>
      </c>
      <c r="I2740">
        <v>69.292183841087393</v>
      </c>
      <c r="J2740">
        <v>17.292043574026799</v>
      </c>
      <c r="K2740">
        <v>0.77688507351330205</v>
      </c>
      <c r="L2740">
        <v>0.68378254920285297</v>
      </c>
      <c r="M2740">
        <v>94.174770171928003</v>
      </c>
      <c r="N2740">
        <v>2.6248237582687799</v>
      </c>
      <c r="O2740">
        <v>0</v>
      </c>
      <c r="P2740">
        <v>189.47368421052599</v>
      </c>
      <c r="Q2740">
        <v>0.12580243191905499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129</v>
      </c>
      <c r="E2741">
        <v>112.3112</v>
      </c>
      <c r="F2741">
        <v>99.5</v>
      </c>
      <c r="G2741">
        <v>10.5124655338549</v>
      </c>
      <c r="H2741">
        <v>-22.591177496826401</v>
      </c>
      <c r="I2741">
        <v>-36.781953668088001</v>
      </c>
      <c r="J2741">
        <v>3.1285009311027698</v>
      </c>
      <c r="K2741">
        <v>116.804643364621</v>
      </c>
      <c r="L2741">
        <v>115.60700338031</v>
      </c>
      <c r="M2741">
        <v>49.438522108075901</v>
      </c>
      <c r="N2741">
        <v>1.3777992277992199</v>
      </c>
      <c r="O2741">
        <v>105.678391959799</v>
      </c>
      <c r="P2741">
        <v>77.678571428571402</v>
      </c>
      <c r="Q2741">
        <v>0.24851228496052299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151</v>
      </c>
      <c r="E2742">
        <v>112.24657915</v>
      </c>
      <c r="F2742">
        <v>5.28</v>
      </c>
      <c r="G2742">
        <v>4.2219860342024003</v>
      </c>
      <c r="H2742">
        <v>-8.4528456165590402</v>
      </c>
      <c r="I2742">
        <v>-55.747726896188396</v>
      </c>
      <c r="J2742">
        <v>-7.6698772212272699</v>
      </c>
      <c r="K2742">
        <v>5.6775313030510004</v>
      </c>
      <c r="L2742">
        <v>5.9435640764076503</v>
      </c>
      <c r="M2742">
        <v>33.256898628636399</v>
      </c>
      <c r="N2742">
        <v>1.7488721059004899</v>
      </c>
      <c r="O2742">
        <v>98.863636363636303</v>
      </c>
      <c r="P2742">
        <v>46.6666666666666</v>
      </c>
      <c r="Q2742">
        <v>-0.11369669812368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230</v>
      </c>
      <c r="E2743">
        <v>112.07320512</v>
      </c>
      <c r="F2743">
        <v>1472</v>
      </c>
      <c r="G2743">
        <v>82.929114577002196</v>
      </c>
      <c r="H2743">
        <v>7.9678217841237302</v>
      </c>
      <c r="I2743">
        <v>13.7100777004927</v>
      </c>
      <c r="J2743">
        <v>1.40937972624672</v>
      </c>
      <c r="K2743">
        <v>1404.7813572349201</v>
      </c>
      <c r="L2743">
        <v>1282.9249862148999</v>
      </c>
      <c r="M2743">
        <v>67.719698154804405</v>
      </c>
      <c r="N2743">
        <v>0.68236704753843902</v>
      </c>
      <c r="O2743">
        <v>28.1080163043478</v>
      </c>
      <c r="P2743">
        <v>119.325039111972</v>
      </c>
      <c r="Q2743">
        <v>5.9524416638601002E-2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379</v>
      </c>
      <c r="E2744">
        <v>111.85684000000001</v>
      </c>
      <c r="F2744">
        <v>11.18</v>
      </c>
      <c r="G2744">
        <v>109.961858102432</v>
      </c>
      <c r="H2744">
        <v>-9.4594683331566003</v>
      </c>
      <c r="I2744">
        <v>32.666114474489497</v>
      </c>
      <c r="J2744">
        <v>-4.7611809791976798</v>
      </c>
      <c r="K2744">
        <v>10.615329611774801</v>
      </c>
      <c r="L2744">
        <v>8.2198717020358298</v>
      </c>
      <c r="M2744">
        <v>44.143091508522303</v>
      </c>
      <c r="N2744">
        <v>0.628584399181919</v>
      </c>
      <c r="O2744">
        <v>12.16457960644</v>
      </c>
      <c r="P2744">
        <v>163.67924528301799</v>
      </c>
      <c r="Q2744">
        <v>6.8608923790302007E-2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1510</v>
      </c>
      <c r="E2745">
        <v>111.80811</v>
      </c>
      <c r="F2745">
        <v>4.3099999999999996</v>
      </c>
      <c r="G2745">
        <v>203.760447572663</v>
      </c>
      <c r="H2745">
        <v>13.506922370606199</v>
      </c>
      <c r="I2745">
        <v>220.502776527089</v>
      </c>
      <c r="J2745">
        <v>-11.4601005083058</v>
      </c>
      <c r="K2745">
        <v>3.58896045278812</v>
      </c>
      <c r="L2745">
        <v>2.2669297928313901</v>
      </c>
      <c r="M2745">
        <v>58.015067896206098</v>
      </c>
      <c r="N2745">
        <v>2.99157086193543</v>
      </c>
      <c r="O2745">
        <v>10.6728538283062</v>
      </c>
      <c r="P2745">
        <v>407.05882352941097</v>
      </c>
      <c r="Q2745">
        <v>4.7442884962830001E-2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140</v>
      </c>
      <c r="E2746">
        <v>111.48108495</v>
      </c>
      <c r="F2746">
        <v>68.28</v>
      </c>
      <c r="G2746">
        <v>-13.4061546693151</v>
      </c>
      <c r="H2746">
        <v>-4.8492420129554299</v>
      </c>
      <c r="I2746">
        <v>21.546839260473</v>
      </c>
      <c r="J2746">
        <v>0.11671889870218</v>
      </c>
      <c r="K2746">
        <v>69.239672043310193</v>
      </c>
      <c r="L2746">
        <v>62.0977229066294</v>
      </c>
      <c r="M2746">
        <v>51.715811860709202</v>
      </c>
      <c r="N2746">
        <v>0.89825061858055699</v>
      </c>
      <c r="O2746">
        <v>11.555360281195</v>
      </c>
      <c r="P2746">
        <v>94.253200568989996</v>
      </c>
      <c r="Q2746">
        <v>0.12467597588547299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609</v>
      </c>
      <c r="E2747">
        <v>111.420309</v>
      </c>
      <c r="F2747">
        <v>33.61</v>
      </c>
      <c r="G2747">
        <v>-11.8814622416596</v>
      </c>
      <c r="H2747">
        <v>-1.8568756007417</v>
      </c>
      <c r="I2747">
        <v>44.206809214956301</v>
      </c>
      <c r="J2747">
        <v>-9.2848679664535592</v>
      </c>
      <c r="K2747">
        <v>33.729266573710198</v>
      </c>
      <c r="L2747">
        <v>28.1690713638834</v>
      </c>
      <c r="M2747">
        <v>39.4233909946106</v>
      </c>
      <c r="N2747">
        <v>0.466110374819037</v>
      </c>
      <c r="O2747">
        <v>25.557869681642298</v>
      </c>
      <c r="P2747">
        <v>84.670329670329593</v>
      </c>
      <c r="Q2747">
        <v>0.11298948601892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376</v>
      </c>
      <c r="E2748">
        <v>111.42</v>
      </c>
      <c r="F2748">
        <v>176.55</v>
      </c>
      <c r="G2748">
        <v>5.0662298265274499</v>
      </c>
      <c r="H2748">
        <v>18.1507579870445</v>
      </c>
      <c r="I2748">
        <v>6.9001867321153503</v>
      </c>
      <c r="J2748">
        <v>1.74214072097438</v>
      </c>
      <c r="K2748">
        <v>166.13647337351301</v>
      </c>
      <c r="L2748">
        <v>154.15787615491701</v>
      </c>
      <c r="M2748">
        <v>56.350527796057698</v>
      </c>
      <c r="N2748">
        <v>0.92125984251968496</v>
      </c>
      <c r="O2748">
        <v>31.9456244689889</v>
      </c>
      <c r="P2748">
        <v>44.181298489179198</v>
      </c>
      <c r="Q2748">
        <v>-5.1778772636346997E-2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998</v>
      </c>
      <c r="E2749">
        <v>111.14028338999999</v>
      </c>
      <c r="F2749">
        <v>132.9</v>
      </c>
      <c r="G2749">
        <v>-47.085846388384098</v>
      </c>
      <c r="H2749">
        <v>2.4199887562753202</v>
      </c>
      <c r="I2749">
        <v>-16.679987460785899</v>
      </c>
      <c r="J2749">
        <v>3.02094273512939</v>
      </c>
      <c r="K2749">
        <v>140.89709232069399</v>
      </c>
      <c r="L2749">
        <v>149.68730933587199</v>
      </c>
      <c r="M2749">
        <v>60.863044738739802</v>
      </c>
      <c r="N2749">
        <v>0.79609242134583602</v>
      </c>
      <c r="O2749">
        <v>114.25884123401001</v>
      </c>
      <c r="P2749">
        <v>9.8347107438016597</v>
      </c>
      <c r="Q2749">
        <v>3.1054722690559999E-3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111.1375104</v>
      </c>
      <c r="F2750">
        <v>249.3</v>
      </c>
      <c r="G2750">
        <v>13.784839941337101</v>
      </c>
      <c r="H2750">
        <v>0.72615481244139102</v>
      </c>
      <c r="I2750">
        <v>26.699121618462598</v>
      </c>
      <c r="J2750">
        <v>20.0151461595147</v>
      </c>
      <c r="K2750">
        <v>220.42225352647699</v>
      </c>
      <c r="L2750">
        <v>197.16761391764601</v>
      </c>
      <c r="M2750">
        <v>81.470668315360001</v>
      </c>
      <c r="N2750">
        <v>2.5973704027432198</v>
      </c>
      <c r="O2750">
        <v>12.9161652627356</v>
      </c>
      <c r="P2750">
        <v>76.121511833274397</v>
      </c>
      <c r="Q2750">
        <v>0.18328648990844901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705</v>
      </c>
      <c r="E2751">
        <v>110.88097019999999</v>
      </c>
      <c r="F2751">
        <v>73.88</v>
      </c>
      <c r="G2751">
        <v>34.881607346399598</v>
      </c>
      <c r="H2751">
        <v>-1.5744043730494099</v>
      </c>
      <c r="I2751">
        <v>24.673352461075002</v>
      </c>
      <c r="J2751">
        <v>-1.02613824415496</v>
      </c>
      <c r="K2751">
        <v>69.9297048581833</v>
      </c>
      <c r="L2751">
        <v>60.048026527345897</v>
      </c>
      <c r="M2751">
        <v>46.511713315869002</v>
      </c>
      <c r="N2751">
        <v>1.23039516233504</v>
      </c>
      <c r="O2751">
        <v>8.2837033026529507</v>
      </c>
      <c r="P2751">
        <v>68.291571753986304</v>
      </c>
      <c r="Q2751">
        <v>1.7417697266181999E-2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E2752">
        <v>110.80800000000001</v>
      </c>
      <c r="F2752">
        <v>205.65</v>
      </c>
      <c r="G2752">
        <v>43.668422049208601</v>
      </c>
      <c r="H2752">
        <v>28.589243791460898</v>
      </c>
      <c r="I2752">
        <v>60.410751003634601</v>
      </c>
      <c r="J2752">
        <v>30.161361755845</v>
      </c>
      <c r="K2752">
        <v>151.196245232438</v>
      </c>
      <c r="M2752">
        <v>87.725914338532405</v>
      </c>
      <c r="N2752">
        <v>1.6497919556171901</v>
      </c>
      <c r="O2752">
        <v>11.354242645271</v>
      </c>
      <c r="P2752">
        <v>82.313829787233999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1501</v>
      </c>
      <c r="E2753">
        <v>110.60023253599999</v>
      </c>
      <c r="F2753">
        <v>26.5</v>
      </c>
      <c r="G2753">
        <v>20.681369787703701</v>
      </c>
      <c r="H2753">
        <v>13.968939805226301</v>
      </c>
      <c r="I2753">
        <v>18.232607671555101</v>
      </c>
      <c r="J2753">
        <v>2.9116377494219101</v>
      </c>
      <c r="K2753">
        <v>23.0904196187727</v>
      </c>
      <c r="L2753">
        <v>21.9887542897035</v>
      </c>
      <c r="M2753">
        <v>71.8995737583856</v>
      </c>
      <c r="N2753">
        <v>2.21824555941987</v>
      </c>
      <c r="O2753">
        <v>30.754716981131999</v>
      </c>
      <c r="P2753">
        <v>76.079734219269099</v>
      </c>
      <c r="Q2753">
        <v>6.6192232174239002E-2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E2754">
        <v>110.2654</v>
      </c>
      <c r="F2754">
        <v>81</v>
      </c>
      <c r="G2754">
        <v>67.874159947245801</v>
      </c>
      <c r="H2754">
        <v>-4.0849108027643597</v>
      </c>
      <c r="I2754">
        <v>37.724645567140698</v>
      </c>
      <c r="J2754">
        <v>-3.0273898086105402</v>
      </c>
      <c r="K2754">
        <v>77.058925562036194</v>
      </c>
      <c r="L2754">
        <v>65.281179649402503</v>
      </c>
      <c r="M2754">
        <v>47.941308834956502</v>
      </c>
      <c r="N2754">
        <v>1.0710760118460001</v>
      </c>
      <c r="O2754">
        <v>8.0246913580246808</v>
      </c>
      <c r="P2754">
        <v>107.692307692307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62</v>
      </c>
      <c r="E2755">
        <v>110.19022029999999</v>
      </c>
      <c r="F2755">
        <v>2.02</v>
      </c>
      <c r="G2755">
        <v>-41.780683931934597</v>
      </c>
      <c r="H2755">
        <v>-15.611573851520401</v>
      </c>
      <c r="I2755">
        <v>-48.362682585036701</v>
      </c>
      <c r="J2755">
        <v>-1.0109098177590199</v>
      </c>
      <c r="K2755">
        <v>2.2179738126467199</v>
      </c>
      <c r="L2755">
        <v>2.8418301508147401</v>
      </c>
      <c r="M2755">
        <v>50.871158950593099</v>
      </c>
      <c r="N2755">
        <v>0.65071195703674301</v>
      </c>
      <c r="O2755">
        <v>261.881188118811</v>
      </c>
      <c r="P2755">
        <v>7.7261927826326398</v>
      </c>
      <c r="Q2755">
        <v>-3.9082033990025002E-2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609</v>
      </c>
      <c r="E2756">
        <v>110.1276</v>
      </c>
      <c r="F2756">
        <v>164.6</v>
      </c>
      <c r="G2756">
        <v>-28.291764343555201</v>
      </c>
      <c r="H2756">
        <v>-35.6036767212264</v>
      </c>
      <c r="I2756">
        <v>-65.077287691812799</v>
      </c>
      <c r="J2756">
        <v>-8.1130947658940897</v>
      </c>
      <c r="K2756">
        <v>189.28921253350001</v>
      </c>
      <c r="L2756">
        <v>198.97212647456399</v>
      </c>
      <c r="M2756">
        <v>25.227347740150101</v>
      </c>
      <c r="N2756">
        <v>1.2960146350986801</v>
      </c>
      <c r="O2756">
        <v>129.040097205346</v>
      </c>
      <c r="P2756">
        <v>3.7177063642091999</v>
      </c>
      <c r="Q2756">
        <v>3.0127409995589001E-2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998</v>
      </c>
      <c r="E2757">
        <v>109.857173618</v>
      </c>
      <c r="F2757">
        <v>30.92</v>
      </c>
      <c r="G2757">
        <v>70.427114239330606</v>
      </c>
      <c r="H2757">
        <v>58.102565215960198</v>
      </c>
      <c r="I2757">
        <v>42.033621919321398</v>
      </c>
      <c r="J2757">
        <v>7.1932426441357498</v>
      </c>
      <c r="K2757">
        <v>26.3050738996739</v>
      </c>
      <c r="L2757">
        <v>23.083206862984898</v>
      </c>
      <c r="M2757">
        <v>64.822182902048596</v>
      </c>
      <c r="N2757">
        <v>2.41540517745957</v>
      </c>
      <c r="O2757">
        <v>17.981888745148702</v>
      </c>
      <c r="P2757">
        <v>134.065102195306</v>
      </c>
      <c r="Q2757">
        <v>0.144558931653158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477</v>
      </c>
      <c r="E2758">
        <v>109.71102355999901</v>
      </c>
      <c r="F2758">
        <v>19.059999999999999</v>
      </c>
      <c r="G2758">
        <v>9.3442881924757604</v>
      </c>
      <c r="H2758">
        <v>-4.0700212337346597</v>
      </c>
      <c r="I2758">
        <v>-0.862274606747373</v>
      </c>
      <c r="J2758">
        <v>5.6917962366889903</v>
      </c>
      <c r="K2758">
        <v>18.6511520107289</v>
      </c>
      <c r="L2758">
        <v>18.0280595033019</v>
      </c>
      <c r="M2758">
        <v>70.544933361148793</v>
      </c>
      <c r="N2758">
        <v>0.87153547845277202</v>
      </c>
      <c r="O2758">
        <v>25.655823714585502</v>
      </c>
      <c r="P2758">
        <v>58.8333333333333</v>
      </c>
      <c r="Q2758">
        <v>6.7689298121953997E-2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109.618308</v>
      </c>
      <c r="F2759">
        <v>80.59</v>
      </c>
      <c r="G2759">
        <v>-8.9137071811368198</v>
      </c>
      <c r="H2759">
        <v>-0.25804704440197102</v>
      </c>
      <c r="I2759">
        <v>-26.204106064003199</v>
      </c>
      <c r="J2759">
        <v>-4.2026088323902497</v>
      </c>
      <c r="K2759">
        <v>82.304489714041495</v>
      </c>
      <c r="L2759">
        <v>86.447215081500502</v>
      </c>
      <c r="M2759">
        <v>54.908420682737201</v>
      </c>
      <c r="N2759">
        <v>1.4003987334349699</v>
      </c>
      <c r="O2759">
        <v>60.069487529470102</v>
      </c>
      <c r="P2759">
        <v>21.902889124186899</v>
      </c>
      <c r="Q2759">
        <v>7.9546732386280003E-2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249</v>
      </c>
      <c r="E2760">
        <v>109.20671514999999</v>
      </c>
      <c r="F2760">
        <v>922.6</v>
      </c>
      <c r="G2760">
        <v>-26.214825942900099</v>
      </c>
      <c r="H2760">
        <v>-3.9059469116583898</v>
      </c>
      <c r="I2760">
        <v>-13.1367036870931</v>
      </c>
      <c r="J2760">
        <v>-1.2071242727401399</v>
      </c>
      <c r="K2760">
        <v>923.04698124138201</v>
      </c>
      <c r="L2760">
        <v>914.735103311437</v>
      </c>
      <c r="M2760">
        <v>53.476513169271797</v>
      </c>
      <c r="N2760">
        <v>1.0947912818618299</v>
      </c>
      <c r="O2760">
        <v>17.819206590071499</v>
      </c>
      <c r="P2760">
        <v>23.747568908859201</v>
      </c>
      <c r="Q2760">
        <v>-6.1131952989130003E-2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376</v>
      </c>
      <c r="E2761">
        <v>108.89100000000001</v>
      </c>
      <c r="F2761">
        <v>193.92</v>
      </c>
      <c r="G2761">
        <v>12.135405947622299</v>
      </c>
      <c r="H2761">
        <v>-5.8992910806688901</v>
      </c>
      <c r="I2761">
        <v>-12.9228593093731</v>
      </c>
      <c r="J2761">
        <v>4.9180646308691199E-2</v>
      </c>
      <c r="K2761">
        <v>195.17090316644601</v>
      </c>
      <c r="L2761">
        <v>187.190689250399</v>
      </c>
      <c r="M2761">
        <v>58.828193881192703</v>
      </c>
      <c r="N2761">
        <v>1.3123144818435899</v>
      </c>
      <c r="O2761">
        <v>29.8989273927392</v>
      </c>
      <c r="P2761">
        <v>44.5546030562802</v>
      </c>
      <c r="Q2761">
        <v>3.7471464761528003E-2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1510</v>
      </c>
      <c r="E2762">
        <v>108.77</v>
      </c>
      <c r="F2762">
        <v>105.64</v>
      </c>
      <c r="G2762">
        <v>33.627639204561397</v>
      </c>
      <c r="H2762">
        <v>16.0734928397404</v>
      </c>
      <c r="I2762">
        <v>12.1596502655962</v>
      </c>
      <c r="J2762">
        <v>-3.1443200623367802</v>
      </c>
      <c r="K2762">
        <v>97.821997975737105</v>
      </c>
      <c r="L2762">
        <v>87.622243439178106</v>
      </c>
      <c r="M2762">
        <v>59.137106607603101</v>
      </c>
      <c r="N2762">
        <v>1.4999883406552501</v>
      </c>
      <c r="O2762">
        <v>24.195380537675099</v>
      </c>
      <c r="P2762">
        <v>73.180327868852402</v>
      </c>
      <c r="Q2762">
        <v>1.8548287731489001E-2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E2763">
        <v>108.570671984999</v>
      </c>
      <c r="F2763">
        <v>951.7</v>
      </c>
      <c r="G2763">
        <v>110.713403149852</v>
      </c>
      <c r="H2763">
        <v>24.631277467564001</v>
      </c>
      <c r="I2763">
        <v>84.787360256118006</v>
      </c>
      <c r="J2763">
        <v>-13.3920981499201</v>
      </c>
      <c r="K2763">
        <v>855.25263004424403</v>
      </c>
      <c r="L2763">
        <v>647.38100130228804</v>
      </c>
      <c r="M2763">
        <v>47.521082471840501</v>
      </c>
      <c r="N2763">
        <v>2.2771050521250999</v>
      </c>
      <c r="O2763">
        <v>23.563097614794501</v>
      </c>
      <c r="P2763">
        <v>158.438560760353</v>
      </c>
      <c r="Q2763">
        <v>0.119210904860776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59</v>
      </c>
      <c r="E2764">
        <v>108.29467200000001</v>
      </c>
      <c r="F2764">
        <v>63.4</v>
      </c>
      <c r="G2764">
        <v>-67.483197037599794</v>
      </c>
      <c r="H2764">
        <v>-14.1482405823402</v>
      </c>
      <c r="I2764">
        <v>-50.740868083173801</v>
      </c>
      <c r="J2764">
        <v>-2.0261382441549598</v>
      </c>
      <c r="K2764">
        <v>66.729143454674002</v>
      </c>
      <c r="M2764">
        <v>43.240232795147598</v>
      </c>
      <c r="N2764">
        <v>0.48411885245901598</v>
      </c>
      <c r="O2764">
        <v>80.599369085173507</v>
      </c>
      <c r="P2764">
        <v>20.0757575757575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193</v>
      </c>
      <c r="E2765">
        <v>108.20374030000001</v>
      </c>
      <c r="F2765">
        <v>100.25</v>
      </c>
      <c r="G2765">
        <v>-22.9409893105531</v>
      </c>
      <c r="H2765">
        <v>-28.362755526468899</v>
      </c>
      <c r="I2765">
        <v>-43.731220425940201</v>
      </c>
      <c r="J2765">
        <v>0.51009363990301104</v>
      </c>
      <c r="K2765">
        <v>109.996608631428</v>
      </c>
      <c r="L2765">
        <v>111.84130522737399</v>
      </c>
      <c r="M2765">
        <v>40.564232180799202</v>
      </c>
      <c r="N2765">
        <v>3.0594438229374998</v>
      </c>
      <c r="O2765">
        <v>69.276807980049796</v>
      </c>
      <c r="P2765">
        <v>24.906553700473399</v>
      </c>
      <c r="Q2765">
        <v>0.12625063101311301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107.99876</v>
      </c>
      <c r="F2766">
        <v>65.09</v>
      </c>
      <c r="G2766">
        <v>-46.211597925697298</v>
      </c>
      <c r="H2766">
        <v>-9.8692925105048097</v>
      </c>
      <c r="I2766">
        <v>-29.469268971271301</v>
      </c>
      <c r="J2766">
        <v>-0.50208680741897105</v>
      </c>
      <c r="K2766">
        <v>64.7234369264321</v>
      </c>
      <c r="M2766">
        <v>54.684007445775201</v>
      </c>
      <c r="N2766">
        <v>0.30906344410876102</v>
      </c>
      <c r="O2766">
        <v>48.901520970963197</v>
      </c>
      <c r="P2766">
        <v>40.735135135135103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609</v>
      </c>
      <c r="E2767">
        <v>107.99740799999999</v>
      </c>
      <c r="F2767">
        <v>34.729999999999997</v>
      </c>
      <c r="G2767">
        <v>3.11569190977003</v>
      </c>
      <c r="H2767">
        <v>5.5660934503033497</v>
      </c>
      <c r="I2767">
        <v>-14.9806080760691</v>
      </c>
      <c r="J2767">
        <v>5.9738617558450402</v>
      </c>
      <c r="K2767">
        <v>32.022442309634499</v>
      </c>
      <c r="L2767">
        <v>31.780314480976902</v>
      </c>
      <c r="M2767">
        <v>85.403750232203294</v>
      </c>
      <c r="N2767">
        <v>0.90465486448914301</v>
      </c>
      <c r="O2767">
        <v>43.103944716383502</v>
      </c>
      <c r="P2767">
        <v>57.890532712403399</v>
      </c>
      <c r="Q2767">
        <v>7.2513564646788001E-2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E2768">
        <v>107.8885128</v>
      </c>
      <c r="F2768">
        <v>162.69999999999999</v>
      </c>
      <c r="G2768">
        <v>409.71785653304602</v>
      </c>
      <c r="H2768">
        <v>-20.563890400871099</v>
      </c>
      <c r="I2768">
        <v>48.944649305245797</v>
      </c>
      <c r="J2768">
        <v>-1.84508815362991</v>
      </c>
      <c r="K2768">
        <v>168.274049699328</v>
      </c>
      <c r="L2768">
        <v>127.032720135868</v>
      </c>
      <c r="M2768">
        <v>53.163151810185703</v>
      </c>
      <c r="N2768">
        <v>0.33553210098799402</v>
      </c>
      <c r="O2768">
        <v>53.687768899815602</v>
      </c>
      <c r="P2768">
        <v>491.421301344965</v>
      </c>
      <c r="Q2768">
        <v>0.16998270686094699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609</v>
      </c>
      <c r="E2769">
        <v>107.87400144999999</v>
      </c>
      <c r="F2769">
        <v>117</v>
      </c>
      <c r="G2769">
        <v>120.576900065193</v>
      </c>
      <c r="H2769">
        <v>-2.7215824384873502</v>
      </c>
      <c r="I2769">
        <v>48.039773860144301</v>
      </c>
      <c r="J2769">
        <v>1.33303488246002</v>
      </c>
      <c r="K2769">
        <v>119.104276497095</v>
      </c>
      <c r="L2769">
        <v>101.816258525216</v>
      </c>
      <c r="M2769">
        <v>60.476109670753502</v>
      </c>
      <c r="N2769">
        <v>1.0860128959423301</v>
      </c>
      <c r="O2769">
        <v>36.6666666666666</v>
      </c>
      <c r="P2769">
        <v>189.60396039603901</v>
      </c>
      <c r="Q2769">
        <v>0.14975714557038899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59</v>
      </c>
      <c r="E2770">
        <v>107.84</v>
      </c>
      <c r="F2770">
        <v>137.69999999999999</v>
      </c>
      <c r="G2770">
        <v>6.9182591438570702</v>
      </c>
      <c r="H2770">
        <v>0.619507987044562</v>
      </c>
      <c r="I2770">
        <v>5.7497723602129E-2</v>
      </c>
      <c r="J2770">
        <v>-4.9038360858815802</v>
      </c>
      <c r="K2770">
        <v>131.64064056187101</v>
      </c>
      <c r="L2770">
        <v>128.80246622362901</v>
      </c>
      <c r="M2770">
        <v>49.150261233258</v>
      </c>
      <c r="N2770">
        <v>1.4722754243134999</v>
      </c>
      <c r="O2770">
        <v>17.429193899782099</v>
      </c>
      <c r="P2770">
        <v>37.233406418178099</v>
      </c>
      <c r="Q2770">
        <v>-0.12729975626370199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E2771">
        <v>107.6895</v>
      </c>
      <c r="F2771">
        <v>78.5</v>
      </c>
      <c r="G2771">
        <v>-61.505325067528297</v>
      </c>
      <c r="H2771">
        <v>-9.8849562986697208</v>
      </c>
      <c r="I2771">
        <v>-14.3131616008245</v>
      </c>
      <c r="J2771">
        <v>-1.0386714762096501</v>
      </c>
      <c r="K2771">
        <v>79.8480832437305</v>
      </c>
      <c r="L2771">
        <v>84.815201308209694</v>
      </c>
      <c r="M2771">
        <v>58.289484754371401</v>
      </c>
      <c r="N2771">
        <v>1.31444309103285</v>
      </c>
      <c r="O2771">
        <v>66.878980891719706</v>
      </c>
      <c r="P2771">
        <v>24.603174603174601</v>
      </c>
      <c r="Q2771">
        <v>-2.9671976461653999E-2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98</v>
      </c>
      <c r="E2772">
        <v>107.6825</v>
      </c>
      <c r="F2772">
        <v>22.86</v>
      </c>
      <c r="G2772">
        <v>7.0892426713705303</v>
      </c>
      <c r="H2772">
        <v>-8.9930052264860798</v>
      </c>
      <c r="I2772">
        <v>-22.773136748823301</v>
      </c>
      <c r="J2772">
        <v>-0.82078110129780502</v>
      </c>
      <c r="K2772">
        <v>22.913399496416201</v>
      </c>
      <c r="L2772">
        <v>22.4137494772616</v>
      </c>
      <c r="M2772">
        <v>49.322307236864397</v>
      </c>
      <c r="N2772">
        <v>0.62304481922611199</v>
      </c>
      <c r="O2772">
        <v>60.979877515310498</v>
      </c>
      <c r="P2772">
        <v>46.538461538461497</v>
      </c>
      <c r="Q2772">
        <v>6.0176335150041997E-2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107.2636224</v>
      </c>
      <c r="F2773">
        <v>335.55</v>
      </c>
      <c r="G2773">
        <v>30.326607193010702</v>
      </c>
      <c r="H2773">
        <v>-18.206642734976999</v>
      </c>
      <c r="I2773">
        <v>-6.5680635916954104</v>
      </c>
      <c r="J2773">
        <v>-9.1022397127797898</v>
      </c>
      <c r="K2773">
        <v>391.89715466804699</v>
      </c>
      <c r="L2773">
        <v>368.78133743796701</v>
      </c>
      <c r="M2773">
        <v>42.648835315589601</v>
      </c>
      <c r="N2773">
        <v>0.93750571037003205</v>
      </c>
      <c r="O2773">
        <v>96.021457308895805</v>
      </c>
      <c r="P2773">
        <v>65.295566502463004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140</v>
      </c>
      <c r="E2774">
        <v>107.23785049999999</v>
      </c>
      <c r="F2774">
        <v>26.13</v>
      </c>
      <c r="G2774">
        <v>93.475161309392803</v>
      </c>
      <c r="H2774">
        <v>-6.1085012722146903</v>
      </c>
      <c r="I2774">
        <v>60.421007902014097</v>
      </c>
      <c r="J2774">
        <v>-9.6171261124391894</v>
      </c>
      <c r="K2774">
        <v>24.443459101923398</v>
      </c>
      <c r="L2774">
        <v>18.2613855123844</v>
      </c>
      <c r="M2774">
        <v>34.381633165532698</v>
      </c>
      <c r="N2774">
        <v>0.52014166560650499</v>
      </c>
      <c r="O2774">
        <v>20.933792575583599</v>
      </c>
      <c r="P2774">
        <v>226.625</v>
      </c>
      <c r="Q2774">
        <v>6.7208942005343997E-2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796</v>
      </c>
      <c r="E2775">
        <v>107.05305799999999</v>
      </c>
      <c r="F2775">
        <v>58.4</v>
      </c>
      <c r="G2775">
        <v>-38.617708622286102</v>
      </c>
      <c r="H2775">
        <v>11.2306818690616</v>
      </c>
      <c r="I2775">
        <v>-25.153332070195098</v>
      </c>
      <c r="J2775">
        <v>5.7477133459510403</v>
      </c>
      <c r="K2775">
        <v>57.011952552710497</v>
      </c>
      <c r="L2775">
        <v>59.622215006745101</v>
      </c>
      <c r="M2775">
        <v>62.8223678919625</v>
      </c>
      <c r="N2775">
        <v>1.69006451612903</v>
      </c>
      <c r="O2775">
        <v>66.010273972602704</v>
      </c>
      <c r="P2775">
        <v>25.5913978494623</v>
      </c>
      <c r="Q2775">
        <v>8.0260305633129997E-2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998</v>
      </c>
      <c r="E2776">
        <v>106.86</v>
      </c>
      <c r="F2776">
        <v>69.39</v>
      </c>
      <c r="G2776">
        <v>11.8958990776806</v>
      </c>
      <c r="H2776">
        <v>-15.849242012955401</v>
      </c>
      <c r="I2776">
        <v>-16.4602454584208</v>
      </c>
      <c r="J2776">
        <v>-5.5491734745072501</v>
      </c>
      <c r="K2776">
        <v>74.443483572143407</v>
      </c>
      <c r="L2776">
        <v>72.972809102842206</v>
      </c>
      <c r="M2776">
        <v>43.471236747500001</v>
      </c>
      <c r="N2776">
        <v>1.1479940081681099</v>
      </c>
      <c r="O2776">
        <v>51.3186338089061</v>
      </c>
      <c r="P2776">
        <v>50.032432432432401</v>
      </c>
      <c r="Q2776">
        <v>-2.1910093746569999E-2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998</v>
      </c>
      <c r="E2777">
        <v>106.8396</v>
      </c>
      <c r="F2777">
        <v>174.95</v>
      </c>
      <c r="G2777">
        <v>-30.583569521353098</v>
      </c>
      <c r="H2777">
        <v>-8.0833576397442002</v>
      </c>
      <c r="I2777">
        <v>-9.3205687323018704</v>
      </c>
      <c r="J2777">
        <v>-5.4261382441549504</v>
      </c>
      <c r="K2777">
        <v>177.58650840866099</v>
      </c>
      <c r="L2777">
        <v>181.85845019742101</v>
      </c>
      <c r="M2777">
        <v>36.962237988631003</v>
      </c>
      <c r="N2777">
        <v>1.1400284850800699</v>
      </c>
      <c r="O2777">
        <v>32.609316947699298</v>
      </c>
      <c r="P2777">
        <v>21.450885109337001</v>
      </c>
      <c r="Q2777">
        <v>-7.5994612601258005E-2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457</v>
      </c>
      <c r="E2778">
        <v>106.83907255</v>
      </c>
      <c r="F2778">
        <v>98.5</v>
      </c>
      <c r="G2778">
        <v>106.745795558011</v>
      </c>
      <c r="H2778">
        <v>16.7723796086661</v>
      </c>
      <c r="I2778">
        <v>-16.178211975932498</v>
      </c>
      <c r="J2778">
        <v>-4.96731471474319</v>
      </c>
      <c r="K2778">
        <v>92.769896130331205</v>
      </c>
      <c r="L2778">
        <v>78.0500137929575</v>
      </c>
      <c r="M2778">
        <v>40.971994503068402</v>
      </c>
      <c r="N2778">
        <v>1.20240031158378</v>
      </c>
      <c r="O2778">
        <v>35.888324873096401</v>
      </c>
      <c r="P2778">
        <v>164.78494623655899</v>
      </c>
      <c r="Q2778">
        <v>6.1891160416824E-2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140</v>
      </c>
      <c r="E2779">
        <v>106.79040000000001</v>
      </c>
      <c r="F2779">
        <v>93.94</v>
      </c>
      <c r="G2779">
        <v>-37.014728941643</v>
      </c>
      <c r="H2779">
        <v>19.857511907281602</v>
      </c>
      <c r="I2779">
        <v>10.2085070381895</v>
      </c>
      <c r="J2779">
        <v>16.7973911676097</v>
      </c>
      <c r="K2779">
        <v>85.3947016670229</v>
      </c>
      <c r="L2779">
        <v>82.252883836687303</v>
      </c>
      <c r="M2779">
        <v>69.994906208801595</v>
      </c>
      <c r="N2779">
        <v>2.2564673781283799</v>
      </c>
      <c r="O2779">
        <v>17.0960187353629</v>
      </c>
      <c r="P2779">
        <v>85.432293722858205</v>
      </c>
      <c r="Q2779">
        <v>0.154977734746509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609</v>
      </c>
      <c r="E2780">
        <v>106.67767968</v>
      </c>
      <c r="F2780">
        <v>9.85</v>
      </c>
      <c r="G2780">
        <v>2.5129913252076799</v>
      </c>
      <c r="H2780">
        <v>-14.538455906922501</v>
      </c>
      <c r="I2780">
        <v>-1.34748902028033</v>
      </c>
      <c r="J2780">
        <v>-5.2582636114419303</v>
      </c>
      <c r="K2780">
        <v>10.0698936521249</v>
      </c>
      <c r="L2780">
        <v>9.4940153491752302</v>
      </c>
      <c r="M2780">
        <v>39.7468167969798</v>
      </c>
      <c r="N2780">
        <v>0.83866222321969197</v>
      </c>
      <c r="O2780">
        <v>29.949238578680198</v>
      </c>
      <c r="P2780">
        <v>44.852941176470502</v>
      </c>
      <c r="Q2780">
        <v>2.2527092330752001E-2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59</v>
      </c>
      <c r="E2781">
        <v>106.554</v>
      </c>
      <c r="F2781">
        <v>921.9</v>
      </c>
      <c r="G2781">
        <v>-12.540513965797601</v>
      </c>
      <c r="H2781">
        <v>-1.14982004763751</v>
      </c>
      <c r="I2781">
        <v>-19.6589380592455</v>
      </c>
      <c r="J2781">
        <v>-6.4938947807117504</v>
      </c>
      <c r="K2781">
        <v>890.74968023145402</v>
      </c>
      <c r="L2781">
        <v>877.42918955711002</v>
      </c>
      <c r="M2781">
        <v>47.081215437039397</v>
      </c>
      <c r="N2781">
        <v>2.1847318932655599</v>
      </c>
      <c r="O2781">
        <v>41.338539971797303</v>
      </c>
      <c r="P2781">
        <v>30.028208744710799</v>
      </c>
      <c r="Q2781">
        <v>2.1270288126786999E-2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132</v>
      </c>
      <c r="E2782">
        <v>106.53672062</v>
      </c>
      <c r="F2782">
        <v>7.83</v>
      </c>
      <c r="G2782">
        <v>7.2219860342024003</v>
      </c>
      <c r="H2782">
        <v>-7.42592912951985</v>
      </c>
      <c r="I2782">
        <v>9.4258534501668194</v>
      </c>
      <c r="J2782">
        <v>-4.4831407011574198</v>
      </c>
      <c r="K2782">
        <v>8.3969288448384098</v>
      </c>
      <c r="L2782">
        <v>8.5906132637240304</v>
      </c>
      <c r="M2782">
        <v>45.328646260725101</v>
      </c>
      <c r="N2782">
        <v>1.01588942425947</v>
      </c>
      <c r="O2782">
        <v>123.499361430395</v>
      </c>
      <c r="P2782">
        <v>39.821428571428498</v>
      </c>
      <c r="Q2782">
        <v>8.7930394397880002E-3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106.373862</v>
      </c>
      <c r="F2783">
        <v>111.3</v>
      </c>
      <c r="G2783">
        <v>219.74488361954701</v>
      </c>
      <c r="H2783">
        <v>12.148550481525801</v>
      </c>
      <c r="I2783">
        <v>140.48973871744101</v>
      </c>
      <c r="J2783">
        <v>-0.103061321078039</v>
      </c>
      <c r="K2783">
        <v>87.226794751837105</v>
      </c>
      <c r="L2783">
        <v>61.092705827509903</v>
      </c>
      <c r="M2783">
        <v>57.961663943257001</v>
      </c>
      <c r="N2783">
        <v>1.13747714808043</v>
      </c>
      <c r="O2783">
        <v>6.60377358490567</v>
      </c>
      <c r="P2783">
        <v>659.72696245733698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129</v>
      </c>
      <c r="E2784">
        <v>106.20893</v>
      </c>
      <c r="F2784">
        <v>97.19</v>
      </c>
      <c r="G2784">
        <v>63.277618037347601</v>
      </c>
      <c r="H2784">
        <v>-6.0966432603566796</v>
      </c>
      <c r="I2784">
        <v>0.85701588662513395</v>
      </c>
      <c r="J2784">
        <v>10.2006780582667</v>
      </c>
      <c r="K2784">
        <v>89.304899148711996</v>
      </c>
      <c r="L2784">
        <v>80.637003241609094</v>
      </c>
      <c r="M2784">
        <v>78.904371621754805</v>
      </c>
      <c r="N2784">
        <v>0.76309736046510401</v>
      </c>
      <c r="O2784">
        <v>30.671879823026998</v>
      </c>
      <c r="P2784">
        <v>91.055632003145206</v>
      </c>
      <c r="Q2784">
        <v>0.12119798396744901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21</v>
      </c>
      <c r="E2785">
        <v>106.082724</v>
      </c>
      <c r="F2785">
        <v>119.9</v>
      </c>
      <c r="G2785">
        <v>-23.9235315058582</v>
      </c>
      <c r="H2785">
        <v>-4.9325753462887603</v>
      </c>
      <c r="I2785">
        <v>-7.1812025514322597</v>
      </c>
      <c r="J2785">
        <v>-6.1061382441549501</v>
      </c>
      <c r="K2785">
        <v>116.382745372941</v>
      </c>
      <c r="M2785">
        <v>59.176365439976301</v>
      </c>
      <c r="N2785">
        <v>0.659574468085106</v>
      </c>
      <c r="O2785">
        <v>17.597998331943199</v>
      </c>
      <c r="P2785">
        <v>22.9743589743589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59</v>
      </c>
      <c r="E2786">
        <v>106.0726284</v>
      </c>
      <c r="F2786">
        <v>64.22</v>
      </c>
      <c r="G2786">
        <v>18.010862311160398</v>
      </c>
      <c r="H2786">
        <v>-5.1856334502642998</v>
      </c>
      <c r="I2786">
        <v>4.7803654845706403</v>
      </c>
      <c r="J2786">
        <v>3.7855500675333502</v>
      </c>
      <c r="K2786">
        <v>64.586195005552895</v>
      </c>
      <c r="L2786">
        <v>60.430050391688397</v>
      </c>
      <c r="M2786">
        <v>56.370168900598799</v>
      </c>
      <c r="N2786">
        <v>1.04729062441613</v>
      </c>
      <c r="O2786">
        <v>23.0146371846776</v>
      </c>
      <c r="P2786">
        <v>48.143021914648202</v>
      </c>
      <c r="Q2786">
        <v>-1.764891878189E-2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705</v>
      </c>
      <c r="E2787">
        <v>105.953940543</v>
      </c>
      <c r="F2787">
        <v>88.54</v>
      </c>
      <c r="G2787">
        <v>-3.66811769442109</v>
      </c>
      <c r="H2787">
        <v>-8.1098745102291598</v>
      </c>
      <c r="I2787">
        <v>5.6178064247284896</v>
      </c>
      <c r="J2787">
        <v>-4.6068542555760104</v>
      </c>
      <c r="K2787">
        <v>87.858472422445303</v>
      </c>
      <c r="L2787">
        <v>79.654792216810804</v>
      </c>
      <c r="M2787">
        <v>58.050219930369003</v>
      </c>
      <c r="N2787">
        <v>1.0473604785299899</v>
      </c>
      <c r="O2787">
        <v>9.2839394623898706</v>
      </c>
      <c r="P2787">
        <v>30.186737244522799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384</v>
      </c>
      <c r="E2788">
        <v>105.88654917</v>
      </c>
      <c r="F2788">
        <v>92.15</v>
      </c>
      <c r="G2788">
        <v>37.632145790080997</v>
      </c>
      <c r="H2788">
        <v>-11.107934641606301</v>
      </c>
      <c r="I2788">
        <v>-1.1588625829462599E-2</v>
      </c>
      <c r="J2788">
        <v>3.28636175584503</v>
      </c>
      <c r="K2788">
        <v>102.478233962684</v>
      </c>
      <c r="L2788">
        <v>89.3986569703968</v>
      </c>
      <c r="M2788">
        <v>46.198079954044701</v>
      </c>
      <c r="N2788">
        <v>1.1111111111111101</v>
      </c>
      <c r="O2788">
        <v>43.244709712425298</v>
      </c>
      <c r="P2788">
        <v>106.892680736416</v>
      </c>
      <c r="Q2788">
        <v>0.14875805434799999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379</v>
      </c>
      <c r="E2789">
        <v>105.83905887500001</v>
      </c>
      <c r="F2789">
        <v>30.39</v>
      </c>
      <c r="G2789">
        <v>79.379450246881305</v>
      </c>
      <c r="H2789">
        <v>-14.9128976661836</v>
      </c>
      <c r="I2789">
        <v>101.036890006074</v>
      </c>
      <c r="J2789">
        <v>-0.24226174329731801</v>
      </c>
      <c r="K2789">
        <v>28.220754338340701</v>
      </c>
      <c r="L2789">
        <v>21.853834681893499</v>
      </c>
      <c r="M2789">
        <v>44.974382035751702</v>
      </c>
      <c r="N2789">
        <v>0.35624338780982501</v>
      </c>
      <c r="O2789">
        <v>20.1382033563672</v>
      </c>
      <c r="P2789">
        <v>131.45468392993101</v>
      </c>
      <c r="Q2789">
        <v>0.117221732959692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E2790">
        <v>105.7402404</v>
      </c>
      <c r="F2790">
        <v>93.96</v>
      </c>
      <c r="G2790">
        <v>55.415591025428697</v>
      </c>
      <c r="H2790">
        <v>-9.7526595463878305</v>
      </c>
      <c r="I2790">
        <v>30.427729622774599</v>
      </c>
      <c r="J2790">
        <v>-1.0160372340539501</v>
      </c>
      <c r="K2790">
        <v>96.163753882945201</v>
      </c>
      <c r="L2790">
        <v>80.4685000834465</v>
      </c>
      <c r="M2790">
        <v>47.8169597128201</v>
      </c>
      <c r="N2790">
        <v>0.70709683941228296</v>
      </c>
      <c r="O2790">
        <v>29.310344827586199</v>
      </c>
      <c r="P2790">
        <v>101.71747531129201</v>
      </c>
      <c r="Q2790">
        <v>4.5461810970125999E-2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124</v>
      </c>
      <c r="E2791">
        <v>105.64812993</v>
      </c>
      <c r="F2791">
        <v>2</v>
      </c>
      <c r="G2791">
        <v>-36.868923056706699</v>
      </c>
      <c r="K2791">
        <v>2.1140989605141698</v>
      </c>
      <c r="L2791">
        <v>3.1857726977597598</v>
      </c>
      <c r="M2791">
        <v>71.039956020089093</v>
      </c>
      <c r="O2791">
        <v>12.5</v>
      </c>
      <c r="P2791">
        <v>8.1081081081080892</v>
      </c>
      <c r="Q2791">
        <v>-6.9211309357390005E-2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1537</v>
      </c>
      <c r="E2792">
        <v>105.42752</v>
      </c>
      <c r="F2792">
        <v>980</v>
      </c>
      <c r="G2792">
        <v>-15.3926928648801</v>
      </c>
      <c r="H2792">
        <v>0.89290316580945905</v>
      </c>
      <c r="I2792">
        <v>-17.613378052363</v>
      </c>
      <c r="J2792">
        <v>2.9200983149848199</v>
      </c>
      <c r="K2792">
        <v>947.76953456492197</v>
      </c>
      <c r="L2792">
        <v>944.229062570373</v>
      </c>
      <c r="M2792">
        <v>65.1725908376647</v>
      </c>
      <c r="N2792">
        <v>0.46264044943820198</v>
      </c>
      <c r="O2792">
        <v>19.382653061224399</v>
      </c>
      <c r="P2792">
        <v>26.264253043870301</v>
      </c>
      <c r="Q2792">
        <v>4.8068165296240001E-2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105.22801200000001</v>
      </c>
      <c r="F2793">
        <v>29.98</v>
      </c>
      <c r="G2793">
        <v>26.202468828244498</v>
      </c>
      <c r="H2793">
        <v>-20.253643270457498</v>
      </c>
      <c r="I2793">
        <v>-18.675857531396201</v>
      </c>
      <c r="J2793">
        <v>-3.1947526014170502</v>
      </c>
      <c r="K2793">
        <v>31.027038823022899</v>
      </c>
      <c r="L2793">
        <v>29.664823707130001</v>
      </c>
      <c r="M2793">
        <v>43.009353749961001</v>
      </c>
      <c r="N2793">
        <v>0.46087689288675598</v>
      </c>
      <c r="O2793">
        <v>49.933288859239497</v>
      </c>
      <c r="P2793">
        <v>73.797101449275303</v>
      </c>
      <c r="Q2793">
        <v>0.170073963868136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1105</v>
      </c>
      <c r="E2794">
        <v>105.22362219999999</v>
      </c>
      <c r="F2794">
        <v>18.07</v>
      </c>
      <c r="G2794">
        <v>23.435375155541301</v>
      </c>
      <c r="H2794">
        <v>-10.361053036577401</v>
      </c>
      <c r="I2794">
        <v>-4.4280153948524497</v>
      </c>
      <c r="J2794">
        <v>-6.7880430060597101</v>
      </c>
      <c r="K2794">
        <v>18.807656437158698</v>
      </c>
      <c r="L2794">
        <v>18.085332954051498</v>
      </c>
      <c r="M2794">
        <v>44.6013292847801</v>
      </c>
      <c r="N2794">
        <v>0.31006205314892199</v>
      </c>
      <c r="O2794">
        <v>39.734366353071302</v>
      </c>
      <c r="P2794">
        <v>53.787234042553102</v>
      </c>
      <c r="Q2794">
        <v>1.7887338476364999E-2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1219</v>
      </c>
      <c r="E2795">
        <v>105.215046</v>
      </c>
      <c r="F2795">
        <v>146</v>
      </c>
      <c r="G2795">
        <v>59.6417549687338</v>
      </c>
      <c r="H2795">
        <v>2.8998354778194599</v>
      </c>
      <c r="I2795">
        <v>-34.595894435455399</v>
      </c>
      <c r="J2795">
        <v>-2.0261382441549598</v>
      </c>
      <c r="K2795">
        <v>168.72179966866599</v>
      </c>
      <c r="L2795">
        <v>130.932932616523</v>
      </c>
      <c r="M2795">
        <v>27.501811547088199</v>
      </c>
      <c r="N2795">
        <v>0.88461538461538403</v>
      </c>
      <c r="O2795">
        <v>51.883561643835598</v>
      </c>
      <c r="P2795">
        <v>102.49653259361899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21</v>
      </c>
      <c r="E2796">
        <v>105.18733312499999</v>
      </c>
      <c r="F2796">
        <v>79.88</v>
      </c>
      <c r="G2796">
        <v>31.029143091856401</v>
      </c>
      <c r="H2796">
        <v>38.126948463235003</v>
      </c>
      <c r="I2796">
        <v>16.6701503203629</v>
      </c>
      <c r="J2796">
        <v>-8.7704532746596904</v>
      </c>
      <c r="K2796">
        <v>66.479712014386905</v>
      </c>
      <c r="L2796">
        <v>56.433318845018697</v>
      </c>
      <c r="M2796">
        <v>56.538406189743398</v>
      </c>
      <c r="N2796">
        <v>3.1670812917891902</v>
      </c>
      <c r="O2796">
        <v>28.317476214321399</v>
      </c>
      <c r="P2796">
        <v>101.462799495586</v>
      </c>
      <c r="Q2796">
        <v>4.3726240738369997E-2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230</v>
      </c>
      <c r="E2797">
        <v>104.95203264</v>
      </c>
      <c r="F2797">
        <v>96.5</v>
      </c>
      <c r="G2797">
        <v>2.01351259775317</v>
      </c>
      <c r="H2797">
        <v>-6.5914373805284496</v>
      </c>
      <c r="I2797">
        <v>-14.680218211571299</v>
      </c>
      <c r="J2797">
        <v>-5.4030445622377599</v>
      </c>
      <c r="K2797">
        <v>98.501888449436905</v>
      </c>
      <c r="L2797">
        <v>94.733648724708303</v>
      </c>
      <c r="M2797">
        <v>41.524579181305199</v>
      </c>
      <c r="N2797">
        <v>0.547018383618319</v>
      </c>
      <c r="O2797">
        <v>37.564766839378201</v>
      </c>
      <c r="P2797">
        <v>32.191780821917803</v>
      </c>
      <c r="Q2797">
        <v>5.6758391086171998E-2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281</v>
      </c>
      <c r="E2798">
        <v>104.92621200000001</v>
      </c>
      <c r="F2798">
        <v>337.9</v>
      </c>
      <c r="G2798">
        <v>-50.481891353421901</v>
      </c>
      <c r="H2798">
        <v>-14.178452928401001</v>
      </c>
      <c r="I2798">
        <v>-14.382366933568401</v>
      </c>
      <c r="J2798">
        <v>-3.98834754648054</v>
      </c>
      <c r="K2798">
        <v>354.82267463499602</v>
      </c>
      <c r="L2798">
        <v>384.51095490866999</v>
      </c>
      <c r="M2798">
        <v>39.673824896251801</v>
      </c>
      <c r="N2798">
        <v>0.94388627996782504</v>
      </c>
      <c r="O2798">
        <v>57.916543356022501</v>
      </c>
      <c r="P2798">
        <v>5.5937499999999902</v>
      </c>
      <c r="Q2798">
        <v>4.1752903978667003E-2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80</v>
      </c>
      <c r="E2799">
        <v>104.8614675</v>
      </c>
      <c r="F2799">
        <v>51.06</v>
      </c>
      <c r="G2799">
        <v>9.2222543465179196</v>
      </c>
      <c r="H2799">
        <v>-7.6794306922007198</v>
      </c>
      <c r="I2799">
        <v>-6.1250624512730099</v>
      </c>
      <c r="J2799">
        <v>-3.0828145169695498</v>
      </c>
      <c r="K2799">
        <v>53.067413331057203</v>
      </c>
      <c r="L2799">
        <v>50.606322733734203</v>
      </c>
      <c r="M2799">
        <v>55.193817305731599</v>
      </c>
      <c r="N2799">
        <v>0.38978063135366497</v>
      </c>
      <c r="O2799">
        <v>119.34978456717501</v>
      </c>
      <c r="P2799">
        <v>72.5</v>
      </c>
      <c r="Q2799">
        <v>5.4609089315778001E-2</v>
      </c>
    </row>
    <row r="2800" spans="1:17" hidden="1" x14ac:dyDescent="0.3">
      <c r="A2800" t="s">
        <v>5763</v>
      </c>
      <c r="B2800" t="s">
        <v>2921</v>
      </c>
      <c r="C2800" t="str">
        <f>IFERROR(VLOOKUP(Table1[[#This Row],[Ticker]],[1]!Table1[[Symbol]:[Industry]],2,FALSE),"-")</f>
        <v>-</v>
      </c>
      <c r="D2800" t="s">
        <v>3822</v>
      </c>
      <c r="E2800">
        <v>104.78</v>
      </c>
      <c r="F2800">
        <v>801.2</v>
      </c>
      <c r="G2800">
        <v>22.682079930916</v>
      </c>
      <c r="H2800">
        <v>-5.9535364914830398</v>
      </c>
      <c r="I2800">
        <v>-1.28226035383738</v>
      </c>
      <c r="J2800">
        <v>0.2581257152359</v>
      </c>
      <c r="K2800">
        <v>774.37582240419101</v>
      </c>
      <c r="L2800">
        <v>736.16843353725005</v>
      </c>
      <c r="M2800">
        <v>62.417787998543098</v>
      </c>
      <c r="N2800">
        <v>1.09915157654805</v>
      </c>
      <c r="O2800">
        <v>49.244882675985998</v>
      </c>
      <c r="P2800">
        <v>56.790606653620301</v>
      </c>
      <c r="Q2800">
        <v>6.8765137575416996E-2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62</v>
      </c>
      <c r="E2801">
        <v>104.7618464</v>
      </c>
      <c r="F2801">
        <v>410.5</v>
      </c>
      <c r="G2801">
        <v>-25.217114527946201</v>
      </c>
      <c r="H2801">
        <v>-15.729731416494801</v>
      </c>
      <c r="I2801">
        <v>-26.3528588122999</v>
      </c>
      <c r="J2801">
        <v>-2.09963162975026</v>
      </c>
      <c r="K2801">
        <v>422.30822921598201</v>
      </c>
      <c r="L2801">
        <v>437.15886001247497</v>
      </c>
      <c r="M2801">
        <v>46.027028181831298</v>
      </c>
      <c r="N2801">
        <v>1.1485349858612599</v>
      </c>
      <c r="O2801">
        <v>67.235079171741702</v>
      </c>
      <c r="P2801">
        <v>16.9515669515669</v>
      </c>
      <c r="Q2801">
        <v>2.3706320337520001E-2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104.6177484</v>
      </c>
      <c r="F2802">
        <v>41.59</v>
      </c>
      <c r="G2802">
        <v>123.825131829725</v>
      </c>
      <c r="H2802">
        <v>-10.142034805748199</v>
      </c>
      <c r="I2802">
        <v>58.997021448154101</v>
      </c>
      <c r="J2802">
        <v>-4.0987977690734496</v>
      </c>
      <c r="K2802">
        <v>39.574160412998701</v>
      </c>
      <c r="L2802">
        <v>31.8241291017988</v>
      </c>
      <c r="M2802">
        <v>44.1217244125828</v>
      </c>
      <c r="N2802">
        <v>0.54642675952341502</v>
      </c>
      <c r="O2802">
        <v>12.7434479442173</v>
      </c>
      <c r="P2802">
        <v>159.9375</v>
      </c>
      <c r="Q2802">
        <v>7.9729795231183995E-2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E2803">
        <v>104.423637528</v>
      </c>
      <c r="F2803">
        <v>20.71</v>
      </c>
      <c r="G2803">
        <v>23.059567971565802</v>
      </c>
      <c r="H2803">
        <v>1.5751918996301399</v>
      </c>
      <c r="I2803">
        <v>62.124850105685198</v>
      </c>
      <c r="J2803">
        <v>-6.4705826885993902</v>
      </c>
      <c r="K2803">
        <v>19.3509337536332</v>
      </c>
      <c r="L2803">
        <v>15.903518810542201</v>
      </c>
      <c r="M2803">
        <v>53.158148308428302</v>
      </c>
      <c r="N2803">
        <v>0.912287410347012</v>
      </c>
      <c r="O2803">
        <v>18.734910671173299</v>
      </c>
      <c r="P2803">
        <v>103.438113948919</v>
      </c>
      <c r="Q2803">
        <v>0.100434161827268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140</v>
      </c>
      <c r="E2804">
        <v>104.035927032</v>
      </c>
      <c r="F2804">
        <v>15.01</v>
      </c>
      <c r="G2804">
        <v>247.47198603420199</v>
      </c>
      <c r="H2804">
        <v>1.2284965029456101</v>
      </c>
      <c r="I2804">
        <v>46.466938283486698</v>
      </c>
      <c r="J2804">
        <v>-12.893121617076501</v>
      </c>
      <c r="K2804">
        <v>14.381154828496999</v>
      </c>
      <c r="L2804">
        <v>12.0314267401913</v>
      </c>
      <c r="M2804">
        <v>39.394796748538901</v>
      </c>
      <c r="N2804">
        <v>1.4721132401743</v>
      </c>
      <c r="O2804">
        <v>51.365756162558299</v>
      </c>
      <c r="P2804">
        <v>327.63532763532697</v>
      </c>
      <c r="Q2804">
        <v>6.2233136137786998E-2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659</v>
      </c>
      <c r="E2805">
        <v>103.523640668</v>
      </c>
      <c r="F2805">
        <v>10.49</v>
      </c>
      <c r="G2805">
        <v>-49.494431876245301</v>
      </c>
      <c r="H2805">
        <v>-15.5330026967161</v>
      </c>
      <c r="I2805">
        <v>-14.353657361602</v>
      </c>
      <c r="J2805">
        <v>-4.7263244638942599</v>
      </c>
      <c r="K2805">
        <v>10.7144575181199</v>
      </c>
      <c r="L2805">
        <v>11.806529465678</v>
      </c>
      <c r="M2805">
        <v>44.361006309074597</v>
      </c>
      <c r="N2805">
        <v>1.5959893579664699</v>
      </c>
      <c r="O2805">
        <v>49.1897044804575</v>
      </c>
      <c r="P2805">
        <v>56.567164179104402</v>
      </c>
      <c r="Q2805">
        <v>-0.11348987600376199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D2806" t="s">
        <v>98</v>
      </c>
      <c r="E2806">
        <v>103.33909199999999</v>
      </c>
      <c r="F2806">
        <v>53.55</v>
      </c>
      <c r="G2806">
        <v>100.580194989426</v>
      </c>
      <c r="H2806">
        <v>-19.981347697503001</v>
      </c>
      <c r="I2806">
        <v>97.7362448131897</v>
      </c>
      <c r="J2806">
        <v>-0.39622453370433602</v>
      </c>
      <c r="K2806">
        <v>58.681634141265299</v>
      </c>
      <c r="L2806">
        <v>50.952621926678297</v>
      </c>
      <c r="M2806">
        <v>44.769644654275602</v>
      </c>
      <c r="N2806">
        <v>1.30847602739726</v>
      </c>
      <c r="O2806">
        <v>58.169934640522797</v>
      </c>
      <c r="P2806">
        <v>163.79310344827499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609</v>
      </c>
      <c r="E2807">
        <v>103.0975</v>
      </c>
      <c r="F2807">
        <v>8.18</v>
      </c>
      <c r="G2807">
        <v>-49.8732520610357</v>
      </c>
      <c r="H2807">
        <v>20.535373371659901</v>
      </c>
      <c r="I2807">
        <v>-31.618209283216299</v>
      </c>
      <c r="J2807">
        <v>27.7509318195393</v>
      </c>
      <c r="K2807">
        <v>6.8488739385911703</v>
      </c>
      <c r="L2807">
        <v>9.0838147255076205</v>
      </c>
      <c r="M2807">
        <v>83.322881916115406</v>
      </c>
      <c r="N2807">
        <v>2.2015007439065801</v>
      </c>
      <c r="O2807">
        <v>33.251833740831302</v>
      </c>
      <c r="P2807">
        <v>41.034482758620697</v>
      </c>
      <c r="Q2807">
        <v>-0.176109826952462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609</v>
      </c>
      <c r="E2808">
        <v>103.02975000000001</v>
      </c>
      <c r="F2808">
        <v>41.88</v>
      </c>
      <c r="G2808">
        <v>20.853807640715001</v>
      </c>
      <c r="H2808">
        <v>37.376906396938502</v>
      </c>
      <c r="I2808">
        <v>59.446883953959997</v>
      </c>
      <c r="J2808">
        <v>6.3767704550101199</v>
      </c>
      <c r="K2808">
        <v>31.268222949970799</v>
      </c>
      <c r="L2808">
        <v>28.451258034520901</v>
      </c>
      <c r="M2808">
        <v>75.557816679688599</v>
      </c>
      <c r="N2808">
        <v>1.98331673779724</v>
      </c>
      <c r="O2808">
        <v>7.1633237822332704E-2</v>
      </c>
      <c r="P2808">
        <v>108.713982409915</v>
      </c>
      <c r="Q2808">
        <v>0.21242162570703299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531</v>
      </c>
      <c r="E2809">
        <v>102.9972384</v>
      </c>
      <c r="F2809">
        <v>202.85</v>
      </c>
      <c r="G2809">
        <v>58.067153235301703</v>
      </c>
      <c r="H2809">
        <v>37.701706686974198</v>
      </c>
      <c r="I2809">
        <v>28.188748756644799</v>
      </c>
      <c r="J2809">
        <v>13.722791855702299</v>
      </c>
      <c r="K2809">
        <v>149.02935770120101</v>
      </c>
      <c r="M2809">
        <v>98.251043466886401</v>
      </c>
      <c r="N2809">
        <v>0.63461538461538403</v>
      </c>
      <c r="O2809">
        <v>0</v>
      </c>
      <c r="P2809">
        <v>138.64705882352899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E2810">
        <v>102.989948598</v>
      </c>
      <c r="F2810">
        <v>41.68</v>
      </c>
      <c r="G2810">
        <v>8.6154286571532204</v>
      </c>
      <c r="H2810">
        <v>-45.718925025689103</v>
      </c>
      <c r="I2810">
        <v>0.27795211097856898</v>
      </c>
      <c r="J2810">
        <v>-16.7722319941549</v>
      </c>
      <c r="K2810">
        <v>57.280561182348499</v>
      </c>
      <c r="L2810">
        <v>49.832068617765501</v>
      </c>
      <c r="M2810">
        <v>13.4118742541517</v>
      </c>
      <c r="N2810">
        <v>2.04195212406287</v>
      </c>
      <c r="O2810">
        <v>79.9424184261036</v>
      </c>
      <c r="P2810">
        <v>72.766839378238302</v>
      </c>
      <c r="Q2810">
        <v>0.22078204464630299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E2811">
        <v>102.9427323</v>
      </c>
      <c r="F2811">
        <v>47.5</v>
      </c>
      <c r="G2811">
        <v>35.902206571762697</v>
      </c>
      <c r="H2811">
        <v>-5.1039109433459204</v>
      </c>
      <c r="I2811">
        <v>47.774077609825198</v>
      </c>
      <c r="J2811">
        <v>-3.4936434852451099</v>
      </c>
      <c r="K2811">
        <v>46.602615187532301</v>
      </c>
      <c r="L2811">
        <v>40.070677018828803</v>
      </c>
      <c r="M2811">
        <v>51.567229435777499</v>
      </c>
      <c r="N2811">
        <v>0.83463009163652502</v>
      </c>
      <c r="O2811">
        <v>11.789473684210501</v>
      </c>
      <c r="P2811">
        <v>103.862660944206</v>
      </c>
      <c r="Q2811">
        <v>0.18715931142811501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E2812">
        <v>102.92151370000001</v>
      </c>
      <c r="F2812">
        <v>61.38</v>
      </c>
      <c r="G2812">
        <v>-36.018615469556998</v>
      </c>
      <c r="H2812">
        <v>4.80593040083766</v>
      </c>
      <c r="I2812">
        <v>-18.7349331316723</v>
      </c>
      <c r="J2812">
        <v>6.1371270619674902</v>
      </c>
      <c r="K2812">
        <v>58.375460771798203</v>
      </c>
      <c r="M2812">
        <v>59.525825922538203</v>
      </c>
      <c r="N2812">
        <v>0.82075134168157404</v>
      </c>
      <c r="O2812">
        <v>25.057021831215302</v>
      </c>
      <c r="P2812">
        <v>57.384615384615302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584</v>
      </c>
      <c r="E2813">
        <v>102.676704</v>
      </c>
      <c r="F2813">
        <v>146.94999999999999</v>
      </c>
      <c r="G2813">
        <v>95.211363879422294</v>
      </c>
      <c r="H2813">
        <v>-1.4553441727085901</v>
      </c>
      <c r="I2813">
        <v>88.245573464353797</v>
      </c>
      <c r="J2813">
        <v>20.475892625057</v>
      </c>
      <c r="K2813">
        <v>126.46238204868401</v>
      </c>
      <c r="L2813">
        <v>100.003850719173</v>
      </c>
      <c r="M2813">
        <v>71.742717826474205</v>
      </c>
      <c r="N2813">
        <v>1.8656706540058301</v>
      </c>
      <c r="O2813">
        <v>15.753657706702899</v>
      </c>
      <c r="P2813">
        <v>156.45724258289701</v>
      </c>
      <c r="Q2813">
        <v>0.11410612841701601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46</v>
      </c>
      <c r="E2814">
        <v>102.6643</v>
      </c>
      <c r="F2814">
        <v>23.27</v>
      </c>
      <c r="G2814">
        <v>210.448730220248</v>
      </c>
      <c r="H2814">
        <v>125.344932744326</v>
      </c>
      <c r="I2814">
        <v>211.71050084161001</v>
      </c>
      <c r="J2814">
        <v>-5.8004888935056096</v>
      </c>
      <c r="K2814">
        <v>15.756041197316801</v>
      </c>
      <c r="L2814">
        <v>10.8266853432473</v>
      </c>
      <c r="M2814">
        <v>71.013301695873196</v>
      </c>
      <c r="N2814">
        <v>3.66786008855704</v>
      </c>
      <c r="O2814">
        <v>16.716802750322302</v>
      </c>
      <c r="P2814">
        <v>325.41133455210201</v>
      </c>
      <c r="Q2814">
        <v>5.3869057418728002E-2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132</v>
      </c>
      <c r="E2815">
        <v>102.60935000000001</v>
      </c>
      <c r="F2815">
        <v>99.25</v>
      </c>
      <c r="G2815">
        <v>-1.0543163151336401</v>
      </c>
      <c r="H2815">
        <v>-9.6496991993541297</v>
      </c>
      <c r="I2815">
        <v>-7.7685952184260501</v>
      </c>
      <c r="J2815">
        <v>-5.8741420921588103</v>
      </c>
      <c r="K2815">
        <v>99.744041822724398</v>
      </c>
      <c r="L2815">
        <v>93.243988198831502</v>
      </c>
      <c r="M2815">
        <v>41.262203080946499</v>
      </c>
      <c r="N2815">
        <v>0.89777580883987895</v>
      </c>
      <c r="O2815">
        <v>19.385390428211501</v>
      </c>
      <c r="P2815">
        <v>43.798898869892703</v>
      </c>
      <c r="Q2815">
        <v>5.1686595591985997E-2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132</v>
      </c>
      <c r="E2816">
        <v>102.44659704999999</v>
      </c>
      <c r="F2816">
        <v>40.15</v>
      </c>
      <c r="G2816">
        <v>-74.9490665973765</v>
      </c>
      <c r="H2816">
        <v>-6.5080097854672898</v>
      </c>
      <c r="I2816">
        <v>-32.694221596737499</v>
      </c>
      <c r="J2816">
        <v>-3.21661443463115</v>
      </c>
      <c r="K2816">
        <v>41.314993408524501</v>
      </c>
      <c r="M2816">
        <v>56.3279239046947</v>
      </c>
      <c r="N2816">
        <v>1.0426193118756899</v>
      </c>
      <c r="O2816">
        <v>99.252801992528006</v>
      </c>
      <c r="P2816">
        <v>23.348694316436202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46</v>
      </c>
      <c r="E2817">
        <v>102.400246388</v>
      </c>
      <c r="F2817">
        <v>4.59</v>
      </c>
      <c r="G2817">
        <v>-23.459832147615799</v>
      </c>
      <c r="H2817">
        <v>-2.9545051708501702</v>
      </c>
      <c r="I2817">
        <v>-30.509369221897899</v>
      </c>
      <c r="J2817">
        <v>-4.2483604663771901</v>
      </c>
      <c r="K2817">
        <v>4.6645063315143496</v>
      </c>
      <c r="L2817">
        <v>4.7855285357741897</v>
      </c>
      <c r="M2817">
        <v>57.157588534428598</v>
      </c>
      <c r="N2817">
        <v>0.72238667182374505</v>
      </c>
      <c r="O2817">
        <v>54.684095860566401</v>
      </c>
      <c r="P2817">
        <v>58.275862068965502</v>
      </c>
      <c r="Q2817">
        <v>-1.0312264346653E-2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303</v>
      </c>
      <c r="E2818">
        <v>102.102987251999</v>
      </c>
      <c r="F2818">
        <v>43.67</v>
      </c>
      <c r="G2818">
        <v>167.08957946542299</v>
      </c>
      <c r="H2818">
        <v>-2.4186012076522099</v>
      </c>
      <c r="I2818">
        <v>13.885529824546101</v>
      </c>
      <c r="J2818">
        <v>-5.0028824302014696</v>
      </c>
      <c r="K2818">
        <v>40.772002998135399</v>
      </c>
      <c r="L2818">
        <v>37.1074460559146</v>
      </c>
      <c r="M2818">
        <v>57.399531112379201</v>
      </c>
      <c r="N2818">
        <v>1.4136818722440401</v>
      </c>
      <c r="O2818">
        <v>32.356308678726798</v>
      </c>
      <c r="P2818">
        <v>255.588807580051</v>
      </c>
      <c r="Q2818">
        <v>7.1219521707812997E-2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507</v>
      </c>
      <c r="E2819">
        <v>101.9560862</v>
      </c>
      <c r="F2819">
        <v>101.1</v>
      </c>
      <c r="G2819">
        <v>49.590407086833899</v>
      </c>
      <c r="H2819">
        <v>-1.7880175231595099</v>
      </c>
      <c r="I2819">
        <v>0.44297856785429102</v>
      </c>
      <c r="J2819">
        <v>-3.9678858169704898</v>
      </c>
      <c r="K2819">
        <v>100.42242279606199</v>
      </c>
      <c r="L2819">
        <v>92.471657690344301</v>
      </c>
      <c r="M2819">
        <v>45.516693344205599</v>
      </c>
      <c r="N2819">
        <v>1.2119979586629199</v>
      </c>
      <c r="O2819">
        <v>18.694362017804099</v>
      </c>
      <c r="P2819">
        <v>77.368421052631504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E2820">
        <v>101.9005568</v>
      </c>
      <c r="F2820">
        <v>2.42</v>
      </c>
      <c r="G2820">
        <v>-6.2572105224690304</v>
      </c>
      <c r="H2820">
        <v>-13.3107804744939</v>
      </c>
      <c r="I2820">
        <v>1.5224545235120801</v>
      </c>
      <c r="J2820">
        <v>-5.6698629405112397</v>
      </c>
      <c r="K2820">
        <v>2.5721926119119201</v>
      </c>
      <c r="L2820">
        <v>2.74947158633878</v>
      </c>
      <c r="M2820">
        <v>32.921418688880998</v>
      </c>
      <c r="N2820">
        <v>0.61711201300012197</v>
      </c>
      <c r="O2820">
        <v>79.752066115702405</v>
      </c>
      <c r="P2820">
        <v>27.1008403361344</v>
      </c>
      <c r="Q2820">
        <v>2.4724789664430001E-2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80</v>
      </c>
      <c r="E2821">
        <v>101.8125726</v>
      </c>
      <c r="F2821">
        <v>121</v>
      </c>
      <c r="G2821">
        <v>-38.741958042324399</v>
      </c>
      <c r="H2821">
        <v>2.8691634153736398</v>
      </c>
      <c r="I2821">
        <v>-20.058241402349001</v>
      </c>
      <c r="J2821">
        <v>-4.33383055184727</v>
      </c>
      <c r="K2821">
        <v>120.303885253945</v>
      </c>
      <c r="L2821">
        <v>127.208460867604</v>
      </c>
      <c r="M2821">
        <v>62.755703621874801</v>
      </c>
      <c r="N2821">
        <v>1.0669712793733599</v>
      </c>
      <c r="O2821">
        <v>25.619834710743799</v>
      </c>
      <c r="P2821">
        <v>17.475728155339699</v>
      </c>
      <c r="Q2821">
        <v>-3.1649468731332002E-2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109</v>
      </c>
      <c r="E2822">
        <v>101.72925322499999</v>
      </c>
      <c r="F2822">
        <v>6.45</v>
      </c>
      <c r="G2822">
        <v>-5.5241688569875401E-2</v>
      </c>
      <c r="H2822">
        <v>21.069125333983301</v>
      </c>
      <c r="I2822">
        <v>11.821457845771199</v>
      </c>
      <c r="J2822">
        <v>6.2194757909327496</v>
      </c>
      <c r="K2822">
        <v>5.4678799988414903</v>
      </c>
      <c r="L2822">
        <v>5.6188455566854403</v>
      </c>
      <c r="M2822">
        <v>47.887425104037902</v>
      </c>
      <c r="N2822">
        <v>2.1502730037834699</v>
      </c>
      <c r="O2822">
        <v>6.20155038759688</v>
      </c>
      <c r="P2822">
        <v>57.317073170731703</v>
      </c>
      <c r="Q2822">
        <v>-2.9348977013354999E-2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140</v>
      </c>
      <c r="E2823">
        <v>101.05</v>
      </c>
      <c r="F2823">
        <v>4000</v>
      </c>
      <c r="G2823">
        <v>-21.817749065135299</v>
      </c>
      <c r="H2823">
        <v>-0.67398428099667396</v>
      </c>
      <c r="I2823">
        <v>-9.7698622265615107</v>
      </c>
      <c r="J2823">
        <v>-0.97613824415496198</v>
      </c>
      <c r="K2823">
        <v>3924.2891448238902</v>
      </c>
      <c r="L2823">
        <v>3892.90144889368</v>
      </c>
      <c r="M2823">
        <v>60.385722729554402</v>
      </c>
      <c r="N2823">
        <v>1.0366883116883101</v>
      </c>
      <c r="O2823">
        <v>9.9749999999999996</v>
      </c>
      <c r="P2823">
        <v>22.137404580152602</v>
      </c>
      <c r="Q2823">
        <v>-3.4796384384694998E-2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609</v>
      </c>
      <c r="E2824">
        <v>100.75855</v>
      </c>
      <c r="F2824">
        <v>173.6</v>
      </c>
      <c r="G2824">
        <v>-20.018858161949002</v>
      </c>
      <c r="H2824">
        <v>0.79942341224629598</v>
      </c>
      <c r="I2824">
        <v>-5.8235637992504303</v>
      </c>
      <c r="J2824">
        <v>-0.292725213670816</v>
      </c>
      <c r="K2824">
        <v>165.09328240719401</v>
      </c>
      <c r="L2824">
        <v>162.775461804705</v>
      </c>
      <c r="M2824">
        <v>56.506418973109703</v>
      </c>
      <c r="N2824">
        <v>1.0129370356256</v>
      </c>
      <c r="O2824">
        <v>23.559907834101299</v>
      </c>
      <c r="P2824">
        <v>30.037453183520601</v>
      </c>
      <c r="Q2824">
        <v>8.8475381767669004E-2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230</v>
      </c>
      <c r="E2825">
        <v>100.608075</v>
      </c>
      <c r="F2825">
        <v>6.5</v>
      </c>
      <c r="G2825">
        <v>98.519563888873606</v>
      </c>
      <c r="H2825">
        <v>-1.9529005495407901</v>
      </c>
      <c r="I2825">
        <v>117.837554425248</v>
      </c>
      <c r="J2825">
        <v>-2.9071955128774198</v>
      </c>
      <c r="K2825">
        <v>5.9286362461824602</v>
      </c>
      <c r="L2825">
        <v>4.3577454742212502</v>
      </c>
      <c r="M2825">
        <v>42.520739371178401</v>
      </c>
      <c r="N2825">
        <v>0.65325057949646204</v>
      </c>
      <c r="O2825">
        <v>25.538461538461501</v>
      </c>
      <c r="P2825">
        <v>167.48971193415599</v>
      </c>
      <c r="Q2825">
        <v>0.116908014887488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230</v>
      </c>
      <c r="E2826">
        <v>100.46250000000001</v>
      </c>
      <c r="F2826">
        <v>127.25</v>
      </c>
      <c r="G2826">
        <v>233.727667852384</v>
      </c>
      <c r="H2826">
        <v>125.305397162302</v>
      </c>
      <c r="I2826">
        <v>133.44077992618799</v>
      </c>
      <c r="J2826">
        <v>14.452122625410199</v>
      </c>
      <c r="K2826">
        <v>80.127461925114702</v>
      </c>
      <c r="L2826">
        <v>61.019997608946397</v>
      </c>
      <c r="M2826">
        <v>93.122349321571306</v>
      </c>
      <c r="N2826">
        <v>2.14774127310061</v>
      </c>
      <c r="O2826">
        <v>9.7838899803536208</v>
      </c>
      <c r="P2826">
        <v>261.50568181818102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132</v>
      </c>
      <c r="E2827">
        <v>99.9</v>
      </c>
      <c r="F2827">
        <v>34.25</v>
      </c>
      <c r="G2827">
        <v>30.786800849017101</v>
      </c>
      <c r="H2827">
        <v>-5.8549891393921998</v>
      </c>
      <c r="I2827">
        <v>17.482138628403199</v>
      </c>
      <c r="J2827">
        <v>0.87111384664553304</v>
      </c>
      <c r="K2827">
        <v>33.947947921988899</v>
      </c>
      <c r="L2827">
        <v>31.943510005877901</v>
      </c>
      <c r="M2827">
        <v>62.020582163313499</v>
      </c>
      <c r="N2827">
        <v>0.59695996350815805</v>
      </c>
      <c r="O2827">
        <v>82.627737226277304</v>
      </c>
      <c r="P2827">
        <v>78.851174934725805</v>
      </c>
      <c r="Q2827">
        <v>7.9549096649044998E-2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E2828">
        <v>99.751284999999996</v>
      </c>
      <c r="F2828">
        <v>107</v>
      </c>
      <c r="G2828">
        <v>28.4263655962461</v>
      </c>
      <c r="H2828">
        <v>-17.857372094256199</v>
      </c>
      <c r="I2828">
        <v>70.320247192018101</v>
      </c>
      <c r="J2828">
        <v>-4.7534109714276802</v>
      </c>
      <c r="K2828">
        <v>115.137766400237</v>
      </c>
      <c r="L2828">
        <v>94.368918124482406</v>
      </c>
      <c r="M2828">
        <v>27.647071126579</v>
      </c>
      <c r="N2828">
        <v>0.90536068828590299</v>
      </c>
      <c r="O2828">
        <v>20.700934579439199</v>
      </c>
      <c r="P2828">
        <v>96.258253851797406</v>
      </c>
      <c r="Q2828">
        <v>5.5538112193082002E-2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5449</v>
      </c>
      <c r="E2829">
        <v>99.695504400000004</v>
      </c>
      <c r="F2829">
        <v>36.549999999999997</v>
      </c>
      <c r="G2829">
        <v>1.83191511221657</v>
      </c>
      <c r="H2829">
        <v>-13.1388799655147</v>
      </c>
      <c r="I2829">
        <v>-7.3477417489602903</v>
      </c>
      <c r="J2829">
        <v>-3.2895791043700302</v>
      </c>
      <c r="K2829">
        <v>37.927472773203903</v>
      </c>
      <c r="L2829">
        <v>35.836184035020899</v>
      </c>
      <c r="M2829">
        <v>37.314935526353501</v>
      </c>
      <c r="N2829">
        <v>0.81081969389998998</v>
      </c>
      <c r="O2829">
        <v>39.261285909712697</v>
      </c>
      <c r="P2829">
        <v>40.038314176245102</v>
      </c>
      <c r="Q2829">
        <v>-5.3617497625097002E-2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609</v>
      </c>
      <c r="E2830">
        <v>99.562777108000006</v>
      </c>
      <c r="F2830">
        <v>4.25</v>
      </c>
      <c r="G2830">
        <v>-54.615620803404397</v>
      </c>
      <c r="H2830">
        <v>-4.1433596600142497</v>
      </c>
      <c r="I2830">
        <v>-2.0613260370126598</v>
      </c>
      <c r="J2830">
        <v>-6.4904239584406804</v>
      </c>
      <c r="K2830">
        <v>4.3538654259299596</v>
      </c>
      <c r="L2830">
        <v>4.6057070107103204</v>
      </c>
      <c r="M2830">
        <v>38.270146424262897</v>
      </c>
      <c r="N2830">
        <v>0.69756214918484505</v>
      </c>
      <c r="O2830">
        <v>41.176470588235297</v>
      </c>
      <c r="P2830">
        <v>73.469387755102005</v>
      </c>
      <c r="Q2830">
        <v>0.13378683281314599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1510</v>
      </c>
      <c r="E2831">
        <v>99.531481499999998</v>
      </c>
      <c r="F2831">
        <v>111.95</v>
      </c>
      <c r="G2831">
        <v>34.491880221765797</v>
      </c>
      <c r="H2831">
        <v>-10.281235169499499</v>
      </c>
      <c r="I2831">
        <v>-2.0819137218339199</v>
      </c>
      <c r="J2831">
        <v>-9.8243033817696492</v>
      </c>
      <c r="K2831">
        <v>117.32371311756999</v>
      </c>
      <c r="L2831">
        <v>110.07668007946199</v>
      </c>
      <c r="M2831">
        <v>32.477069841386303</v>
      </c>
      <c r="N2831">
        <v>0.65645629116913895</v>
      </c>
      <c r="O2831">
        <v>37.293434569003999</v>
      </c>
      <c r="P2831">
        <v>74.078681387031494</v>
      </c>
      <c r="Q2831">
        <v>0.10792069773996101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1105</v>
      </c>
      <c r="E2832">
        <v>99.489559</v>
      </c>
      <c r="F2832">
        <v>66.89</v>
      </c>
      <c r="G2832">
        <v>60.379510647423203</v>
      </c>
      <c r="H2832">
        <v>3.01293496433509</v>
      </c>
      <c r="I2832">
        <v>23.281584064933501</v>
      </c>
      <c r="J2832">
        <v>4.1727823418126704</v>
      </c>
      <c r="K2832">
        <v>62.202177606278099</v>
      </c>
      <c r="L2832">
        <v>54.6005797342386</v>
      </c>
      <c r="M2832">
        <v>72.295617686710798</v>
      </c>
      <c r="N2832">
        <v>1.8509729489675399</v>
      </c>
      <c r="O2832">
        <v>9.7174465540439598</v>
      </c>
      <c r="P2832">
        <v>95.014577259475203</v>
      </c>
      <c r="Q2832">
        <v>3.7296282680013997E-2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E2833">
        <v>99.479812499999994</v>
      </c>
      <c r="F2833">
        <v>87.67</v>
      </c>
      <c r="G2833">
        <v>6.1715658661351602</v>
      </c>
      <c r="H2833">
        <v>29.093651795193399</v>
      </c>
      <c r="I2833">
        <v>22.913894820561101</v>
      </c>
      <c r="J2833">
        <v>19.481428694145301</v>
      </c>
      <c r="O2833">
        <v>0</v>
      </c>
      <c r="P2833">
        <v>40.632017965992901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230</v>
      </c>
      <c r="E2834">
        <v>99.350019000000003</v>
      </c>
      <c r="F2834">
        <v>162.65</v>
      </c>
      <c r="G2834">
        <v>44.813242400925603</v>
      </c>
      <c r="H2834">
        <v>-6.9591974364324098</v>
      </c>
      <c r="I2834">
        <v>-27.518355101230402</v>
      </c>
      <c r="J2834">
        <v>-2.98825490079959</v>
      </c>
      <c r="K2834">
        <v>162.53170157349999</v>
      </c>
      <c r="L2834">
        <v>154.773204575676</v>
      </c>
      <c r="M2834">
        <v>48.170054096295701</v>
      </c>
      <c r="N2834">
        <v>0.55108341939245997</v>
      </c>
      <c r="O2834">
        <v>27.881955118352199</v>
      </c>
      <c r="P2834">
        <v>75.647948164146797</v>
      </c>
      <c r="Q2834">
        <v>2.7526895343295998E-2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5834</v>
      </c>
      <c r="E2835">
        <v>99.208634000000004</v>
      </c>
      <c r="F2835">
        <v>84.15</v>
      </c>
      <c r="G2835">
        <v>-78.567487650008104</v>
      </c>
      <c r="H2835">
        <v>-6.6170675874987497</v>
      </c>
      <c r="I2835">
        <v>-61.825158695582097</v>
      </c>
      <c r="J2835">
        <v>1.19367599733109</v>
      </c>
      <c r="K2835">
        <v>87.944515030551401</v>
      </c>
      <c r="M2835">
        <v>46.685072661581103</v>
      </c>
      <c r="N2835">
        <v>0.92093023255813899</v>
      </c>
      <c r="O2835">
        <v>119.84551396316</v>
      </c>
      <c r="P2835">
        <v>10.723684210526301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E2836">
        <v>99.193813950000006</v>
      </c>
      <c r="F2836">
        <v>65.42</v>
      </c>
      <c r="G2836">
        <v>64.484242383877501</v>
      </c>
      <c r="H2836">
        <v>2.1914083935486199</v>
      </c>
      <c r="I2836">
        <v>-6.7308380725961197</v>
      </c>
      <c r="J2836">
        <v>3.3355775048847298</v>
      </c>
      <c r="K2836">
        <v>63.313083492390298</v>
      </c>
      <c r="L2836">
        <v>58.532322944932297</v>
      </c>
      <c r="M2836">
        <v>54.796005912636303</v>
      </c>
      <c r="N2836">
        <v>1.0728702180691601</v>
      </c>
      <c r="O2836">
        <v>24.625496789972399</v>
      </c>
      <c r="P2836">
        <v>121.762711864406</v>
      </c>
      <c r="Q2836">
        <v>0.12191637618802401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D2837" t="s">
        <v>659</v>
      </c>
      <c r="E2837">
        <v>99.072679988000004</v>
      </c>
      <c r="F2837">
        <v>94.7</v>
      </c>
      <c r="G2837">
        <v>9.3689809654116694</v>
      </c>
      <c r="H2837">
        <v>-10.2029315803854</v>
      </c>
      <c r="I2837">
        <v>18.601549759333299</v>
      </c>
      <c r="J2837">
        <v>3.1067051702034201</v>
      </c>
      <c r="K2837">
        <v>95.861118108419504</v>
      </c>
      <c r="L2837">
        <v>96.379926133840101</v>
      </c>
      <c r="M2837">
        <v>54.246771414161501</v>
      </c>
      <c r="N2837">
        <v>0.80479856794921201</v>
      </c>
      <c r="O2837">
        <v>76.135163674762396</v>
      </c>
      <c r="P2837">
        <v>43.159486016628797</v>
      </c>
      <c r="Q2837">
        <v>3.4533103321961002E-2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796</v>
      </c>
      <c r="E2838">
        <v>98.985388599999993</v>
      </c>
      <c r="F2838">
        <v>95</v>
      </c>
      <c r="G2838">
        <v>139.752259196691</v>
      </c>
      <c r="H2838">
        <v>22.6155467194389</v>
      </c>
      <c r="I2838">
        <v>133.80967581337001</v>
      </c>
      <c r="J2838">
        <v>-12.4221778481153</v>
      </c>
      <c r="K2838">
        <v>75.909245927959802</v>
      </c>
      <c r="L2838">
        <v>55.869387039747203</v>
      </c>
      <c r="M2838">
        <v>48.209803290639897</v>
      </c>
      <c r="N2838">
        <v>1.2143071836489301</v>
      </c>
      <c r="O2838">
        <v>10.368421052631501</v>
      </c>
      <c r="P2838">
        <v>204.48717948717899</v>
      </c>
      <c r="Q2838">
        <v>0.12452711431375101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21</v>
      </c>
      <c r="E2839">
        <v>98.638503999999998</v>
      </c>
      <c r="F2839">
        <v>82.48</v>
      </c>
      <c r="G2839">
        <v>-93.589412929528095</v>
      </c>
      <c r="H2839">
        <v>-15.4728979269339</v>
      </c>
      <c r="I2839">
        <v>-51.245906105971102</v>
      </c>
      <c r="J2839">
        <v>-9.6808432769290995</v>
      </c>
      <c r="K2839">
        <v>93.945262066524094</v>
      </c>
      <c r="L2839">
        <v>129.83999363426599</v>
      </c>
      <c r="M2839">
        <v>31.404525970453999</v>
      </c>
      <c r="N2839">
        <v>0.80083261334363198</v>
      </c>
      <c r="O2839">
        <v>207.832201745877</v>
      </c>
      <c r="P2839">
        <v>3.1000000000000099</v>
      </c>
      <c r="Q2839">
        <v>-4.695611900215E-2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E2840">
        <v>98.258600000000001</v>
      </c>
      <c r="F2840">
        <v>295.5</v>
      </c>
      <c r="G2840">
        <v>924.19777813103406</v>
      </c>
      <c r="H2840">
        <v>21.102599929831101</v>
      </c>
      <c r="I2840">
        <v>465.88739191170498</v>
      </c>
      <c r="J2840">
        <v>1.7026753151670699</v>
      </c>
      <c r="K2840">
        <v>253.76458300002699</v>
      </c>
      <c r="L2840">
        <v>152.25182054298901</v>
      </c>
      <c r="M2840">
        <v>74.179424661986005</v>
      </c>
      <c r="N2840">
        <v>1.51957684177436</v>
      </c>
      <c r="O2840">
        <v>6.2436548223350199</v>
      </c>
      <c r="P2840">
        <v>1299.81051634296</v>
      </c>
      <c r="Q2840">
        <v>0.19001352529801999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177</v>
      </c>
      <c r="E2841">
        <v>98.257130783999997</v>
      </c>
      <c r="F2841">
        <v>89.53</v>
      </c>
      <c r="G2841">
        <v>101.786088598304</v>
      </c>
      <c r="H2841">
        <v>2.9477169444013702</v>
      </c>
      <c r="I2841">
        <v>37.611168716006702</v>
      </c>
      <c r="J2841">
        <v>4.3479592287692297</v>
      </c>
      <c r="K2841">
        <v>83.693942491748501</v>
      </c>
      <c r="L2841">
        <v>72.223790136472999</v>
      </c>
      <c r="M2841">
        <v>79.265477788509401</v>
      </c>
      <c r="N2841">
        <v>1.0344143129207899</v>
      </c>
      <c r="O2841">
        <v>11.471015302133299</v>
      </c>
      <c r="P2841">
        <v>148.694444444444</v>
      </c>
      <c r="Q2841">
        <v>0.15043923084423699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140</v>
      </c>
      <c r="E2842">
        <v>98.23</v>
      </c>
      <c r="F2842">
        <v>84.84</v>
      </c>
      <c r="G2842">
        <v>53.504037316253601</v>
      </c>
      <c r="H2842">
        <v>-15.100498294362399</v>
      </c>
      <c r="I2842">
        <v>49.0397866867415</v>
      </c>
      <c r="J2842">
        <v>-2.5940037379752501</v>
      </c>
      <c r="K2842">
        <v>89.930175871308606</v>
      </c>
      <c r="L2842">
        <v>70.195762546785204</v>
      </c>
      <c r="M2842">
        <v>34.7823115781406</v>
      </c>
      <c r="N2842">
        <v>0.40714285714285697</v>
      </c>
      <c r="O2842">
        <v>20.851013672795801</v>
      </c>
      <c r="P2842">
        <v>81.282051282051299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E2843">
        <v>97.960800000000006</v>
      </c>
      <c r="F2843">
        <v>69.010000000000005</v>
      </c>
      <c r="G2843">
        <v>-47.064563673399903</v>
      </c>
      <c r="H2843">
        <v>-3.29994623830755</v>
      </c>
      <c r="I2843">
        <v>-30.322234718973899</v>
      </c>
      <c r="J2843">
        <v>-5.2476147542220799</v>
      </c>
      <c r="M2843">
        <v>45.740808603095701</v>
      </c>
      <c r="O2843">
        <v>30.415881756267101</v>
      </c>
      <c r="P2843">
        <v>9.5396825396825307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E2844">
        <v>97.888653046000002</v>
      </c>
      <c r="F2844">
        <v>140.53</v>
      </c>
      <c r="G2844">
        <v>298.070470882687</v>
      </c>
      <c r="H2844">
        <v>45.729992959722097</v>
      </c>
      <c r="I2844">
        <v>226.61448317699899</v>
      </c>
      <c r="J2844">
        <v>6.1978818642418601</v>
      </c>
      <c r="K2844">
        <v>105.26390439364999</v>
      </c>
      <c r="L2844">
        <v>74.183342406370102</v>
      </c>
      <c r="M2844">
        <v>97.880102351815097</v>
      </c>
      <c r="N2844">
        <v>4.6440828655398096</v>
      </c>
      <c r="O2844">
        <v>0</v>
      </c>
      <c r="P2844">
        <v>398.33333333333297</v>
      </c>
      <c r="Q2844">
        <v>0.165334038108474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672</v>
      </c>
      <c r="E2845">
        <v>97.6965</v>
      </c>
      <c r="F2845">
        <v>21.5</v>
      </c>
      <c r="G2845">
        <v>-46.184086072059401</v>
      </c>
      <c r="H2845">
        <v>-6.54648971937746</v>
      </c>
      <c r="I2845">
        <v>-41.568802943520197</v>
      </c>
      <c r="J2845">
        <v>3.0228813636881799</v>
      </c>
      <c r="K2845">
        <v>21.751249505823701</v>
      </c>
      <c r="L2845">
        <v>26.1167859192077</v>
      </c>
      <c r="M2845">
        <v>58.669948900516097</v>
      </c>
      <c r="N2845">
        <v>0.27709685887927699</v>
      </c>
      <c r="O2845">
        <v>90.232558139534802</v>
      </c>
      <c r="P2845">
        <v>13.157894736842101</v>
      </c>
      <c r="Q2845">
        <v>-0.11503785634843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227</v>
      </c>
      <c r="E2846">
        <v>97.660047000000006</v>
      </c>
      <c r="F2846">
        <v>77.260000000000005</v>
      </c>
      <c r="G2846">
        <v>39.090236574159199</v>
      </c>
      <c r="H2846">
        <v>1.9076977297663</v>
      </c>
      <c r="I2846">
        <v>48.263284060793303</v>
      </c>
      <c r="J2846">
        <v>-6.0436692887130299</v>
      </c>
      <c r="K2846">
        <v>74.813773199839503</v>
      </c>
      <c r="L2846">
        <v>64.177995417469603</v>
      </c>
      <c r="M2846">
        <v>43.703520349531999</v>
      </c>
      <c r="N2846">
        <v>1.3847171738592901</v>
      </c>
      <c r="O2846">
        <v>11.8042971783587</v>
      </c>
      <c r="P2846">
        <v>113.131034482758</v>
      </c>
      <c r="Q2846">
        <v>4.0446579414998997E-2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E2847">
        <v>97.595626240000001</v>
      </c>
      <c r="F2847">
        <v>1.42</v>
      </c>
      <c r="G2847">
        <v>-68.114148419579095</v>
      </c>
      <c r="H2847">
        <v>-22.977896983715599</v>
      </c>
      <c r="I2847">
        <v>20.445796470109801</v>
      </c>
      <c r="J2847">
        <v>-3.43458894838031</v>
      </c>
      <c r="K2847">
        <v>1.57514914622302</v>
      </c>
      <c r="L2847">
        <v>1.6944692041087599</v>
      </c>
      <c r="M2847">
        <v>24.452586919301599</v>
      </c>
      <c r="N2847">
        <v>0.78047255661067705</v>
      </c>
      <c r="O2847">
        <v>118.309859154929</v>
      </c>
      <c r="P2847">
        <v>57.7777777777777</v>
      </c>
      <c r="Q2847">
        <v>-4.4711946174874999E-2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384</v>
      </c>
      <c r="E2848">
        <v>97.469020499999999</v>
      </c>
      <c r="F2848">
        <v>8.33</v>
      </c>
      <c r="G2848">
        <v>237.572863227184</v>
      </c>
      <c r="H2848">
        <v>16.090928927215501</v>
      </c>
      <c r="I2848">
        <v>227.58220116749001</v>
      </c>
      <c r="J2848">
        <v>-11.126780642441799</v>
      </c>
      <c r="K2848">
        <v>7.0856922612321496</v>
      </c>
      <c r="L2848">
        <v>4.5902794255171804</v>
      </c>
      <c r="M2848">
        <v>46.794435076858498</v>
      </c>
      <c r="N2848">
        <v>0.899320965243813</v>
      </c>
      <c r="O2848">
        <v>12.124849939975901</v>
      </c>
      <c r="P2848">
        <v>338.42105263157799</v>
      </c>
      <c r="Q2848">
        <v>0.110326731264292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306</v>
      </c>
      <c r="E2849">
        <v>97.448647800000003</v>
      </c>
      <c r="F2849">
        <v>126.55</v>
      </c>
      <c r="G2849">
        <v>7.9469967592131203</v>
      </c>
      <c r="H2849">
        <v>-17.640332124328999</v>
      </c>
      <c r="I2849">
        <v>-22.0100079097184</v>
      </c>
      <c r="J2849">
        <v>-5.1019071863905303</v>
      </c>
      <c r="K2849">
        <v>138.66158464267301</v>
      </c>
      <c r="L2849">
        <v>131.191152995999</v>
      </c>
      <c r="M2849">
        <v>31.112854822760202</v>
      </c>
      <c r="N2849">
        <v>0.90076616728283099</v>
      </c>
      <c r="O2849">
        <v>33.623073883840298</v>
      </c>
      <c r="P2849">
        <v>56.893131663773801</v>
      </c>
      <c r="Q2849">
        <v>8.8477344807062999E-2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E2850">
        <v>97.370400000000004</v>
      </c>
      <c r="F2850">
        <v>199.45</v>
      </c>
      <c r="G2850">
        <v>169.90855319838099</v>
      </c>
      <c r="H2850">
        <v>11.7340913203778</v>
      </c>
      <c r="I2850">
        <v>38.926721003665897</v>
      </c>
      <c r="J2850">
        <v>-3.0402891875511902</v>
      </c>
      <c r="K2850">
        <v>190.43256961005801</v>
      </c>
      <c r="L2850">
        <v>178.21551777443199</v>
      </c>
      <c r="M2850">
        <v>68.893001011014405</v>
      </c>
      <c r="N2850">
        <v>1.2483347091694099</v>
      </c>
      <c r="O2850">
        <v>37.528202557031797</v>
      </c>
      <c r="P2850">
        <v>231.257266234844</v>
      </c>
      <c r="Q2850">
        <v>0.13361056431804599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46</v>
      </c>
      <c r="E2851">
        <v>97.337958795000006</v>
      </c>
      <c r="F2851">
        <v>0.7</v>
      </c>
      <c r="G2851">
        <v>47.221986034202303</v>
      </c>
      <c r="H2851">
        <v>10.1507579870445</v>
      </c>
      <c r="I2851">
        <v>63.964314988628303</v>
      </c>
      <c r="J2851">
        <v>-6.1928049108216303</v>
      </c>
      <c r="K2851">
        <v>0.67095055483394905</v>
      </c>
      <c r="L2851">
        <v>0.56855382740374905</v>
      </c>
      <c r="M2851">
        <v>32.3221505949762</v>
      </c>
      <c r="N2851">
        <v>0.29104797023765699</v>
      </c>
      <c r="O2851">
        <v>35.714285714285701</v>
      </c>
      <c r="P2851">
        <v>133.333333333333</v>
      </c>
      <c r="Q2851">
        <v>9.2902410663344995E-2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E2852">
        <v>97.144631574000002</v>
      </c>
      <c r="F2852">
        <v>54.08</v>
      </c>
      <c r="G2852">
        <v>65.710358127225604</v>
      </c>
      <c r="H2852">
        <v>29.777083303827499</v>
      </c>
      <c r="I2852">
        <v>59.563684073801802</v>
      </c>
      <c r="J2852">
        <v>31.119641806995901</v>
      </c>
      <c r="K2852">
        <v>40.075126678861501</v>
      </c>
      <c r="L2852">
        <v>33.484505053966799</v>
      </c>
      <c r="M2852">
        <v>89.3853590634493</v>
      </c>
      <c r="N2852">
        <v>1.2828464600168801</v>
      </c>
      <c r="O2852">
        <v>5.8801775147928996</v>
      </c>
      <c r="P2852">
        <v>145.260770975056</v>
      </c>
      <c r="Q2852">
        <v>0.12619247808426301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379</v>
      </c>
      <c r="E2853">
        <v>96.936854999999994</v>
      </c>
      <c r="F2853">
        <v>39.75</v>
      </c>
      <c r="G2853">
        <v>-25.983133772293101</v>
      </c>
      <c r="H2853">
        <v>-5.3861547646332903</v>
      </c>
      <c r="I2853">
        <v>-30.570097966837199</v>
      </c>
      <c r="J2853">
        <v>-20.3282330622365</v>
      </c>
      <c r="K2853">
        <v>44.117453573068502</v>
      </c>
      <c r="L2853">
        <v>46.176613072206699</v>
      </c>
      <c r="M2853">
        <v>37.7345688664522</v>
      </c>
      <c r="N2853">
        <v>0.41840556447298</v>
      </c>
      <c r="O2853">
        <v>95.471698113207495</v>
      </c>
      <c r="P2853">
        <v>14.884393063583801</v>
      </c>
      <c r="Q2853">
        <v>0.12782786292897899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584</v>
      </c>
      <c r="E2854">
        <v>96.849152656000001</v>
      </c>
      <c r="F2854">
        <v>18.489999999999998</v>
      </c>
      <c r="G2854">
        <v>-30.205454599042898</v>
      </c>
      <c r="H2854">
        <v>-9.9269622202093206</v>
      </c>
      <c r="I2854">
        <v>-28.857907233593799</v>
      </c>
      <c r="J2854">
        <v>-1.3667975848142899</v>
      </c>
      <c r="K2854">
        <v>20.910282736554699</v>
      </c>
      <c r="L2854">
        <v>25.003705656866199</v>
      </c>
      <c r="M2854">
        <v>48.435194839179204</v>
      </c>
      <c r="N2854">
        <v>0.40391174419794401</v>
      </c>
      <c r="O2854">
        <v>184.207679826933</v>
      </c>
      <c r="P2854">
        <v>12.4012158054711</v>
      </c>
      <c r="Q2854">
        <v>6.6481004107849004E-2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384</v>
      </c>
      <c r="E2855">
        <v>96.721237500000001</v>
      </c>
      <c r="F2855">
        <v>137</v>
      </c>
      <c r="G2855">
        <v>-10.5537476870263</v>
      </c>
      <c r="H2855">
        <v>-8.9871730474381906</v>
      </c>
      <c r="I2855">
        <v>2.2811057247739299</v>
      </c>
      <c r="J2855">
        <v>-1.4836427649506201</v>
      </c>
      <c r="K2855">
        <v>137.12833691748199</v>
      </c>
      <c r="L2855">
        <v>129.70310774832501</v>
      </c>
      <c r="M2855">
        <v>54.3971173926112</v>
      </c>
      <c r="N2855">
        <v>0.73842362166919995</v>
      </c>
      <c r="O2855">
        <v>25.510948905109402</v>
      </c>
      <c r="P2855">
        <v>37</v>
      </c>
      <c r="Q2855">
        <v>-1.4852376451593E-2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477</v>
      </c>
      <c r="E2856">
        <v>96.656800000000004</v>
      </c>
      <c r="F2856">
        <v>309.89999999999998</v>
      </c>
      <c r="G2856">
        <v>56.138899980789901</v>
      </c>
      <c r="H2856">
        <v>-12.6898217231003</v>
      </c>
      <c r="I2856">
        <v>7.4049799991385798</v>
      </c>
      <c r="J2856">
        <v>-4.1953690133857302</v>
      </c>
      <c r="K2856">
        <v>294.03771315304999</v>
      </c>
      <c r="L2856">
        <v>260.938372723116</v>
      </c>
      <c r="M2856">
        <v>51.289769135021302</v>
      </c>
      <c r="N2856">
        <v>0.41273429466678502</v>
      </c>
      <c r="O2856">
        <v>19.215876089060899</v>
      </c>
      <c r="P2856">
        <v>94.538606403013105</v>
      </c>
      <c r="Q2856">
        <v>8.4366118115660998E-2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609</v>
      </c>
      <c r="E2857">
        <v>96.389620632000003</v>
      </c>
      <c r="F2857">
        <v>3.29</v>
      </c>
      <c r="G2857">
        <v>-7.8865621340472698</v>
      </c>
      <c r="H2857">
        <v>2.1507579870445599</v>
      </c>
      <c r="I2857">
        <v>-9.3555929515327492</v>
      </c>
      <c r="J2857">
        <v>2.53412234216426</v>
      </c>
      <c r="K2857">
        <v>3.22155703307567</v>
      </c>
      <c r="L2857">
        <v>3.3849657272295199</v>
      </c>
      <c r="M2857">
        <v>54.883783436249402</v>
      </c>
      <c r="N2857">
        <v>1.8419247493181301</v>
      </c>
      <c r="O2857">
        <v>49.388863739248499</v>
      </c>
      <c r="P2857">
        <v>74.624505928853694</v>
      </c>
      <c r="Q2857">
        <v>-6.0931674317492003E-2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96.27552</v>
      </c>
      <c r="F2858">
        <v>81</v>
      </c>
      <c r="G2858">
        <v>93.654462797460994</v>
      </c>
      <c r="H2858">
        <v>36.357654538768699</v>
      </c>
      <c r="I2858">
        <v>43.603490246360302</v>
      </c>
      <c r="J2858">
        <v>13.163735173566501</v>
      </c>
      <c r="K2858">
        <v>67.677099239012193</v>
      </c>
      <c r="L2858">
        <v>60.001140429034699</v>
      </c>
      <c r="M2858">
        <v>85.550743650395901</v>
      </c>
      <c r="N2858">
        <v>1.0662788385431401</v>
      </c>
      <c r="O2858">
        <v>12.407407407407399</v>
      </c>
      <c r="P2858">
        <v>161.29032258064501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1291</v>
      </c>
      <c r="E2859">
        <v>96.080539380000005</v>
      </c>
      <c r="F2859">
        <v>25.51</v>
      </c>
      <c r="G2859">
        <v>-20.186280519994099</v>
      </c>
      <c r="H2859">
        <v>-4.8492420129554299</v>
      </c>
      <c r="I2859">
        <v>-6.48650468350277</v>
      </c>
      <c r="J2859">
        <v>-3.7980951008575801</v>
      </c>
      <c r="K2859">
        <v>25.335783810366902</v>
      </c>
      <c r="L2859">
        <v>24.730354242816102</v>
      </c>
      <c r="M2859">
        <v>53.842876406836702</v>
      </c>
      <c r="N2859">
        <v>0.76383618905231798</v>
      </c>
      <c r="O2859">
        <v>9.6432771462171498</v>
      </c>
      <c r="P2859">
        <v>10.4329004329004</v>
      </c>
      <c r="Q2859">
        <v>-6.9436672557021004E-2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E2860">
        <v>95.966009999999997</v>
      </c>
      <c r="F2860">
        <v>126.6</v>
      </c>
      <c r="G2860">
        <v>34.738032247295997</v>
      </c>
      <c r="H2860">
        <v>-28.082575346288699</v>
      </c>
      <c r="I2860">
        <v>51.480361201721998</v>
      </c>
      <c r="J2860">
        <v>-11.6060361632754</v>
      </c>
      <c r="K2860">
        <v>131.90753120852901</v>
      </c>
      <c r="M2860">
        <v>24.973351790665799</v>
      </c>
      <c r="N2860">
        <v>0.70309278350515403</v>
      </c>
      <c r="O2860">
        <v>31.121642969984201</v>
      </c>
      <c r="P2860">
        <v>73.187414500684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584</v>
      </c>
      <c r="E2861">
        <v>95.875725680000002</v>
      </c>
      <c r="F2861">
        <v>8.9600000000000009</v>
      </c>
      <c r="G2861">
        <v>-38.346309080453601</v>
      </c>
      <c r="H2861">
        <v>-13.1997574768729</v>
      </c>
      <c r="I2861">
        <v>-15.206808006024</v>
      </c>
      <c r="J2861">
        <v>4.4409276241085198</v>
      </c>
      <c r="K2861">
        <v>9.1997900365650001</v>
      </c>
      <c r="L2861">
        <v>9.5289944244018798</v>
      </c>
      <c r="M2861">
        <v>52.4260707753293</v>
      </c>
      <c r="N2861">
        <v>1.1688665536620899</v>
      </c>
      <c r="O2861">
        <v>60.379464285714199</v>
      </c>
      <c r="P2861">
        <v>17.739816031537401</v>
      </c>
      <c r="Q2861">
        <v>0.19624709422171399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E2862">
        <v>95.79795</v>
      </c>
      <c r="F2862">
        <v>116.5</v>
      </c>
      <c r="G2862">
        <v>170.939934752151</v>
      </c>
      <c r="H2862">
        <v>-7.7254404289621004</v>
      </c>
      <c r="I2862">
        <v>88.792788402007403</v>
      </c>
      <c r="J2862">
        <v>-0.67772589095792202</v>
      </c>
      <c r="K2862">
        <v>99.401458683371999</v>
      </c>
      <c r="L2862">
        <v>74.770760644760202</v>
      </c>
      <c r="M2862">
        <v>64.222542657459897</v>
      </c>
      <c r="N2862">
        <v>0.87308377896613198</v>
      </c>
      <c r="O2862">
        <v>10.7296137339055</v>
      </c>
      <c r="P2862">
        <v>261.24031007751898</v>
      </c>
      <c r="Q2862">
        <v>0.149467219551532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584</v>
      </c>
      <c r="E2863">
        <v>95.681250000000006</v>
      </c>
      <c r="F2863">
        <v>7.18</v>
      </c>
      <c r="G2863">
        <v>21.1846416358621</v>
      </c>
      <c r="H2863">
        <v>26.729705355465601</v>
      </c>
      <c r="I2863">
        <v>-28.125754295436298</v>
      </c>
      <c r="J2863">
        <v>9.7473341850551698</v>
      </c>
      <c r="K2863">
        <v>6.3805646089686201</v>
      </c>
      <c r="L2863">
        <v>6.5095602350066502</v>
      </c>
      <c r="M2863">
        <v>73.437713009776004</v>
      </c>
      <c r="N2863">
        <v>2.1076059083383698</v>
      </c>
      <c r="O2863">
        <v>59.749303621169901</v>
      </c>
      <c r="P2863">
        <v>74.695863746958594</v>
      </c>
      <c r="Q2863">
        <v>1.1008924921230999E-2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985</v>
      </c>
      <c r="E2864">
        <v>95.627440000000007</v>
      </c>
      <c r="F2864">
        <v>38.75</v>
      </c>
      <c r="G2864">
        <v>-22.906566063226499</v>
      </c>
      <c r="H2864">
        <v>-12.9638004855091</v>
      </c>
      <c r="I2864">
        <v>-29.542519921992</v>
      </c>
      <c r="J2864">
        <v>-0.174286392303103</v>
      </c>
      <c r="K2864">
        <v>41.124325404081901</v>
      </c>
      <c r="L2864">
        <v>42.567127396586201</v>
      </c>
      <c r="M2864">
        <v>37.0106205923028</v>
      </c>
      <c r="N2864">
        <v>1.2126470588235201</v>
      </c>
      <c r="O2864">
        <v>49.419354838709602</v>
      </c>
      <c r="P2864">
        <v>20.5287713841368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95.50506704</v>
      </c>
      <c r="F2865">
        <v>11.29</v>
      </c>
      <c r="G2865">
        <v>-15.425072789327</v>
      </c>
      <c r="H2865">
        <v>-5.7076111116678803</v>
      </c>
      <c r="I2865">
        <v>-41.215029476430402</v>
      </c>
      <c r="J2865">
        <v>0.82337199627246604</v>
      </c>
      <c r="K2865">
        <v>11.318521552429299</v>
      </c>
      <c r="L2865">
        <v>11.8617251740298</v>
      </c>
      <c r="M2865">
        <v>62.535346395682801</v>
      </c>
      <c r="N2865">
        <v>0.95037621886226298</v>
      </c>
      <c r="O2865">
        <v>74.844995571301993</v>
      </c>
      <c r="P2865">
        <v>19.344608879492501</v>
      </c>
      <c r="Q2865">
        <v>0.16069548457337701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230</v>
      </c>
      <c r="E2866">
        <v>95.476165039999998</v>
      </c>
      <c r="F2866">
        <v>100.25</v>
      </c>
      <c r="G2866">
        <v>62.089410276626602</v>
      </c>
      <c r="H2866">
        <v>-8.74924201295544</v>
      </c>
      <c r="I2866">
        <v>-8.0567430493788201</v>
      </c>
      <c r="J2866">
        <v>-0.65483022727732798</v>
      </c>
      <c r="K2866">
        <v>99.297418687309701</v>
      </c>
      <c r="L2866">
        <v>93.022683708940207</v>
      </c>
      <c r="M2866">
        <v>46.1168198243939</v>
      </c>
      <c r="N2866">
        <v>3.0692307692307601</v>
      </c>
      <c r="O2866">
        <v>23.5910224438902</v>
      </c>
      <c r="P2866">
        <v>99.701195219123406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373</v>
      </c>
      <c r="E2867">
        <v>95.432246966999998</v>
      </c>
      <c r="F2867">
        <v>100.4</v>
      </c>
      <c r="G2867">
        <v>-45.246160287211403</v>
      </c>
      <c r="H2867">
        <v>-8.3308667711759394</v>
      </c>
      <c r="I2867">
        <v>-33.8642784010718</v>
      </c>
      <c r="J2867">
        <v>-5.8797027913611197</v>
      </c>
      <c r="K2867">
        <v>102.04304650740301</v>
      </c>
      <c r="L2867">
        <v>112.453492336926</v>
      </c>
      <c r="M2867">
        <v>44.475199821004097</v>
      </c>
      <c r="N2867">
        <v>2.24029829167316</v>
      </c>
      <c r="O2867">
        <v>44.422310756972003</v>
      </c>
      <c r="P2867">
        <v>12.8089887640449</v>
      </c>
      <c r="Q2867">
        <v>-2.7924157362001E-2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92</v>
      </c>
      <c r="E2868">
        <v>95.405699999999996</v>
      </c>
      <c r="F2868">
        <v>220</v>
      </c>
      <c r="G2868">
        <v>-41.163840737451103</v>
      </c>
      <c r="H2868">
        <v>-5.3017307007382399</v>
      </c>
      <c r="I2868">
        <v>-16.208098804475</v>
      </c>
      <c r="J2868">
        <v>-1.56951723958875</v>
      </c>
      <c r="K2868">
        <v>222.39288477942301</v>
      </c>
      <c r="L2868">
        <v>222.13500646623601</v>
      </c>
      <c r="M2868">
        <v>5.9985352161689001E-2</v>
      </c>
      <c r="N2868">
        <v>1.31111111111111</v>
      </c>
      <c r="O2868">
        <v>15.4545454545454</v>
      </c>
      <c r="P2868">
        <v>2.32558139534884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95.4</v>
      </c>
      <c r="F2869">
        <v>667</v>
      </c>
      <c r="G2869">
        <v>19.935417547877499</v>
      </c>
      <c r="H2869">
        <v>2.46536188479197</v>
      </c>
      <c r="I2869">
        <v>-14.1795171467088</v>
      </c>
      <c r="J2869">
        <v>6.97129106175763</v>
      </c>
      <c r="K2869">
        <v>615.26480065272904</v>
      </c>
      <c r="M2869">
        <v>80.865758599766096</v>
      </c>
      <c r="N2869">
        <v>0.238242280285035</v>
      </c>
      <c r="O2869">
        <v>14.542728635682099</v>
      </c>
      <c r="P2869">
        <v>47.713431513675097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340</v>
      </c>
      <c r="E2870">
        <v>95.184687499999995</v>
      </c>
      <c r="F2870">
        <v>395</v>
      </c>
      <c r="G2870">
        <v>22.7842120681265</v>
      </c>
      <c r="H2870">
        <v>-15.7583329220463</v>
      </c>
      <c r="I2870">
        <v>89.471929201826299</v>
      </c>
      <c r="J2870">
        <v>-10.4373531974259</v>
      </c>
      <c r="K2870">
        <v>390.506793515342</v>
      </c>
      <c r="M2870">
        <v>46.3265535583012</v>
      </c>
      <c r="N2870">
        <v>0.70618762475049901</v>
      </c>
      <c r="O2870">
        <v>32.746835443037902</v>
      </c>
      <c r="P2870">
        <v>163.333333333333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1621</v>
      </c>
      <c r="E2871">
        <v>95.118487040000005</v>
      </c>
      <c r="F2871">
        <v>6503.95</v>
      </c>
      <c r="G2871">
        <v>-6.1611176139585497</v>
      </c>
      <c r="H2871">
        <v>-5.89568305104922</v>
      </c>
      <c r="I2871">
        <v>1.76554984558786</v>
      </c>
      <c r="J2871">
        <v>-2.4301709333782</v>
      </c>
      <c r="K2871">
        <v>6516.0472937310897</v>
      </c>
      <c r="L2871">
        <v>6045.23524950502</v>
      </c>
      <c r="M2871">
        <v>55.282251015972101</v>
      </c>
      <c r="N2871">
        <v>0.739030417396774</v>
      </c>
      <c r="O2871">
        <v>7.3955058080089797</v>
      </c>
      <c r="P2871">
        <v>27.253962042653001</v>
      </c>
      <c r="Q2871">
        <v>-2.1659899071474999E-2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214</v>
      </c>
      <c r="E2872">
        <v>95.001883305999996</v>
      </c>
      <c r="F2872">
        <v>22.03</v>
      </c>
      <c r="G2872">
        <v>-15.150202104856801</v>
      </c>
      <c r="H2872">
        <v>-8.2405463607815292</v>
      </c>
      <c r="I2872">
        <v>-26.370043197382302</v>
      </c>
      <c r="J2872">
        <v>-1.02613824415496</v>
      </c>
      <c r="K2872">
        <v>22.666286099963202</v>
      </c>
      <c r="L2872">
        <v>22.277935968786799</v>
      </c>
      <c r="M2872">
        <v>46.4215501228745</v>
      </c>
      <c r="N2872">
        <v>1.91548987306817</v>
      </c>
      <c r="O2872">
        <v>37.539718565592302</v>
      </c>
      <c r="P2872">
        <v>28.2305005820721</v>
      </c>
      <c r="Q2872">
        <v>9.0180994375515994E-2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420</v>
      </c>
      <c r="E2873">
        <v>94.648561728000004</v>
      </c>
      <c r="F2873">
        <v>72.260000000000005</v>
      </c>
      <c r="G2873">
        <v>-62.795999577308301</v>
      </c>
      <c r="H2873">
        <v>-14.535264561143</v>
      </c>
      <c r="I2873">
        <v>-43.217759154966103</v>
      </c>
      <c r="J2873">
        <v>5.9448762485986597</v>
      </c>
      <c r="K2873">
        <v>77.653010358375496</v>
      </c>
      <c r="L2873">
        <v>93.004796341209698</v>
      </c>
      <c r="M2873">
        <v>55.575248430072598</v>
      </c>
      <c r="N2873">
        <v>2.6017791930088801</v>
      </c>
      <c r="O2873">
        <v>104.539164129532</v>
      </c>
      <c r="P2873">
        <v>6.10866372980911</v>
      </c>
      <c r="Q2873">
        <v>0.229485430972342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49</v>
      </c>
      <c r="E2874">
        <v>94.5</v>
      </c>
      <c r="F2874">
        <v>58.8</v>
      </c>
      <c r="G2874">
        <v>57.945296204764603</v>
      </c>
      <c r="H2874">
        <v>7.5113527825836002</v>
      </c>
      <c r="I2874">
        <v>19.8636916582632</v>
      </c>
      <c r="J2874">
        <v>-7.3807648294062398</v>
      </c>
      <c r="K2874">
        <v>56.025087611687198</v>
      </c>
      <c r="L2874">
        <v>53.379853770195403</v>
      </c>
      <c r="M2874">
        <v>84.278181043154405</v>
      </c>
      <c r="N2874">
        <v>2.9495398885556701</v>
      </c>
      <c r="O2874">
        <v>76.445578231292501</v>
      </c>
      <c r="P2874">
        <v>102.758620689655</v>
      </c>
      <c r="Q2874">
        <v>4.6517478921412003E-2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140</v>
      </c>
      <c r="E2875">
        <v>94.415999999999997</v>
      </c>
      <c r="F2875">
        <v>32.69</v>
      </c>
      <c r="G2875">
        <v>-31.204897274512501</v>
      </c>
      <c r="H2875">
        <v>-8.0872816862343093</v>
      </c>
      <c r="I2875">
        <v>-38.983668260214401</v>
      </c>
      <c r="J2875">
        <v>-5.6017196395037896</v>
      </c>
      <c r="K2875">
        <v>34.9753179184601</v>
      </c>
      <c r="L2875">
        <v>36.7433758675528</v>
      </c>
      <c r="M2875">
        <v>49.898666123344</v>
      </c>
      <c r="N2875">
        <v>2.52623534117944</v>
      </c>
      <c r="O2875">
        <v>90.6393392474763</v>
      </c>
      <c r="P2875">
        <v>16.500356379187402</v>
      </c>
      <c r="Q2875">
        <v>6.2999665038785999E-2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46</v>
      </c>
      <c r="E2876">
        <v>94.128</v>
      </c>
      <c r="F2876">
        <v>42.6</v>
      </c>
      <c r="G2876">
        <v>70.453721725221499</v>
      </c>
      <c r="H2876">
        <v>-20.822289971734602</v>
      </c>
      <c r="I2876">
        <v>-42.025479276720702</v>
      </c>
      <c r="J2876">
        <v>-5.1118525298692497</v>
      </c>
      <c r="K2876">
        <v>46.057356862144601</v>
      </c>
      <c r="L2876">
        <v>41.494447017635601</v>
      </c>
      <c r="M2876">
        <v>38.539312044322699</v>
      </c>
      <c r="N2876">
        <v>0.61266172983317302</v>
      </c>
      <c r="O2876">
        <v>47.8403755868544</v>
      </c>
      <c r="P2876">
        <v>103.34128878281599</v>
      </c>
      <c r="Q2876">
        <v>-2.6519739203741999E-2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1510</v>
      </c>
      <c r="E2877">
        <v>94.100750000000005</v>
      </c>
      <c r="F2877">
        <v>166.55</v>
      </c>
      <c r="G2877">
        <v>-37.237106110402102</v>
      </c>
      <c r="H2877">
        <v>8.4500777149357198</v>
      </c>
      <c r="I2877">
        <v>-6.9744541460170604</v>
      </c>
      <c r="J2877">
        <v>-1.1478826414898999</v>
      </c>
      <c r="K2877">
        <v>158.024272738988</v>
      </c>
      <c r="L2877">
        <v>163.36317565046301</v>
      </c>
      <c r="M2877">
        <v>56.337947106707901</v>
      </c>
      <c r="N2877">
        <v>0.79261363636363602</v>
      </c>
      <c r="O2877">
        <v>32.0924647253077</v>
      </c>
      <c r="P2877">
        <v>17.1237693389592</v>
      </c>
      <c r="Q2877">
        <v>0.15553096978122899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132</v>
      </c>
      <c r="E2878">
        <v>94.064256</v>
      </c>
      <c r="F2878">
        <v>88.55</v>
      </c>
      <c r="G2878">
        <v>90.110765561761397</v>
      </c>
      <c r="H2878">
        <v>-21.564613140950701</v>
      </c>
      <c r="I2878">
        <v>2.4172297868346302</v>
      </c>
      <c r="J2878">
        <v>-6.9204652741883299</v>
      </c>
      <c r="K2878">
        <v>90.160181108733099</v>
      </c>
      <c r="L2878">
        <v>75.2523117675984</v>
      </c>
      <c r="M2878">
        <v>35.070491417888199</v>
      </c>
      <c r="N2878">
        <v>0.34876719714368698</v>
      </c>
      <c r="O2878">
        <v>29.7571993224167</v>
      </c>
      <c r="P2878">
        <v>144.61325966850799</v>
      </c>
      <c r="Q2878">
        <v>0.10441867386381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373</v>
      </c>
      <c r="E2879">
        <v>94.051619485000003</v>
      </c>
      <c r="F2879">
        <v>45.5</v>
      </c>
      <c r="G2879">
        <v>1.4833496705660201</v>
      </c>
      <c r="H2879">
        <v>-0.13140905584481999</v>
      </c>
      <c r="I2879">
        <v>4.3001831762075602</v>
      </c>
      <c r="J2879">
        <v>-5.1380847771541296</v>
      </c>
      <c r="K2879">
        <v>44.929299134322697</v>
      </c>
      <c r="L2879">
        <v>42.832218043496603</v>
      </c>
      <c r="M2879">
        <v>51.364154515011201</v>
      </c>
      <c r="N2879">
        <v>1.6999846442203701</v>
      </c>
      <c r="O2879">
        <v>44.505494505494497</v>
      </c>
      <c r="P2879">
        <v>38.297872340425499</v>
      </c>
      <c r="Q2879">
        <v>9.4148441354383994E-2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46</v>
      </c>
      <c r="E2880">
        <v>93.750877500000001</v>
      </c>
      <c r="F2880">
        <v>304</v>
      </c>
      <c r="G2880">
        <v>31.425966133704801</v>
      </c>
      <c r="H2880">
        <v>5.6580043638561497</v>
      </c>
      <c r="I2880">
        <v>33.040144372514597</v>
      </c>
      <c r="J2880">
        <v>2.51542131025806</v>
      </c>
      <c r="K2880">
        <v>261.62235523903098</v>
      </c>
      <c r="L2880">
        <v>206.61278065113001</v>
      </c>
      <c r="M2880">
        <v>61.217365357174899</v>
      </c>
      <c r="N2880">
        <v>0.87447916666666603</v>
      </c>
      <c r="O2880">
        <v>6.0855263157894601</v>
      </c>
      <c r="P2880">
        <v>77.570093457943898</v>
      </c>
      <c r="Q2880">
        <v>0.14098208928375899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E2881">
        <v>93.742412599999994</v>
      </c>
      <c r="F2881">
        <v>8.35</v>
      </c>
      <c r="G2881">
        <v>151.486200081025</v>
      </c>
      <c r="H2881">
        <v>44.214428399029501</v>
      </c>
      <c r="I2881">
        <v>90.655136244667005</v>
      </c>
      <c r="J2881">
        <v>18.397462360988701</v>
      </c>
      <c r="K2881">
        <v>5.4841164066628396</v>
      </c>
      <c r="L2881">
        <v>4.5545630493098201</v>
      </c>
      <c r="M2881">
        <v>96.686483842834804</v>
      </c>
      <c r="N2881">
        <v>2.17441011885359</v>
      </c>
      <c r="O2881">
        <v>0</v>
      </c>
      <c r="P2881">
        <v>206.98529411764699</v>
      </c>
      <c r="Q2881">
        <v>7.7817529089524995E-2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E2882">
        <v>93.701999999999998</v>
      </c>
      <c r="F2882">
        <v>47</v>
      </c>
      <c r="G2882">
        <v>68.055319367535702</v>
      </c>
      <c r="H2882">
        <v>-2.67532896947717</v>
      </c>
      <c r="I2882">
        <v>10.9788528910167</v>
      </c>
      <c r="J2882">
        <v>2.41830620028948</v>
      </c>
      <c r="K2882">
        <v>45.058498352706799</v>
      </c>
      <c r="L2882">
        <v>39.415870414319201</v>
      </c>
      <c r="M2882">
        <v>43.832360599230803</v>
      </c>
      <c r="N2882">
        <v>0.98333333333333295</v>
      </c>
      <c r="O2882">
        <v>11.276595744680799</v>
      </c>
      <c r="P2882">
        <v>96.242171189979103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1510</v>
      </c>
      <c r="E2883">
        <v>93.555337854000001</v>
      </c>
      <c r="F2883">
        <v>30.52</v>
      </c>
      <c r="G2883">
        <v>-22.3548706151931</v>
      </c>
      <c r="H2883">
        <v>-9.7790392048430999</v>
      </c>
      <c r="I2883">
        <v>-52.512195078485703</v>
      </c>
      <c r="J2883">
        <v>-2.1244988998926702</v>
      </c>
      <c r="K2883">
        <v>33.447559450495902</v>
      </c>
      <c r="L2883">
        <v>37.697742356370597</v>
      </c>
      <c r="M2883">
        <v>40.354125991306802</v>
      </c>
      <c r="N2883">
        <v>0.29010330016660502</v>
      </c>
      <c r="O2883">
        <v>85.124508519003896</v>
      </c>
      <c r="P2883">
        <v>26.376811594202898</v>
      </c>
      <c r="Q2883">
        <v>3.2592853007010002E-2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E2884">
        <v>93.475458649999993</v>
      </c>
      <c r="F2884">
        <v>30.43</v>
      </c>
      <c r="G2884">
        <v>6.8084521996159202</v>
      </c>
      <c r="H2884">
        <v>-9.16756403639776</v>
      </c>
      <c r="I2884">
        <v>20.297936050345999</v>
      </c>
      <c r="J2884">
        <v>-5.3906242254633696</v>
      </c>
      <c r="K2884">
        <v>31.652187817545599</v>
      </c>
      <c r="L2884">
        <v>28.539126861368299</v>
      </c>
      <c r="M2884">
        <v>40.368335454888701</v>
      </c>
      <c r="N2884">
        <v>0.818299622720283</v>
      </c>
      <c r="O2884">
        <v>29.674663161353902</v>
      </c>
      <c r="P2884">
        <v>68.587257617728497</v>
      </c>
      <c r="Q2884">
        <v>4.0995513017783002E-2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177</v>
      </c>
      <c r="E2885">
        <v>93.291371325</v>
      </c>
      <c r="F2885">
        <v>50.55</v>
      </c>
      <c r="G2885">
        <v>-77.253276334613105</v>
      </c>
      <c r="H2885">
        <v>5.1164722727588403</v>
      </c>
      <c r="I2885">
        <v>-23.714904220215999</v>
      </c>
      <c r="J2885">
        <v>3.7101254921087699</v>
      </c>
      <c r="K2885">
        <v>46.779952439534902</v>
      </c>
      <c r="L2885">
        <v>54.702264162783599</v>
      </c>
      <c r="M2885">
        <v>73.184555136382698</v>
      </c>
      <c r="N2885">
        <v>0.96594761574407295</v>
      </c>
      <c r="O2885">
        <v>107.71513353115699</v>
      </c>
      <c r="P2885">
        <v>27.974683544303701</v>
      </c>
      <c r="Q2885">
        <v>5.4388618653330001E-2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154</v>
      </c>
      <c r="E2886">
        <v>92.763082960000006</v>
      </c>
      <c r="F2886">
        <v>1465</v>
      </c>
      <c r="G2886">
        <v>80.392501131893297</v>
      </c>
      <c r="H2886">
        <v>5.9328851884596201</v>
      </c>
      <c r="I2886">
        <v>-13.3755290217709</v>
      </c>
      <c r="J2886">
        <v>-2.6813106579480599</v>
      </c>
      <c r="K2886">
        <v>1409.2512850317901</v>
      </c>
      <c r="L2886">
        <v>1332.63765702518</v>
      </c>
      <c r="M2886">
        <v>64.309582881144806</v>
      </c>
      <c r="N2886">
        <v>1.1630601713917099</v>
      </c>
      <c r="O2886">
        <v>27.088737201365099</v>
      </c>
      <c r="P2886">
        <v>108.333333333333</v>
      </c>
      <c r="Q2886">
        <v>0.108276171594942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21</v>
      </c>
      <c r="E2887">
        <v>92.567376089999996</v>
      </c>
      <c r="F2887">
        <v>5.58</v>
      </c>
      <c r="G2887">
        <v>165.906196560518</v>
      </c>
      <c r="H2887">
        <v>-6.0881800660527796</v>
      </c>
      <c r="I2887">
        <v>99.530352724477396</v>
      </c>
      <c r="J2887">
        <v>23.367120182811298</v>
      </c>
      <c r="K2887">
        <v>4.4357050504545201</v>
      </c>
      <c r="L2887">
        <v>3.6074946157100798</v>
      </c>
      <c r="M2887">
        <v>77.099066768075801</v>
      </c>
      <c r="N2887">
        <v>1.1162859189454799</v>
      </c>
      <c r="O2887">
        <v>29.0322580645161</v>
      </c>
      <c r="P2887">
        <v>238.18181818181799</v>
      </c>
      <c r="Q2887">
        <v>-3.7187656977187997E-2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281</v>
      </c>
      <c r="E2888">
        <v>92.554347239999998</v>
      </c>
      <c r="F2888">
        <v>37.200000000000003</v>
      </c>
      <c r="G2888">
        <v>-66.894216911787794</v>
      </c>
      <c r="H2888">
        <v>-8.7683317727531502</v>
      </c>
      <c r="I2888">
        <v>-30.1661197939803</v>
      </c>
      <c r="J2888">
        <v>-9.3432114148866692</v>
      </c>
      <c r="K2888">
        <v>38.949737640059602</v>
      </c>
      <c r="M2888">
        <v>50.951811303988201</v>
      </c>
      <c r="N2888">
        <v>0.947204968944099</v>
      </c>
      <c r="O2888">
        <v>69.354838709677395</v>
      </c>
      <c r="P2888">
        <v>19.614147909967802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1537</v>
      </c>
      <c r="E2889">
        <v>92.455860000000001</v>
      </c>
      <c r="F2889">
        <v>26.61</v>
      </c>
      <c r="G2889">
        <v>-28.8560808802957</v>
      </c>
      <c r="H2889">
        <v>-2.91255672431484</v>
      </c>
      <c r="I2889">
        <v>-21.439725415411999</v>
      </c>
      <c r="J2889">
        <v>5.0971494270779099</v>
      </c>
      <c r="K2889">
        <v>27.607184400828601</v>
      </c>
      <c r="L2889">
        <v>28.487579693308501</v>
      </c>
      <c r="M2889">
        <v>65.462885246438105</v>
      </c>
      <c r="N2889">
        <v>2.71812904660379</v>
      </c>
      <c r="O2889">
        <v>59.714393085306199</v>
      </c>
      <c r="P2889">
        <v>20.9545454545454</v>
      </c>
      <c r="Q2889">
        <v>2.3192299599809001E-2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D2890" t="s">
        <v>140</v>
      </c>
      <c r="E2890">
        <v>92.371875930000002</v>
      </c>
      <c r="F2890">
        <v>122.55</v>
      </c>
      <c r="G2890">
        <v>40.884248627100803</v>
      </c>
      <c r="H2890">
        <v>-16.207266704313401</v>
      </c>
      <c r="I2890">
        <v>19.447705107878701</v>
      </c>
      <c r="J2890">
        <v>-2.6194926745346998</v>
      </c>
      <c r="K2890">
        <v>132.15913051976099</v>
      </c>
      <c r="L2890">
        <v>123.069051819807</v>
      </c>
      <c r="M2890">
        <v>54.3575610976796</v>
      </c>
      <c r="N2890">
        <v>0.62463081125419895</v>
      </c>
      <c r="O2890">
        <v>56.466748266013802</v>
      </c>
      <c r="P2890">
        <v>83.870967741935402</v>
      </c>
      <c r="Q2890">
        <v>5.8069534293363999E-2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46</v>
      </c>
      <c r="E2891">
        <v>92.337530688000001</v>
      </c>
      <c r="F2891">
        <v>55.66</v>
      </c>
      <c r="G2891">
        <v>34.406904930466801</v>
      </c>
      <c r="H2891">
        <v>-23.7751839791745</v>
      </c>
      <c r="I2891">
        <v>42.613185521931499</v>
      </c>
      <c r="J2891">
        <v>-3.6723729201619699</v>
      </c>
      <c r="K2891">
        <v>53.784341523558702</v>
      </c>
      <c r="L2891">
        <v>43.320004873853897</v>
      </c>
      <c r="M2891">
        <v>47.8298608079171</v>
      </c>
      <c r="N2891">
        <v>0.61867230339566004</v>
      </c>
      <c r="O2891">
        <v>48.6166007905138</v>
      </c>
      <c r="P2891">
        <v>118.949640509956</v>
      </c>
      <c r="Q2891">
        <v>0.17659304010692001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D2892" t="s">
        <v>1284</v>
      </c>
      <c r="E2892">
        <v>91.601100000000002</v>
      </c>
      <c r="F2892">
        <v>58.53</v>
      </c>
      <c r="G2892">
        <v>6.0048431770595299</v>
      </c>
      <c r="H2892">
        <v>4.1043521635686604</v>
      </c>
      <c r="I2892">
        <v>7.4460963651465804</v>
      </c>
      <c r="J2892">
        <v>0.80793939239604795</v>
      </c>
      <c r="K2892">
        <v>54.189626624972298</v>
      </c>
      <c r="L2892">
        <v>52.313457927187301</v>
      </c>
      <c r="M2892">
        <v>71.507587531440606</v>
      </c>
      <c r="N2892">
        <v>2.0108905094415599</v>
      </c>
      <c r="O2892">
        <v>18.4008200922603</v>
      </c>
      <c r="P2892">
        <v>48.177215189873401</v>
      </c>
      <c r="Q2892">
        <v>-3.0840906790574999E-2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D2893" t="s">
        <v>609</v>
      </c>
      <c r="E2893">
        <v>91.582293120000003</v>
      </c>
      <c r="F2893">
        <v>84</v>
      </c>
      <c r="G2893">
        <v>-29.520907871517501</v>
      </c>
      <c r="H2893">
        <v>-3.6589075289654298</v>
      </c>
      <c r="I2893">
        <v>-21.854243244729702</v>
      </c>
      <c r="J2893">
        <v>-1.6601406054300401</v>
      </c>
      <c r="K2893">
        <v>84.968213893032797</v>
      </c>
      <c r="L2893">
        <v>85.784315723261798</v>
      </c>
      <c r="M2893">
        <v>52.635385421196197</v>
      </c>
      <c r="N2893">
        <v>1.4772839859557101</v>
      </c>
      <c r="O2893">
        <v>24.6428571428571</v>
      </c>
      <c r="P2893">
        <v>9.0909090909090793</v>
      </c>
      <c r="Q2893">
        <v>-6.5588585596215998E-2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281</v>
      </c>
      <c r="E2894">
        <v>91.220500000000001</v>
      </c>
      <c r="F2894">
        <v>82.35</v>
      </c>
      <c r="G2894">
        <v>-19.778013965797602</v>
      </c>
      <c r="H2894">
        <v>-16.691347276113301</v>
      </c>
      <c r="I2894">
        <v>-31.161776184989399</v>
      </c>
      <c r="J2894">
        <v>-1.1225237863236299</v>
      </c>
      <c r="K2894">
        <v>86.579475027672601</v>
      </c>
      <c r="M2894">
        <v>50.561930941464603</v>
      </c>
      <c r="N2894">
        <v>0.67967999999999995</v>
      </c>
      <c r="O2894">
        <v>51.366120218579198</v>
      </c>
      <c r="P2894">
        <v>17.391304347826001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230</v>
      </c>
      <c r="E2895">
        <v>91.179935950000001</v>
      </c>
      <c r="F2895">
        <v>37.46</v>
      </c>
      <c r="G2895">
        <v>27.9808217930381</v>
      </c>
      <c r="H2895">
        <v>2.0541670779536498</v>
      </c>
      <c r="I2895">
        <v>-23.409954017219501</v>
      </c>
      <c r="J2895">
        <v>4.5744283280830098</v>
      </c>
      <c r="K2895">
        <v>34.978477197230497</v>
      </c>
      <c r="L2895">
        <v>33.408800008574801</v>
      </c>
      <c r="M2895">
        <v>78.738482367124604</v>
      </c>
      <c r="N2895">
        <v>1.8335316177669501</v>
      </c>
      <c r="O2895">
        <v>36.145221569674298</v>
      </c>
      <c r="P2895">
        <v>85.445544554455395</v>
      </c>
      <c r="Q2895">
        <v>5.1759846086497002E-2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D2896" t="s">
        <v>1566</v>
      </c>
      <c r="E2896">
        <v>91.159870679999997</v>
      </c>
      <c r="F2896">
        <v>4.6900000000000004</v>
      </c>
      <c r="G2896">
        <v>33.9461239652369</v>
      </c>
      <c r="H2896">
        <v>-15.6903635082825</v>
      </c>
      <c r="I2896">
        <v>9.2207252450386203</v>
      </c>
      <c r="J2896">
        <v>-3.8779900960068199</v>
      </c>
      <c r="K2896">
        <v>5.0378422219683099</v>
      </c>
      <c r="L2896">
        <v>4.6088524745725801</v>
      </c>
      <c r="M2896">
        <v>35.437897242486798</v>
      </c>
      <c r="N2896">
        <v>1.6285451456034199</v>
      </c>
      <c r="O2896">
        <v>37.526652452025502</v>
      </c>
      <c r="P2896">
        <v>76.981132075471706</v>
      </c>
      <c r="Q2896">
        <v>2.3437172671488999E-2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531</v>
      </c>
      <c r="E2897">
        <v>90.968192000000002</v>
      </c>
      <c r="F2897">
        <v>103.9</v>
      </c>
      <c r="G2897">
        <v>1.13017461981034</v>
      </c>
      <c r="H2897">
        <v>-10.965313441526799</v>
      </c>
      <c r="I2897">
        <v>-8.92266289834952</v>
      </c>
      <c r="J2897">
        <v>-0.43193534560423202</v>
      </c>
      <c r="K2897">
        <v>120.882857063042</v>
      </c>
      <c r="L2897">
        <v>109.56543402916</v>
      </c>
      <c r="M2897">
        <v>51.040061223696704</v>
      </c>
      <c r="N2897">
        <v>1.08920187793427</v>
      </c>
      <c r="O2897">
        <v>53.368623676612103</v>
      </c>
      <c r="P2897">
        <v>32.864450127877198</v>
      </c>
      <c r="Q2897">
        <v>-2.7407248082749998E-3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705</v>
      </c>
      <c r="E2898">
        <v>90.884969691999999</v>
      </c>
      <c r="F2898">
        <v>43.47</v>
      </c>
      <c r="G2898">
        <v>9.4378951251114795</v>
      </c>
      <c r="H2898">
        <v>-3.9273706140155902</v>
      </c>
      <c r="I2898">
        <v>12.916410797011499</v>
      </c>
      <c r="J2898">
        <v>-2.1629683467775398</v>
      </c>
      <c r="K2898">
        <v>42.904187790720798</v>
      </c>
      <c r="L2898">
        <v>38.395285924027803</v>
      </c>
      <c r="M2898">
        <v>59.271834326705303</v>
      </c>
      <c r="N2898">
        <v>0.58721336343411101</v>
      </c>
      <c r="O2898">
        <v>7.8904991948470098</v>
      </c>
      <c r="P2898">
        <v>41.319895968790597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507</v>
      </c>
      <c r="E2899">
        <v>90.690150000000003</v>
      </c>
      <c r="F2899">
        <v>47.75</v>
      </c>
      <c r="G2899">
        <v>-10.167176527373901</v>
      </c>
      <c r="H2899">
        <v>-0.54816674413823296</v>
      </c>
      <c r="I2899">
        <v>-18.136852326546698</v>
      </c>
      <c r="J2899">
        <v>6.7182563746791102</v>
      </c>
      <c r="K2899">
        <v>46.9366049049558</v>
      </c>
      <c r="M2899">
        <v>54.993571622552203</v>
      </c>
      <c r="N2899">
        <v>2.30982658959537</v>
      </c>
      <c r="O2899">
        <v>37.801047120418801</v>
      </c>
      <c r="P2899">
        <v>28.8798920377867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714</v>
      </c>
      <c r="E2900">
        <v>90.494824967999904</v>
      </c>
      <c r="F2900">
        <v>43.31</v>
      </c>
      <c r="G2900">
        <v>-45.517805038921999</v>
      </c>
      <c r="H2900">
        <v>1.8650437013302701</v>
      </c>
      <c r="I2900">
        <v>-23.0072297268187</v>
      </c>
      <c r="J2900">
        <v>11.9037041554383</v>
      </c>
      <c r="K2900">
        <v>41.262772894945897</v>
      </c>
      <c r="L2900">
        <v>42.816992075320897</v>
      </c>
      <c r="M2900">
        <v>64.848071658615495</v>
      </c>
      <c r="N2900">
        <v>1.5339655092139399</v>
      </c>
      <c r="O2900">
        <v>37.1507734934195</v>
      </c>
      <c r="P2900">
        <v>37.274167987321697</v>
      </c>
      <c r="Q2900">
        <v>0.106823613083094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E2901">
        <v>90.453006000000002</v>
      </c>
      <c r="F2901">
        <v>45.98</v>
      </c>
      <c r="G2901">
        <v>-27.6473519448916</v>
      </c>
      <c r="H2901">
        <v>1.0073801012608501</v>
      </c>
      <c r="I2901">
        <v>3.9143149886283499</v>
      </c>
      <c r="J2901">
        <v>-8.0252750590017499</v>
      </c>
      <c r="K2901">
        <v>43.189533034703302</v>
      </c>
      <c r="L2901">
        <v>45.735068537786901</v>
      </c>
      <c r="M2901">
        <v>59.028641335409198</v>
      </c>
      <c r="N2901">
        <v>5.02842893517753</v>
      </c>
      <c r="O2901">
        <v>48.956067855589303</v>
      </c>
      <c r="P2901">
        <v>31.371428571428499</v>
      </c>
      <c r="Q2901">
        <v>0.12895475813862201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132</v>
      </c>
      <c r="E2902">
        <v>90.312580511999997</v>
      </c>
      <c r="F2902">
        <v>24.68</v>
      </c>
      <c r="G2902">
        <v>71.093863552332905</v>
      </c>
      <c r="H2902">
        <v>-9.3929609896641093</v>
      </c>
      <c r="I2902">
        <v>14.946959194855999</v>
      </c>
      <c r="J2902">
        <v>6.6222754890045197</v>
      </c>
      <c r="K2902">
        <v>25.693419850392701</v>
      </c>
      <c r="L2902">
        <v>23.691556445906102</v>
      </c>
      <c r="M2902">
        <v>56.526867250792201</v>
      </c>
      <c r="N2902">
        <v>1.5102653605074501</v>
      </c>
      <c r="O2902">
        <v>60.8184764991896</v>
      </c>
      <c r="P2902">
        <v>118.407079646017</v>
      </c>
      <c r="Q2902">
        <v>6.3186025670299998E-3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E2903">
        <v>90.270027494999994</v>
      </c>
      <c r="F2903">
        <v>16.97</v>
      </c>
      <c r="G2903">
        <v>-33.184925894448597</v>
      </c>
      <c r="H2903">
        <v>-8.7598565380951001</v>
      </c>
      <c r="I2903">
        <v>-18.505695916497</v>
      </c>
      <c r="J2903">
        <v>-5.1247297934507401</v>
      </c>
      <c r="K2903">
        <v>17.617679871145601</v>
      </c>
      <c r="L2903">
        <v>18.573618950787498</v>
      </c>
      <c r="M2903">
        <v>50.7926160402967</v>
      </c>
      <c r="N2903">
        <v>0.93256089976677703</v>
      </c>
      <c r="O2903">
        <v>64.407778432527905</v>
      </c>
      <c r="P2903">
        <v>10.9150326797385</v>
      </c>
      <c r="Q2903">
        <v>7.1706328166366004E-2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384</v>
      </c>
      <c r="E2904">
        <v>89.959798800000002</v>
      </c>
      <c r="F2904">
        <v>60.55</v>
      </c>
      <c r="G2904">
        <v>55.929510306047</v>
      </c>
      <c r="H2904">
        <v>5.2991809926104203</v>
      </c>
      <c r="I2904">
        <v>41.868355392668697</v>
      </c>
      <c r="J2904">
        <v>6.1750645989286896</v>
      </c>
      <c r="K2904">
        <v>50.822524905721302</v>
      </c>
      <c r="L2904">
        <v>45.692747018332199</v>
      </c>
      <c r="M2904">
        <v>89.383534534699507</v>
      </c>
      <c r="N2904">
        <v>0.82491275972441902</v>
      </c>
      <c r="O2904">
        <v>5.6977704376548202</v>
      </c>
      <c r="P2904">
        <v>100.16528925619799</v>
      </c>
      <c r="Q2904">
        <v>4.7715282800828998E-2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129</v>
      </c>
      <c r="E2905">
        <v>89.927067839999907</v>
      </c>
      <c r="F2905">
        <v>166.45</v>
      </c>
      <c r="G2905">
        <v>125.031828075514</v>
      </c>
      <c r="H2905">
        <v>-8.5376456718518607</v>
      </c>
      <c r="I2905">
        <v>40.627185148081601</v>
      </c>
      <c r="J2905">
        <v>-0.785443455073076</v>
      </c>
      <c r="K2905">
        <v>153.39534450862701</v>
      </c>
      <c r="L2905">
        <v>122.251402089956</v>
      </c>
      <c r="M2905">
        <v>57.031443973262299</v>
      </c>
      <c r="N2905">
        <v>0.388023650318913</v>
      </c>
      <c r="O2905">
        <v>9.3121057374586798</v>
      </c>
      <c r="P2905">
        <v>178.11194653299901</v>
      </c>
      <c r="Q2905">
        <v>6.7393855256483004E-2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D2906" t="s">
        <v>193</v>
      </c>
      <c r="E2906">
        <v>89.8215</v>
      </c>
      <c r="F2906">
        <v>114.6</v>
      </c>
      <c r="G2906">
        <v>-34.9844916985911</v>
      </c>
      <c r="H2906">
        <v>-4.46147811808253</v>
      </c>
      <c r="I2906">
        <v>-11.5565183447049</v>
      </c>
      <c r="J2906">
        <v>-3.1716622153047198</v>
      </c>
      <c r="K2906">
        <v>118.553759074646</v>
      </c>
      <c r="L2906">
        <v>122.51770711241799</v>
      </c>
      <c r="M2906">
        <v>54.059548379416903</v>
      </c>
      <c r="N2906">
        <v>0.87978763746681798</v>
      </c>
      <c r="O2906">
        <v>45.462478184991198</v>
      </c>
      <c r="P2906">
        <v>13.859910581222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E2907">
        <v>89.713583999999997</v>
      </c>
      <c r="F2907">
        <v>30.5</v>
      </c>
      <c r="G2907">
        <v>-95.087767449184497</v>
      </c>
      <c r="H2907">
        <v>-19.959979327225099</v>
      </c>
      <c r="I2907">
        <v>-71.409856766600896</v>
      </c>
      <c r="J2907">
        <v>23.617015282815899</v>
      </c>
      <c r="K2907">
        <v>34.034474138083802</v>
      </c>
      <c r="L2907">
        <v>57.7649337598993</v>
      </c>
      <c r="M2907">
        <v>72.792830172751806</v>
      </c>
      <c r="N2907">
        <v>0.88905339610877399</v>
      </c>
      <c r="O2907">
        <v>257.37704918032699</v>
      </c>
      <c r="P2907">
        <v>35.435168738898703</v>
      </c>
      <c r="Q2907">
        <v>-3.1317684109479001E-2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267</v>
      </c>
      <c r="E2908">
        <v>89.478492000000003</v>
      </c>
      <c r="F2908">
        <v>102.5</v>
      </c>
      <c r="G2908">
        <v>-50.155901129750603</v>
      </c>
      <c r="H2908">
        <v>-6.04357399676109</v>
      </c>
      <c r="I2908">
        <v>15.507524865171501</v>
      </c>
      <c r="J2908">
        <v>-0.179502876392823</v>
      </c>
      <c r="K2908">
        <v>121.26696617917401</v>
      </c>
      <c r="L2908">
        <v>133.06774281102301</v>
      </c>
      <c r="M2908">
        <v>48.860265360519897</v>
      </c>
      <c r="N2908">
        <v>2.6593406593406499</v>
      </c>
      <c r="O2908">
        <v>109.31707317073101</v>
      </c>
      <c r="P2908">
        <v>42.3611111111111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420</v>
      </c>
      <c r="E2909">
        <v>89.459611305999999</v>
      </c>
      <c r="F2909">
        <v>18.95</v>
      </c>
      <c r="G2909">
        <v>-15.6478364510047</v>
      </c>
      <c r="H2909">
        <v>7.2337219061870003E-2</v>
      </c>
      <c r="I2909">
        <v>-9.6445667663208194</v>
      </c>
      <c r="J2909">
        <v>1.99530947702466</v>
      </c>
      <c r="K2909">
        <v>18.296980919746101</v>
      </c>
      <c r="L2909">
        <v>18.887018102706001</v>
      </c>
      <c r="M2909">
        <v>76.160568665430603</v>
      </c>
      <c r="N2909">
        <v>1.5630857988832201</v>
      </c>
      <c r="O2909">
        <v>33.509234828495998</v>
      </c>
      <c r="P2909">
        <v>22.4951519069166</v>
      </c>
      <c r="Q2909">
        <v>9.7485834904286001E-2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609</v>
      </c>
      <c r="E2910">
        <v>89.236000000000004</v>
      </c>
      <c r="F2910">
        <v>0.69</v>
      </c>
      <c r="G2910">
        <v>-14.663259867436899</v>
      </c>
      <c r="H2910">
        <v>-10.254647418360801</v>
      </c>
      <c r="I2910">
        <v>-45.321399297085897</v>
      </c>
      <c r="J2910">
        <v>-3.43458894838031</v>
      </c>
      <c r="K2910">
        <v>0.712314923794237</v>
      </c>
      <c r="L2910">
        <v>0.81929288191317695</v>
      </c>
      <c r="M2910">
        <v>55.607761796119597</v>
      </c>
      <c r="N2910">
        <v>1.11695089925463</v>
      </c>
      <c r="O2910">
        <v>128.98550724637599</v>
      </c>
      <c r="P2910">
        <v>27.7777777777777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E2911">
        <v>89.126621499999999</v>
      </c>
      <c r="F2911">
        <v>27.45</v>
      </c>
      <c r="G2911">
        <v>57.444658098979701</v>
      </c>
      <c r="H2911">
        <v>-4.8841582140727597</v>
      </c>
      <c r="I2911">
        <v>7.3853676202073002</v>
      </c>
      <c r="J2911">
        <v>-6.5609831924710598</v>
      </c>
      <c r="K2911">
        <v>27.306619715380201</v>
      </c>
      <c r="L2911">
        <v>24.101078033571401</v>
      </c>
      <c r="M2911">
        <v>52.801188674357299</v>
      </c>
      <c r="N2911">
        <v>1.65370678307733</v>
      </c>
      <c r="O2911">
        <v>19.854280510018199</v>
      </c>
      <c r="P2911">
        <v>100.36496350364899</v>
      </c>
      <c r="Q2911">
        <v>0.121374443695675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E2912">
        <v>88.92</v>
      </c>
      <c r="F2912">
        <v>155.5</v>
      </c>
      <c r="G2912">
        <v>124.903169004628</v>
      </c>
      <c r="H2912">
        <v>-16.690585382961199</v>
      </c>
      <c r="I2912">
        <v>139.20570539738199</v>
      </c>
      <c r="J2912">
        <v>-5.3901496690994302</v>
      </c>
      <c r="K2912">
        <v>151.42362670283299</v>
      </c>
      <c r="L2912">
        <v>106.906892285872</v>
      </c>
      <c r="M2912">
        <v>23.837337646419702</v>
      </c>
      <c r="N2912">
        <v>1.60596153738425</v>
      </c>
      <c r="O2912">
        <v>20.032154340836001</v>
      </c>
      <c r="P2912">
        <v>194.78672985781901</v>
      </c>
      <c r="Q2912">
        <v>0.124776035712063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E2913">
        <v>88.835546249999993</v>
      </c>
      <c r="F2913">
        <v>180.2</v>
      </c>
      <c r="G2913">
        <v>43.939157751374097</v>
      </c>
      <c r="H2913">
        <v>0.53997954393078995</v>
      </c>
      <c r="I2913">
        <v>27.1015323132738</v>
      </c>
      <c r="J2913">
        <v>-3.1497337497729401</v>
      </c>
      <c r="K2913">
        <v>165.48537368724701</v>
      </c>
      <c r="L2913">
        <v>142.94206200766999</v>
      </c>
      <c r="M2913">
        <v>54.286409026180699</v>
      </c>
      <c r="N2913">
        <v>0.79861199210283296</v>
      </c>
      <c r="O2913">
        <v>4.8834628190899103</v>
      </c>
      <c r="P2913">
        <v>78.239366963402503</v>
      </c>
      <c r="Q2913">
        <v>0.141472273107035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267</v>
      </c>
      <c r="E2914">
        <v>88.393799999999999</v>
      </c>
      <c r="F2914">
        <v>13.69</v>
      </c>
      <c r="G2914">
        <v>9.3276445219339905</v>
      </c>
      <c r="H2914">
        <v>9.4364722727588397</v>
      </c>
      <c r="I2914">
        <v>66.525923289536195</v>
      </c>
      <c r="J2914">
        <v>5.48374317876993</v>
      </c>
      <c r="K2914">
        <v>11.371837712191899</v>
      </c>
      <c r="L2914">
        <v>9.0282734357099201</v>
      </c>
      <c r="M2914">
        <v>72.152375127438702</v>
      </c>
      <c r="N2914">
        <v>1.11931933992517</v>
      </c>
      <c r="O2914">
        <v>5.1862673484295003</v>
      </c>
      <c r="P2914">
        <v>125.20151340680999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705</v>
      </c>
      <c r="E2915">
        <v>88.390709483999998</v>
      </c>
      <c r="F2915">
        <v>93.47</v>
      </c>
      <c r="G2915">
        <v>24.0329329239214</v>
      </c>
      <c r="H2915">
        <v>-7.2106276365900897</v>
      </c>
      <c r="I2915">
        <v>16.847746374590798</v>
      </c>
      <c r="J2915">
        <v>-3.1949283884110402</v>
      </c>
      <c r="K2915">
        <v>93.561382881439997</v>
      </c>
      <c r="L2915">
        <v>81.052019957565605</v>
      </c>
      <c r="M2915">
        <v>50.698257281001702</v>
      </c>
      <c r="N2915">
        <v>0.98090707061319704</v>
      </c>
      <c r="O2915">
        <v>6.7615277629185799</v>
      </c>
      <c r="P2915">
        <v>58.4237288135593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E2916">
        <v>88.00515</v>
      </c>
      <c r="F2916">
        <v>103.13</v>
      </c>
      <c r="G2916">
        <v>57.374589265800203</v>
      </c>
      <c r="H2916">
        <v>14.7780148303759</v>
      </c>
      <c r="I2916">
        <v>37.931525735414397</v>
      </c>
      <c r="J2916">
        <v>-4.7723503653670702</v>
      </c>
      <c r="K2916">
        <v>91.568962106257004</v>
      </c>
      <c r="L2916">
        <v>75.8434900536881</v>
      </c>
      <c r="M2916">
        <v>53.076954740725299</v>
      </c>
      <c r="N2916">
        <v>0.57346428822523898</v>
      </c>
      <c r="O2916">
        <v>22.660719480267598</v>
      </c>
      <c r="P2916">
        <v>121.309012875536</v>
      </c>
      <c r="Q2916">
        <v>0.139333148146113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E2917">
        <v>87.922899999999998</v>
      </c>
      <c r="F2917">
        <v>121</v>
      </c>
      <c r="G2917">
        <v>6.6664304786468298</v>
      </c>
      <c r="H2917">
        <v>-29.448007445054198</v>
      </c>
      <c r="I2917">
        <v>-51.429773681322303</v>
      </c>
      <c r="J2917">
        <v>-4.2278996532822601</v>
      </c>
      <c r="K2917">
        <v>148.199277624221</v>
      </c>
      <c r="L2917">
        <v>159.41495284801201</v>
      </c>
      <c r="M2917">
        <v>35.774670795069397</v>
      </c>
      <c r="N2917">
        <v>1.0933556205599599</v>
      </c>
      <c r="O2917">
        <v>115.661157024793</v>
      </c>
      <c r="P2917">
        <v>72.733761598857896</v>
      </c>
      <c r="Q2917">
        <v>0.108051699589918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E2918">
        <v>87.875697212999995</v>
      </c>
      <c r="F2918">
        <v>9.4700000000000006</v>
      </c>
      <c r="G2918">
        <v>-56.016970747086198</v>
      </c>
      <c r="H2918">
        <v>-14.4877962298229</v>
      </c>
      <c r="I2918">
        <v>-41.5947535471416</v>
      </c>
      <c r="J2918">
        <v>-7.3659440693976803</v>
      </c>
      <c r="K2918">
        <v>11.656024800993301</v>
      </c>
      <c r="L2918">
        <v>12.756381253871499</v>
      </c>
      <c r="M2918">
        <v>29.834503287914998</v>
      </c>
      <c r="N2918">
        <v>1.57113611567955</v>
      </c>
      <c r="O2918">
        <v>98.795257984942793</v>
      </c>
      <c r="P2918">
        <v>2.2678185745140498</v>
      </c>
      <c r="Q2918">
        <v>7.8395889941711996E-2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E2919">
        <v>87.726799999999997</v>
      </c>
      <c r="F2919">
        <v>82</v>
      </c>
      <c r="G2919">
        <v>-76.3995678505093</v>
      </c>
      <c r="H2919">
        <v>-22.451282829281901</v>
      </c>
      <c r="I2919">
        <v>-41.720384926840701</v>
      </c>
      <c r="J2919">
        <v>-3.5505284880574002</v>
      </c>
      <c r="K2919">
        <v>88.7648596928085</v>
      </c>
      <c r="M2919">
        <v>36.551556662852803</v>
      </c>
      <c r="N2919">
        <v>0.83336431226765795</v>
      </c>
      <c r="O2919">
        <v>94.634146341463406</v>
      </c>
      <c r="P2919">
        <v>26.1538461538461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384</v>
      </c>
      <c r="E2920">
        <v>87.143439999999998</v>
      </c>
      <c r="F2920">
        <v>33.14</v>
      </c>
      <c r="G2920">
        <v>-21.218528435250899</v>
      </c>
      <c r="H2920">
        <v>-13.611146774860099</v>
      </c>
      <c r="I2920">
        <v>-17.207825441722701</v>
      </c>
      <c r="J2920">
        <v>1.78191129144876</v>
      </c>
      <c r="K2920">
        <v>35.996845230400801</v>
      </c>
      <c r="L2920">
        <v>36.617630103384897</v>
      </c>
      <c r="M2920">
        <v>46.9357192934945</v>
      </c>
      <c r="N2920">
        <v>1.4003512614825899</v>
      </c>
      <c r="O2920">
        <v>130.778515389257</v>
      </c>
      <c r="P2920">
        <v>50.567923671058601</v>
      </c>
      <c r="Q2920">
        <v>7.1567504066649995E-2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4558</v>
      </c>
      <c r="E2921">
        <v>86.97936</v>
      </c>
      <c r="F2921">
        <v>198</v>
      </c>
      <c r="G2921">
        <v>33.394147206363499</v>
      </c>
      <c r="H2921">
        <v>43.273624881242498</v>
      </c>
      <c r="I2921">
        <v>26.273607637726801</v>
      </c>
      <c r="J2921">
        <v>33.598861755845</v>
      </c>
      <c r="K2921">
        <v>151.91325606187999</v>
      </c>
      <c r="M2921">
        <v>86.640366347713595</v>
      </c>
      <c r="N2921">
        <v>1.3387248743718501</v>
      </c>
      <c r="O2921">
        <v>9.5959595959596005</v>
      </c>
      <c r="P2921">
        <v>100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705</v>
      </c>
      <c r="E2922">
        <v>86.967899709999998</v>
      </c>
      <c r="F2922">
        <v>53.44</v>
      </c>
      <c r="G2922">
        <v>-7.30912307310148</v>
      </c>
      <c r="H2922">
        <v>3.3435290713819201</v>
      </c>
      <c r="I2922">
        <v>-1.05420734106911</v>
      </c>
      <c r="J2922">
        <v>1.2912155429974901</v>
      </c>
      <c r="K2922">
        <v>50.093021565683998</v>
      </c>
      <c r="L2922">
        <v>47.454446270487402</v>
      </c>
      <c r="M2922">
        <v>73.635405148885695</v>
      </c>
      <c r="N2922">
        <v>0.69089030974488597</v>
      </c>
      <c r="O2922">
        <v>3.0127245508981999</v>
      </c>
      <c r="P2922">
        <v>33.633408352087997</v>
      </c>
      <c r="Q2922">
        <v>-4.1911912161719999E-3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1105</v>
      </c>
      <c r="E2923">
        <v>86.889644134999998</v>
      </c>
      <c r="F2923">
        <v>0.86</v>
      </c>
      <c r="G2923">
        <v>47.732190115835003</v>
      </c>
      <c r="H2923">
        <v>27.095202431489</v>
      </c>
      <c r="I2923">
        <v>25.472251496564802</v>
      </c>
      <c r="J2923">
        <v>19.768733550716799</v>
      </c>
      <c r="K2923">
        <v>0.78050743063682204</v>
      </c>
      <c r="L2923">
        <v>0.72870830248461604</v>
      </c>
      <c r="M2923">
        <v>85.734294472476805</v>
      </c>
      <c r="N2923">
        <v>3.4999635825216999</v>
      </c>
      <c r="O2923">
        <v>39.534883720930203</v>
      </c>
      <c r="P2923">
        <v>114.99999999999901</v>
      </c>
      <c r="Q2923">
        <v>2.6732649813809999E-2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59</v>
      </c>
      <c r="E2924">
        <v>86.744930249999996</v>
      </c>
      <c r="F2924">
        <v>87.38</v>
      </c>
      <c r="G2924">
        <v>21.080589100641902</v>
      </c>
      <c r="H2924">
        <v>4.6317706452724003</v>
      </c>
      <c r="I2924">
        <v>49.944418157382898</v>
      </c>
      <c r="J2924">
        <v>6.0863617558450303</v>
      </c>
      <c r="K2924">
        <v>78.814965465060396</v>
      </c>
      <c r="L2924">
        <v>70.060641088956004</v>
      </c>
      <c r="M2924">
        <v>71.029752905737496</v>
      </c>
      <c r="N2924">
        <v>0.66952968795795698</v>
      </c>
      <c r="O2924">
        <v>15.472648203250101</v>
      </c>
      <c r="P2924">
        <v>91.412924424972601</v>
      </c>
      <c r="Q2924">
        <v>8.2295948014493997E-2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867</v>
      </c>
      <c r="E2925">
        <v>86.622573720000005</v>
      </c>
      <c r="F2925">
        <v>167.5</v>
      </c>
      <c r="G2925">
        <v>20.978646780205899</v>
      </c>
      <c r="H2925">
        <v>84.224938550586799</v>
      </c>
      <c r="I2925">
        <v>37.720975734631899</v>
      </c>
      <c r="J2925">
        <v>70.844524216412793</v>
      </c>
      <c r="M2925">
        <v>90.428799927043002</v>
      </c>
      <c r="O2925">
        <v>4.8358208955223896</v>
      </c>
      <c r="P2925">
        <v>108.722741433021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D2926" t="s">
        <v>2844</v>
      </c>
      <c r="E2926">
        <v>86.411373359999999</v>
      </c>
      <c r="F2926">
        <v>125.8</v>
      </c>
      <c r="G2926">
        <v>-28.055461448952499</v>
      </c>
      <c r="H2926">
        <v>3.08324743852135</v>
      </c>
      <c r="I2926">
        <v>-11.313132494526601</v>
      </c>
      <c r="J2926">
        <v>-3.83036089290735</v>
      </c>
      <c r="K2926">
        <v>121.160789468541</v>
      </c>
      <c r="M2926">
        <v>51.908627306825203</v>
      </c>
      <c r="O2926">
        <v>16.573926868044499</v>
      </c>
      <c r="P2926">
        <v>19.8095238095238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705</v>
      </c>
      <c r="E2927">
        <v>86.396236028999994</v>
      </c>
      <c r="F2927">
        <v>999.99</v>
      </c>
      <c r="G2927">
        <v>-27.778013965797602</v>
      </c>
      <c r="H2927">
        <v>-4.8492420129554299</v>
      </c>
      <c r="I2927">
        <v>-11.0356850113716</v>
      </c>
      <c r="J2927">
        <v>-2.0261382441549598</v>
      </c>
      <c r="K2927">
        <v>999.98612673740797</v>
      </c>
      <c r="L2927">
        <v>999.98345065466594</v>
      </c>
      <c r="M2927">
        <v>51.871899376974604</v>
      </c>
      <c r="N2927">
        <v>1.2933694871671499</v>
      </c>
      <c r="O2927">
        <v>3.10103101031009</v>
      </c>
      <c r="P2927">
        <v>3.09175257731959</v>
      </c>
      <c r="Q2927">
        <v>-0.10191571481775601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21</v>
      </c>
      <c r="E2928">
        <v>86.368799999999993</v>
      </c>
      <c r="F2928">
        <v>100.15</v>
      </c>
      <c r="G2928">
        <v>-83.483454036562705</v>
      </c>
      <c r="H2928">
        <v>-19.813810583193</v>
      </c>
      <c r="I2928">
        <v>-35.106951122061503</v>
      </c>
      <c r="J2928">
        <v>0.332115644455167</v>
      </c>
      <c r="K2928">
        <v>110.50424534635501</v>
      </c>
      <c r="L2928">
        <v>126.872076439171</v>
      </c>
      <c r="M2928">
        <v>44.285750712850003</v>
      </c>
      <c r="N2928">
        <v>1.38017391304347</v>
      </c>
      <c r="O2928">
        <v>137.64353469795299</v>
      </c>
      <c r="P2928">
        <v>3.24742268041238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E2929">
        <v>86.193572500000002</v>
      </c>
      <c r="F2929">
        <v>37.89</v>
      </c>
      <c r="G2929">
        <v>631.54062330875104</v>
      </c>
      <c r="H2929">
        <v>49.364124529178198</v>
      </c>
      <c r="I2929">
        <v>546.77681498862796</v>
      </c>
      <c r="J2929">
        <v>6.1567388670855596</v>
      </c>
      <c r="K2929">
        <v>25.386564997722999</v>
      </c>
      <c r="M2929">
        <v>99.992351222519005</v>
      </c>
      <c r="N2929">
        <v>2.30998267735567</v>
      </c>
      <c r="O2929">
        <v>0</v>
      </c>
      <c r="P2929">
        <v>659.31863727454902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59</v>
      </c>
      <c r="E2930">
        <v>86.121798999999996</v>
      </c>
      <c r="F2930">
        <v>5.01</v>
      </c>
      <c r="G2930">
        <v>1.36602381460378</v>
      </c>
      <c r="H2930">
        <v>-23.548429004825302</v>
      </c>
      <c r="I2930">
        <v>-26.852904828591399</v>
      </c>
      <c r="J2930">
        <v>-4.7498736527152596</v>
      </c>
      <c r="K2930">
        <v>5.6153227146486797</v>
      </c>
      <c r="L2930">
        <v>5.36890175168155</v>
      </c>
      <c r="M2930">
        <v>20.094952398758402</v>
      </c>
      <c r="N2930">
        <v>2.31419206448926</v>
      </c>
      <c r="O2930">
        <v>37.724550898203603</v>
      </c>
      <c r="P2930">
        <v>47.593186034744399</v>
      </c>
      <c r="Q2930">
        <v>-5.7306784928230999E-2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86.065112041999996</v>
      </c>
      <c r="F2931">
        <v>73.55</v>
      </c>
      <c r="G2931">
        <v>5.9492587614751198</v>
      </c>
      <c r="H2931">
        <v>-9.8479503570525697</v>
      </c>
      <c r="I2931">
        <v>26.9568102981968</v>
      </c>
      <c r="J2931">
        <v>-2.0261382441549598</v>
      </c>
      <c r="K2931">
        <v>76.953718196868095</v>
      </c>
      <c r="L2931">
        <v>68.223217222909796</v>
      </c>
      <c r="M2931">
        <v>15.902738295976899</v>
      </c>
      <c r="N2931">
        <v>0.483333333333333</v>
      </c>
      <c r="O2931">
        <v>18.966689326988401</v>
      </c>
      <c r="P2931">
        <v>60.554464090809802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E2932">
        <v>86</v>
      </c>
      <c r="F2932">
        <v>172</v>
      </c>
      <c r="G2932">
        <v>128.93840394464999</v>
      </c>
      <c r="H2932">
        <v>-8.2200285298093707</v>
      </c>
      <c r="I2932">
        <v>41.176704369159303</v>
      </c>
      <c r="J2932">
        <v>-11.499822454681199</v>
      </c>
      <c r="K2932">
        <v>158.110407279123</v>
      </c>
      <c r="L2932">
        <v>122.475774553707</v>
      </c>
      <c r="M2932">
        <v>43.3865012269411</v>
      </c>
      <c r="N2932">
        <v>0.78613796348077702</v>
      </c>
      <c r="O2932">
        <v>19.6220930232558</v>
      </c>
      <c r="P2932">
        <v>171.03687362117799</v>
      </c>
      <c r="Q2932">
        <v>0.16130144155770701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137</v>
      </c>
      <c r="E2933">
        <v>85.952047500000006</v>
      </c>
      <c r="F2933">
        <v>402.2</v>
      </c>
      <c r="G2933">
        <v>189.164460423485</v>
      </c>
      <c r="H2933">
        <v>29.0396468759334</v>
      </c>
      <c r="I2933">
        <v>77.128057678686801</v>
      </c>
      <c r="J2933">
        <v>4.2973911676097298</v>
      </c>
      <c r="K2933">
        <v>328.53023034640302</v>
      </c>
      <c r="L2933">
        <v>266.76850078079701</v>
      </c>
      <c r="M2933">
        <v>78.601649679302199</v>
      </c>
      <c r="N2933">
        <v>1.75346107441565</v>
      </c>
      <c r="O2933">
        <v>8.7518647439084898</v>
      </c>
      <c r="P2933">
        <v>247.92387543252499</v>
      </c>
      <c r="Q2933">
        <v>0.13462466635423001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E2934">
        <v>85.907246318999995</v>
      </c>
      <c r="F2934">
        <v>96</v>
      </c>
      <c r="G2934">
        <v>21.1053607240286</v>
      </c>
      <c r="H2934">
        <v>-7.9876435724096204</v>
      </c>
      <c r="I2934">
        <v>-3.1098839995672498</v>
      </c>
      <c r="J2934">
        <v>-7.37851919653591</v>
      </c>
      <c r="K2934">
        <v>104.26377631907999</v>
      </c>
      <c r="L2934">
        <v>93.266585334136195</v>
      </c>
      <c r="M2934">
        <v>42.637693940656</v>
      </c>
      <c r="N2934">
        <v>0.67491995731056498</v>
      </c>
      <c r="O2934">
        <v>42.593749999999901</v>
      </c>
      <c r="P2934">
        <v>74.545454545454504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214</v>
      </c>
      <c r="E2935">
        <v>85.849500000000006</v>
      </c>
      <c r="F2935">
        <v>63.5</v>
      </c>
      <c r="G2935">
        <v>111.84462754363599</v>
      </c>
      <c r="H2935">
        <v>-3.1685697440478702</v>
      </c>
      <c r="I2935">
        <v>-41.370298286193297</v>
      </c>
      <c r="J2935">
        <v>-5.6578680944257496</v>
      </c>
      <c r="K2935">
        <v>59.323689203991201</v>
      </c>
      <c r="L2935">
        <v>56.631682580326697</v>
      </c>
      <c r="M2935">
        <v>52.7486290915053</v>
      </c>
      <c r="N2935">
        <v>0.239093482359229</v>
      </c>
      <c r="O2935">
        <v>65.196850393700799</v>
      </c>
      <c r="P2935">
        <v>164.473136193252</v>
      </c>
      <c r="Q2935">
        <v>0.130057908677983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230</v>
      </c>
      <c r="E2936">
        <v>85.783770899999993</v>
      </c>
      <c r="F2936">
        <v>15.51</v>
      </c>
      <c r="G2936">
        <v>-86.800471033168805</v>
      </c>
      <c r="H2936">
        <v>-12.105339573930999</v>
      </c>
      <c r="I2936">
        <v>-63.017109159978403</v>
      </c>
      <c r="J2936">
        <v>3.5988617558450402</v>
      </c>
      <c r="K2936">
        <v>15.7982135320153</v>
      </c>
      <c r="L2936">
        <v>21.896074393080202</v>
      </c>
      <c r="M2936">
        <v>53.6095139519228</v>
      </c>
      <c r="N2936">
        <v>0.66230437179780199</v>
      </c>
      <c r="O2936">
        <v>193.35912314635701</v>
      </c>
      <c r="P2936">
        <v>19.307692307692299</v>
      </c>
      <c r="Q2936">
        <v>0.12378904606072499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49</v>
      </c>
      <c r="E2937">
        <v>85.761102359999995</v>
      </c>
      <c r="F2937">
        <v>94</v>
      </c>
      <c r="G2937">
        <v>210.594916199789</v>
      </c>
      <c r="H2937">
        <v>-17.310668769172501</v>
      </c>
      <c r="I2937">
        <v>-23.788608716587799</v>
      </c>
      <c r="J2937">
        <v>3.6146065532163401</v>
      </c>
      <c r="K2937">
        <v>99.375744777995607</v>
      </c>
      <c r="L2937">
        <v>87.291349057710505</v>
      </c>
      <c r="M2937">
        <v>48.503911299761398</v>
      </c>
      <c r="N2937">
        <v>0.35605464184533098</v>
      </c>
      <c r="O2937">
        <v>26.436170212765902</v>
      </c>
      <c r="P2937">
        <v>238.37293016558601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998</v>
      </c>
      <c r="E2938">
        <v>85.713615750000002</v>
      </c>
      <c r="F2938">
        <v>51.8</v>
      </c>
      <c r="G2938">
        <v>-56.032861611226899</v>
      </c>
      <c r="H2938">
        <v>-9.1336540457722108</v>
      </c>
      <c r="I2938">
        <v>-35.963221243255703</v>
      </c>
      <c r="J2938">
        <v>-3.34192771783917</v>
      </c>
      <c r="K2938">
        <v>54.753607461560598</v>
      </c>
      <c r="M2938">
        <v>42.813061479921103</v>
      </c>
      <c r="N2938">
        <v>1.0038095238095199</v>
      </c>
      <c r="O2938">
        <v>55.791505791505799</v>
      </c>
      <c r="P2938">
        <v>7.4688796680497802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284</v>
      </c>
      <c r="E2939">
        <v>85.614760000000004</v>
      </c>
      <c r="F2939">
        <v>127</v>
      </c>
      <c r="G2939">
        <v>-45.550755953495802</v>
      </c>
      <c r="H2939">
        <v>-22.711041230686799</v>
      </c>
      <c r="I2939">
        <v>-5.7725271166347998</v>
      </c>
      <c r="J2939">
        <v>-7.2892961388917996</v>
      </c>
      <c r="K2939">
        <v>144.90937785617299</v>
      </c>
      <c r="M2939">
        <v>30.622198530744601</v>
      </c>
      <c r="N2939">
        <v>0.25474833808167102</v>
      </c>
      <c r="O2939">
        <v>80.669291338582596</v>
      </c>
      <c r="P2939">
        <v>11.5013169446883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275</v>
      </c>
      <c r="E2940">
        <v>85.504999999999995</v>
      </c>
      <c r="F2940">
        <v>128.25</v>
      </c>
      <c r="G2940">
        <v>187.332551144767</v>
      </c>
      <c r="H2940">
        <v>3.7285357648223401</v>
      </c>
      <c r="I2940">
        <v>137.70364780476399</v>
      </c>
      <c r="J2940">
        <v>15.9361987910937</v>
      </c>
      <c r="K2940">
        <v>101.61602511618899</v>
      </c>
      <c r="L2940">
        <v>76.408511678946894</v>
      </c>
      <c r="M2940">
        <v>87.435640802122904</v>
      </c>
      <c r="N2940">
        <v>0.30503901325571098</v>
      </c>
      <c r="O2940">
        <v>10.721247563352801</v>
      </c>
      <c r="P2940">
        <v>227.168367346938</v>
      </c>
      <c r="Q2940">
        <v>0.105090838208712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85.244399999999999</v>
      </c>
      <c r="F2941">
        <v>274</v>
      </c>
      <c r="G2941">
        <v>287.37350118571698</v>
      </c>
      <c r="H2941">
        <v>-0.104213464028479</v>
      </c>
      <c r="I2941">
        <v>143.25665837609901</v>
      </c>
      <c r="J2941">
        <v>8.3473057392475205</v>
      </c>
      <c r="K2941">
        <v>215.222967594144</v>
      </c>
      <c r="L2941">
        <v>143.902865866903</v>
      </c>
      <c r="M2941">
        <v>80.910917413027406</v>
      </c>
      <c r="N2941">
        <v>0.80480316534111296</v>
      </c>
      <c r="O2941">
        <v>0.82116788321167</v>
      </c>
      <c r="P2941">
        <v>370.790378006872</v>
      </c>
      <c r="Q2941">
        <v>0.13059763800683899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420</v>
      </c>
      <c r="E2942">
        <v>85.108567844000007</v>
      </c>
      <c r="F2942">
        <v>27.43</v>
      </c>
      <c r="G2942">
        <v>10.380000205260499</v>
      </c>
      <c r="H2942">
        <v>-12.6312097880668</v>
      </c>
      <c r="I2942">
        <v>17.900784081522598</v>
      </c>
      <c r="J2942">
        <v>-2.1004324492069801</v>
      </c>
      <c r="K2942">
        <v>27.928970299138101</v>
      </c>
      <c r="L2942">
        <v>26.136108495087299</v>
      </c>
      <c r="M2942">
        <v>46.917298810761203</v>
      </c>
      <c r="N2942">
        <v>0.27197264027482398</v>
      </c>
      <c r="O2942">
        <v>54.757564710171302</v>
      </c>
      <c r="P2942">
        <v>58.223016718150703</v>
      </c>
      <c r="Q2942">
        <v>0.14174344892501101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140</v>
      </c>
      <c r="E2943">
        <v>84.697755299999997</v>
      </c>
      <c r="F2943">
        <v>17.09</v>
      </c>
      <c r="G2943">
        <v>35.919304041865203</v>
      </c>
      <c r="H2943">
        <v>9.2941842818652791</v>
      </c>
      <c r="I2943">
        <v>-3.41603765620791</v>
      </c>
      <c r="J2943">
        <v>2.7909349265767598</v>
      </c>
      <c r="K2943">
        <v>15.980870079163701</v>
      </c>
      <c r="L2943">
        <v>14.4706983079524</v>
      </c>
      <c r="M2943">
        <v>67.578943463813005</v>
      </c>
      <c r="N2943">
        <v>1.7021774414267601</v>
      </c>
      <c r="O2943">
        <v>14.979520187243899</v>
      </c>
      <c r="P2943">
        <v>89.8888888888888</v>
      </c>
      <c r="Q2943">
        <v>6.4584433895880006E-2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46</v>
      </c>
      <c r="E2944">
        <v>84.642796179999905</v>
      </c>
      <c r="F2944">
        <v>12.03</v>
      </c>
      <c r="G2944">
        <v>92.955930988330806</v>
      </c>
      <c r="H2944">
        <v>16.526419362705902</v>
      </c>
      <c r="I2944">
        <v>53.7588355365735</v>
      </c>
      <c r="J2944">
        <v>12.444919640076501</v>
      </c>
      <c r="K2944">
        <v>9.8394804684208896</v>
      </c>
      <c r="L2944">
        <v>8.4707493422959494</v>
      </c>
      <c r="M2944">
        <v>75.9842046396206</v>
      </c>
      <c r="N2944">
        <v>1.94564763612243</v>
      </c>
      <c r="O2944">
        <v>8.3125519534488199E-2</v>
      </c>
      <c r="Q2944">
        <v>5.6001485085224997E-2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84.346231500000002</v>
      </c>
      <c r="F2945">
        <v>49.13</v>
      </c>
      <c r="G2945">
        <v>-4.5216165749295598</v>
      </c>
      <c r="H2945">
        <v>1.81033245512967</v>
      </c>
      <c r="I2945">
        <v>-27.052779028465601</v>
      </c>
      <c r="J2945">
        <v>1.1220099039931799</v>
      </c>
      <c r="K2945">
        <v>50.5200689937991</v>
      </c>
      <c r="L2945">
        <v>49.376225375342401</v>
      </c>
      <c r="M2945">
        <v>43.599980612064599</v>
      </c>
      <c r="N2945">
        <v>5.0854477611940299</v>
      </c>
      <c r="O2945">
        <v>23.732953388967999</v>
      </c>
      <c r="P2945">
        <v>23.256397390867999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21</v>
      </c>
      <c r="E2946">
        <v>84.331044000000006</v>
      </c>
      <c r="F2946">
        <v>156</v>
      </c>
      <c r="G2946">
        <v>5.5553193675357297</v>
      </c>
      <c r="H2946">
        <v>22.827858481278401</v>
      </c>
      <c r="I2946">
        <v>-34.188394370977498</v>
      </c>
      <c r="J2946">
        <v>7.1672397058274298</v>
      </c>
      <c r="K2946">
        <v>143.005707511791</v>
      </c>
      <c r="L2946">
        <v>153.58794434836099</v>
      </c>
      <c r="M2946">
        <v>77.194901715795993</v>
      </c>
      <c r="N2946">
        <v>0.81395348837209303</v>
      </c>
      <c r="O2946">
        <v>53.782051282051199</v>
      </c>
      <c r="P2946">
        <v>51.456310679611597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281</v>
      </c>
      <c r="E2947">
        <v>84.323088575</v>
      </c>
      <c r="F2947">
        <v>148.35</v>
      </c>
      <c r="G2947">
        <v>-32.314693502477098</v>
      </c>
      <c r="H2947">
        <v>-6.53630784160248</v>
      </c>
      <c r="I2947">
        <v>-12.8881494506703</v>
      </c>
      <c r="J2947">
        <v>-1.6207328387495601</v>
      </c>
      <c r="K2947">
        <v>152.70512801318301</v>
      </c>
      <c r="L2947">
        <v>158.729798413494</v>
      </c>
      <c r="M2947">
        <v>41.968649302825398</v>
      </c>
      <c r="N2947">
        <v>0.81591065453294498</v>
      </c>
      <c r="O2947">
        <v>34.681496461071703</v>
      </c>
      <c r="P2947">
        <v>10.9158878504672</v>
      </c>
      <c r="Q2947">
        <v>-3.1136689340073E-2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281</v>
      </c>
      <c r="E2948">
        <v>83.928640000000001</v>
      </c>
      <c r="F2948">
        <v>207</v>
      </c>
      <c r="G2948">
        <v>-40.803224049831201</v>
      </c>
      <c r="H2948">
        <v>-6.7449766101118298</v>
      </c>
      <c r="I2948">
        <v>-21.035685011371601</v>
      </c>
      <c r="J2948">
        <v>1.9939622583576</v>
      </c>
      <c r="K2948">
        <v>212.18616913018701</v>
      </c>
      <c r="L2948">
        <v>221.86977851849699</v>
      </c>
      <c r="M2948">
        <v>49.912304982670101</v>
      </c>
      <c r="N2948">
        <v>0.82376237623762305</v>
      </c>
      <c r="O2948">
        <v>63.067632850241502</v>
      </c>
      <c r="P2948">
        <v>10.695187165775399</v>
      </c>
      <c r="Q2948">
        <v>0.11838127590825399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619</v>
      </c>
      <c r="E2949">
        <v>83.900436569999997</v>
      </c>
      <c r="F2949">
        <v>73.180000000000007</v>
      </c>
      <c r="G2949">
        <v>101.124081748934</v>
      </c>
      <c r="H2949">
        <v>30.645903618112499</v>
      </c>
      <c r="I2949">
        <v>49.341259980957901</v>
      </c>
      <c r="J2949">
        <v>-0.88104475234454505</v>
      </c>
      <c r="K2949">
        <v>57.6129052048381</v>
      </c>
      <c r="L2949">
        <v>49.526612415658697</v>
      </c>
      <c r="M2949">
        <v>76.542543108977995</v>
      </c>
      <c r="N2949">
        <v>2.6107657840138798</v>
      </c>
      <c r="O2949">
        <v>5.7666028969663703</v>
      </c>
      <c r="P2949">
        <v>170.93669011477201</v>
      </c>
      <c r="Q2949">
        <v>4.8615389720945E-2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E2950">
        <v>83.809156680000001</v>
      </c>
      <c r="F2950">
        <v>5.14</v>
      </c>
      <c r="G2950">
        <v>-95.572500181336395</v>
      </c>
      <c r="H2950">
        <v>-20.519678200354399</v>
      </c>
      <c r="I2950">
        <v>-88.048207372731198</v>
      </c>
      <c r="J2950">
        <v>-4.0899281128228804</v>
      </c>
      <c r="K2950">
        <v>6.3049865027684797</v>
      </c>
      <c r="L2950">
        <v>11.2358023659572</v>
      </c>
      <c r="M2950">
        <v>26.950093652003901</v>
      </c>
      <c r="N2950">
        <v>0.79900706404410604</v>
      </c>
      <c r="O2950">
        <v>359.14396887159501</v>
      </c>
      <c r="P2950">
        <v>2.8</v>
      </c>
      <c r="Q2950">
        <v>0.14737710991151901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46</v>
      </c>
      <c r="E2951">
        <v>83.777619599999994</v>
      </c>
      <c r="F2951">
        <v>109.8</v>
      </c>
      <c r="G2951">
        <v>55.069613011721103</v>
      </c>
      <c r="H2951">
        <v>15.3754770881681</v>
      </c>
      <c r="I2951">
        <v>88.600678624992</v>
      </c>
      <c r="J2951">
        <v>-2.0261382441549598</v>
      </c>
      <c r="K2951">
        <v>90.081216361810405</v>
      </c>
      <c r="M2951">
        <v>73.387379418878396</v>
      </c>
      <c r="N2951">
        <v>1.73754578754578</v>
      </c>
      <c r="O2951">
        <v>1.0928961748633801</v>
      </c>
      <c r="P2951">
        <v>144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132</v>
      </c>
      <c r="E2952">
        <v>83.622838160000001</v>
      </c>
      <c r="F2952">
        <v>100</v>
      </c>
      <c r="G2952">
        <v>-80.090841815106103</v>
      </c>
      <c r="H2952">
        <v>-8.2748637867705401</v>
      </c>
      <c r="I2952">
        <v>-63.348512860680103</v>
      </c>
      <c r="J2952">
        <v>9.2171049990882796</v>
      </c>
      <c r="K2952">
        <v>104.314153767055</v>
      </c>
      <c r="M2952">
        <v>65.883818469359198</v>
      </c>
      <c r="N2952">
        <v>0.63455175067333502</v>
      </c>
      <c r="O2952">
        <v>110</v>
      </c>
      <c r="P2952">
        <v>21.2121212121212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379</v>
      </c>
      <c r="E2953">
        <v>83.426807999999994</v>
      </c>
      <c r="F2953">
        <v>131.44999999999999</v>
      </c>
      <c r="G2953">
        <v>-73.007180632464198</v>
      </c>
      <c r="H2953">
        <v>-31.7153232423736</v>
      </c>
      <c r="I2953">
        <v>0.97965371892234998</v>
      </c>
      <c r="J2953">
        <v>-0.61822348007581895</v>
      </c>
      <c r="K2953">
        <v>135.67638115324601</v>
      </c>
      <c r="L2953">
        <v>142.32512416426201</v>
      </c>
      <c r="M2953">
        <v>47.999409630073998</v>
      </c>
      <c r="N2953">
        <v>0.95216240070609004</v>
      </c>
      <c r="O2953">
        <v>82.578927348801798</v>
      </c>
      <c r="P2953">
        <v>77.635135135135101</v>
      </c>
      <c r="Q2953">
        <v>0.129061758564402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E2954">
        <v>83.384297619999998</v>
      </c>
      <c r="F2954">
        <v>30.31</v>
      </c>
      <c r="G2954">
        <v>31.0794283822107</v>
      </c>
      <c r="H2954">
        <v>-12.334271953075101</v>
      </c>
      <c r="I2954">
        <v>6.5816995443132598</v>
      </c>
      <c r="J2954">
        <v>-4.8563269234002497</v>
      </c>
      <c r="K2954">
        <v>30.363284960502</v>
      </c>
      <c r="L2954">
        <v>27.441029051820301</v>
      </c>
      <c r="M2954">
        <v>48.606677412554802</v>
      </c>
      <c r="N2954">
        <v>1.2222104276989001</v>
      </c>
      <c r="O2954">
        <v>20.422302870339799</v>
      </c>
      <c r="P2954">
        <v>78.189300411522595</v>
      </c>
      <c r="Q2954">
        <v>5.8923330605100003E-3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230</v>
      </c>
      <c r="E2955">
        <v>83.353840000000005</v>
      </c>
      <c r="F2955">
        <v>100.7</v>
      </c>
      <c r="G2955">
        <v>11.118537758340301</v>
      </c>
      <c r="H2955">
        <v>-15.178912342625701</v>
      </c>
      <c r="I2955">
        <v>18.050329602139399</v>
      </c>
      <c r="J2955">
        <v>-6.1614765900196202</v>
      </c>
      <c r="K2955">
        <v>106.996966137648</v>
      </c>
      <c r="L2955">
        <v>93.886009191787707</v>
      </c>
      <c r="M2955">
        <v>39.308755099588502</v>
      </c>
      <c r="N2955">
        <v>0.42038598424254398</v>
      </c>
      <c r="O2955">
        <v>33.962264150943298</v>
      </c>
      <c r="P2955">
        <v>73.620689655172399</v>
      </c>
      <c r="Q2955">
        <v>0.13401095512898401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140</v>
      </c>
      <c r="E2956">
        <v>83.274409700000007</v>
      </c>
      <c r="F2956">
        <v>76.95</v>
      </c>
      <c r="G2956">
        <v>17.960622397838701</v>
      </c>
      <c r="H2956">
        <v>-24.087869822397298</v>
      </c>
      <c r="I2956">
        <v>-6.1134052186255197</v>
      </c>
      <c r="J2956">
        <v>-8.0218823923587497</v>
      </c>
      <c r="K2956">
        <v>84.625791798782899</v>
      </c>
      <c r="L2956">
        <v>79.215460416084795</v>
      </c>
      <c r="M2956">
        <v>29.373555432280199</v>
      </c>
      <c r="N2956">
        <v>0.59076729836240605</v>
      </c>
      <c r="O2956">
        <v>64.197530864197503</v>
      </c>
      <c r="P2956">
        <v>69.120879120879096</v>
      </c>
      <c r="Q2956">
        <v>0.107577538955632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672</v>
      </c>
      <c r="E2957">
        <v>83.190853496000003</v>
      </c>
      <c r="F2957">
        <v>25.28</v>
      </c>
      <c r="G2957">
        <v>6.8961826811358096</v>
      </c>
      <c r="H2957">
        <v>-3.3531790208294399</v>
      </c>
      <c r="I2957">
        <v>-7.7474240236811598</v>
      </c>
      <c r="J2957">
        <v>-4.74311937623043</v>
      </c>
      <c r="K2957">
        <v>25.422314221824301</v>
      </c>
      <c r="L2957">
        <v>24.5750654845844</v>
      </c>
      <c r="M2957">
        <v>50.3784404177499</v>
      </c>
      <c r="N2957">
        <v>0.95390656807616703</v>
      </c>
      <c r="O2957">
        <v>54.796880227049499</v>
      </c>
      <c r="P2957">
        <v>46.256177558569703</v>
      </c>
      <c r="Q2957">
        <v>7.7363188796039997E-2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154</v>
      </c>
      <c r="E2958">
        <v>82.965440000000001</v>
      </c>
      <c r="F2958">
        <v>67</v>
      </c>
      <c r="G2958">
        <v>-28.149761177693499</v>
      </c>
      <c r="H2958">
        <v>-15.888203051916401</v>
      </c>
      <c r="I2958">
        <v>-21.5233269619394</v>
      </c>
      <c r="J2958">
        <v>-2.38977460779132</v>
      </c>
      <c r="K2958">
        <v>75.014618289381005</v>
      </c>
      <c r="L2958">
        <v>76.077169389989606</v>
      </c>
      <c r="M2958">
        <v>39.942484391502703</v>
      </c>
      <c r="N2958">
        <v>0.990834845735027</v>
      </c>
      <c r="O2958">
        <v>76.119402985074601</v>
      </c>
      <c r="P2958">
        <v>21.486854034451401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E2959">
        <v>82.867000000000004</v>
      </c>
      <c r="F2959">
        <v>228</v>
      </c>
      <c r="G2959">
        <v>-19.206585394369</v>
      </c>
      <c r="H2959">
        <v>-8.0881084097165701</v>
      </c>
      <c r="I2959">
        <v>-2.46425643994306</v>
      </c>
      <c r="J2959">
        <v>-16.1475899150137</v>
      </c>
      <c r="K2959">
        <v>253.91683711167801</v>
      </c>
      <c r="M2959">
        <v>49.216774128911403</v>
      </c>
      <c r="N2959">
        <v>1.9436944937833001</v>
      </c>
      <c r="O2959">
        <v>99.539473684210506</v>
      </c>
      <c r="P2959">
        <v>20.890774125132499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E2960">
        <v>82.773555200000004</v>
      </c>
      <c r="F2960">
        <v>311.60000000000002</v>
      </c>
      <c r="G2960">
        <v>290.196499783364</v>
      </c>
      <c r="H2960">
        <v>2.8329641590734398</v>
      </c>
      <c r="I2960">
        <v>306.93882873779</v>
      </c>
      <c r="J2960">
        <v>2.69927682608769</v>
      </c>
      <c r="K2960">
        <v>242.82467661970301</v>
      </c>
      <c r="M2960">
        <v>54.465460053953102</v>
      </c>
      <c r="O2960">
        <v>24.6790757381258</v>
      </c>
      <c r="P2960">
        <v>338.87323943661897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E2961">
        <v>82.677408</v>
      </c>
      <c r="F2961">
        <v>88</v>
      </c>
      <c r="G2961">
        <v>217.18474573627901</v>
      </c>
      <c r="H2961">
        <v>14.878649143507101</v>
      </c>
      <c r="I2961">
        <v>224.202410226723</v>
      </c>
      <c r="J2961">
        <v>9.36626681913617</v>
      </c>
      <c r="K2961">
        <v>63.385335002172901</v>
      </c>
      <c r="L2961">
        <v>41.259050177078599</v>
      </c>
      <c r="M2961">
        <v>75.525830151804797</v>
      </c>
      <c r="N2961">
        <v>0.32678571428571401</v>
      </c>
      <c r="O2961">
        <v>3.4090909090909101</v>
      </c>
      <c r="P2961">
        <v>284.61538461538402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275</v>
      </c>
      <c r="E2962">
        <v>82.640777400000005</v>
      </c>
      <c r="F2962">
        <v>41.87</v>
      </c>
      <c r="G2962">
        <v>-14.7380571623418</v>
      </c>
      <c r="H2962">
        <v>-8.7671954584497893</v>
      </c>
      <c r="I2962">
        <v>29.467670693326301</v>
      </c>
      <c r="J2962">
        <v>0.65859081988443702</v>
      </c>
      <c r="K2962">
        <v>41.869839418943101</v>
      </c>
      <c r="L2962">
        <v>38.433358452971</v>
      </c>
      <c r="M2962">
        <v>58.683200339669497</v>
      </c>
      <c r="N2962">
        <v>0.64219266365470795</v>
      </c>
      <c r="O2962">
        <v>21.8055887270121</v>
      </c>
      <c r="P2962">
        <v>49.535714285714199</v>
      </c>
      <c r="Q2962">
        <v>4.2325699760897999E-2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D2963" t="s">
        <v>998</v>
      </c>
      <c r="E2963">
        <v>82.627499999999998</v>
      </c>
      <c r="F2963">
        <v>143.30000000000001</v>
      </c>
      <c r="G2963">
        <v>-61.542747037209601</v>
      </c>
      <c r="H2963">
        <v>-10.490944421401499</v>
      </c>
      <c r="I2963">
        <v>-32.579621501927299</v>
      </c>
      <c r="J2963">
        <v>-3.4054485889825399</v>
      </c>
      <c r="K2963">
        <v>151.40784930910999</v>
      </c>
      <c r="L2963">
        <v>176.368430814449</v>
      </c>
      <c r="M2963">
        <v>43.617702498699202</v>
      </c>
      <c r="N2963">
        <v>1.7463695924226399</v>
      </c>
      <c r="O2963">
        <v>59.106769016050201</v>
      </c>
      <c r="P2963">
        <v>4.5985401459854103</v>
      </c>
      <c r="Q2963">
        <v>0.210143972097487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E2964">
        <v>82.556820000000002</v>
      </c>
      <c r="F2964">
        <v>49.88</v>
      </c>
      <c r="G2964">
        <v>-22.545946455248998</v>
      </c>
      <c r="H2964">
        <v>-5.9078739347795297</v>
      </c>
      <c r="I2964">
        <v>-5.8036175008231004</v>
      </c>
      <c r="J2964">
        <v>-6.71333181152111</v>
      </c>
      <c r="M2964">
        <v>40.143595936122303</v>
      </c>
      <c r="O2964">
        <v>20.028067361668001</v>
      </c>
      <c r="P2964">
        <v>10.5986696230598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170</v>
      </c>
      <c r="E2965">
        <v>82.433464619999995</v>
      </c>
      <c r="F2965">
        <v>49.5</v>
      </c>
      <c r="G2965">
        <v>-6.00679625362047</v>
      </c>
      <c r="H2965">
        <v>5.3754770881681502</v>
      </c>
      <c r="I2965">
        <v>27.6197771735023</v>
      </c>
      <c r="J2965">
        <v>-12.844320062336701</v>
      </c>
      <c r="K2965">
        <v>48.066326968223102</v>
      </c>
      <c r="L2965">
        <v>45.644734164985799</v>
      </c>
      <c r="M2965">
        <v>56.182574484010097</v>
      </c>
      <c r="N2965">
        <v>1.9235685752330201</v>
      </c>
      <c r="O2965">
        <v>39.999999999999901</v>
      </c>
      <c r="P2965">
        <v>47.540983606557297</v>
      </c>
      <c r="Q2965">
        <v>-9.8547084554480007E-3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E2966">
        <v>82.275000000000006</v>
      </c>
      <c r="F2966">
        <v>54.75</v>
      </c>
      <c r="G2966">
        <v>-63.061701909059998</v>
      </c>
      <c r="H2966">
        <v>-7.6987522533828603</v>
      </c>
      <c r="I2966">
        <v>-32.709504753860898</v>
      </c>
      <c r="J2966">
        <v>-7.9744141062239304</v>
      </c>
      <c r="K2966">
        <v>57.355202217423198</v>
      </c>
      <c r="L2966">
        <v>65.409108447166602</v>
      </c>
      <c r="M2966">
        <v>49.156895829623899</v>
      </c>
      <c r="N2966">
        <v>2.5314451928964998</v>
      </c>
      <c r="O2966">
        <v>73.881278538812793</v>
      </c>
      <c r="P2966">
        <v>16.489361702127599</v>
      </c>
      <c r="Q2966">
        <v>2.5052799716585999E-2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E2967">
        <v>82.055121999999997</v>
      </c>
      <c r="F2967">
        <v>545.25</v>
      </c>
      <c r="G2967">
        <v>40.586969822993403</v>
      </c>
      <c r="H2967">
        <v>7.0657385715530401</v>
      </c>
      <c r="I2967">
        <v>-6.9803414999212503</v>
      </c>
      <c r="J2967">
        <v>1.6859829679662499</v>
      </c>
      <c r="K2967">
        <v>481.70767649472498</v>
      </c>
      <c r="L2967">
        <v>467.282979009879</v>
      </c>
      <c r="M2967">
        <v>89.613508624108604</v>
      </c>
      <c r="N2967">
        <v>1.44286797100762</v>
      </c>
      <c r="O2967">
        <v>20.1100412654745</v>
      </c>
      <c r="P2967">
        <v>96.628200504868303</v>
      </c>
      <c r="Q2967">
        <v>8.3516880907761007E-2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214</v>
      </c>
      <c r="E2968">
        <v>81.851050000000001</v>
      </c>
      <c r="F2968">
        <v>28.09</v>
      </c>
      <c r="G2968">
        <v>19.5214092119685</v>
      </c>
      <c r="H2968">
        <v>-0.92619410650504497</v>
      </c>
      <c r="I2968">
        <v>-24.123556298500301</v>
      </c>
      <c r="J2968">
        <v>-4.5385232406163896</v>
      </c>
      <c r="K2968">
        <v>27.820998840464501</v>
      </c>
      <c r="L2968">
        <v>25.685441815950401</v>
      </c>
      <c r="M2968">
        <v>42.0159120378555</v>
      </c>
      <c r="N2968">
        <v>0.347288413522441</v>
      </c>
      <c r="O2968">
        <v>29.441082235671001</v>
      </c>
      <c r="P2968">
        <v>94.934073560027699</v>
      </c>
      <c r="Q2968">
        <v>-2.0768120692563001E-2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659</v>
      </c>
      <c r="E2969">
        <v>81.771199999999993</v>
      </c>
      <c r="F2969">
        <v>292.25</v>
      </c>
      <c r="G2969">
        <v>168.17135312280999</v>
      </c>
      <c r="H2969">
        <v>-19.3399163314633</v>
      </c>
      <c r="I2969">
        <v>50.651728543261797</v>
      </c>
      <c r="J2969">
        <v>-11.572351630101201</v>
      </c>
      <c r="K2969">
        <v>293.24623268835097</v>
      </c>
      <c r="L2969">
        <v>226.938281557577</v>
      </c>
      <c r="M2969">
        <v>40.767653784265903</v>
      </c>
      <c r="N2969">
        <v>0.80530145530145503</v>
      </c>
      <c r="O2969">
        <v>37.245508982035901</v>
      </c>
      <c r="P2969">
        <v>204.58572173006701</v>
      </c>
      <c r="Q2969">
        <v>0.131757805846653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477</v>
      </c>
      <c r="E2970">
        <v>81.628977199999994</v>
      </c>
      <c r="F2970">
        <v>164.65</v>
      </c>
      <c r="G2970">
        <v>-51.814922846997099</v>
      </c>
      <c r="H2970">
        <v>10.5703384066249</v>
      </c>
      <c r="I2970">
        <v>-27.308250483021698</v>
      </c>
      <c r="J2970">
        <v>-10.2807241251999</v>
      </c>
      <c r="K2970">
        <v>157.489756262226</v>
      </c>
      <c r="L2970">
        <v>173.60251148821601</v>
      </c>
      <c r="M2970">
        <v>49.734044903956701</v>
      </c>
      <c r="N2970">
        <v>0.44313476374760702</v>
      </c>
      <c r="O2970">
        <v>48.436076525964097</v>
      </c>
      <c r="P2970">
        <v>26.6538461538461</v>
      </c>
      <c r="Q2970">
        <v>0.118469827267419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935</v>
      </c>
      <c r="E2971">
        <v>81.565038672</v>
      </c>
      <c r="F2971">
        <v>65.22</v>
      </c>
      <c r="G2971">
        <v>-4.3721483082763202</v>
      </c>
      <c r="H2971">
        <v>-6.7280298917432999</v>
      </c>
      <c r="I2971">
        <v>-27.2053508211402</v>
      </c>
      <c r="J2971">
        <v>-3.2313251243990302</v>
      </c>
      <c r="K2971">
        <v>63.753197908675702</v>
      </c>
      <c r="L2971">
        <v>62.007310296362398</v>
      </c>
      <c r="M2971">
        <v>52.944085668995598</v>
      </c>
      <c r="N2971">
        <v>0.41482035941539203</v>
      </c>
      <c r="O2971">
        <v>49.340693038945098</v>
      </c>
      <c r="P2971">
        <v>46.5617977528089</v>
      </c>
      <c r="Q2971">
        <v>2.0918420699747E-2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62</v>
      </c>
      <c r="E2972">
        <v>81.485743939999907</v>
      </c>
      <c r="F2972">
        <v>15.8</v>
      </c>
      <c r="G2972">
        <v>2.4775507497835898</v>
      </c>
      <c r="H2972">
        <v>7.4923190277383496</v>
      </c>
      <c r="I2972">
        <v>4.4613910120201803</v>
      </c>
      <c r="J2972">
        <v>-13.3945592967865</v>
      </c>
      <c r="K2972">
        <v>15.095977131870701</v>
      </c>
      <c r="L2972">
        <v>14.3476406197888</v>
      </c>
      <c r="M2972">
        <v>49.468381386360903</v>
      </c>
      <c r="N2972">
        <v>4.9796339310032396</v>
      </c>
      <c r="O2972">
        <v>23.6075949367088</v>
      </c>
      <c r="P2972">
        <v>58</v>
      </c>
      <c r="Q2972">
        <v>8.1304804336086001E-2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609</v>
      </c>
      <c r="E2973">
        <v>81.462599999999995</v>
      </c>
      <c r="F2973">
        <v>30.47</v>
      </c>
      <c r="G2973">
        <v>51.457280151849403</v>
      </c>
      <c r="H2973">
        <v>-14.642141421239399</v>
      </c>
      <c r="I2973">
        <v>-2.2142564399430702</v>
      </c>
      <c r="J2973">
        <v>-10.875166644752801</v>
      </c>
      <c r="K2973">
        <v>32.566573337365902</v>
      </c>
      <c r="L2973">
        <v>29.515516800855501</v>
      </c>
      <c r="M2973">
        <v>31.711073890813701</v>
      </c>
      <c r="N2973">
        <v>0.89402625106460798</v>
      </c>
      <c r="O2973">
        <v>31.276665572694402</v>
      </c>
      <c r="P2973">
        <v>95.948553054662298</v>
      </c>
      <c r="Q2973">
        <v>4.5469205632427998E-2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D2974" t="s">
        <v>867</v>
      </c>
      <c r="E2974">
        <v>81.316129422000003</v>
      </c>
      <c r="F2974">
        <v>6.62</v>
      </c>
      <c r="G2974">
        <v>-21.003820417410498</v>
      </c>
      <c r="H2974">
        <v>-9.6719370484164209</v>
      </c>
      <c r="I2974">
        <v>-21.576225551912099</v>
      </c>
      <c r="J2974">
        <v>-2.7657832145691601</v>
      </c>
      <c r="K2974">
        <v>7.0843615515891099</v>
      </c>
      <c r="L2974">
        <v>8.2961078630186496</v>
      </c>
      <c r="M2974">
        <v>35.458993464578803</v>
      </c>
      <c r="N2974">
        <v>1.0766754022641101</v>
      </c>
      <c r="O2974">
        <v>86.555891238670696</v>
      </c>
      <c r="P2974">
        <v>43.913043478260803</v>
      </c>
      <c r="Q2974">
        <v>-0.13293714222094699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998</v>
      </c>
      <c r="E2975">
        <v>81.215000000000003</v>
      </c>
      <c r="F2975">
        <v>218.2</v>
      </c>
      <c r="G2975">
        <v>-36.269169012623799</v>
      </c>
      <c r="H2975">
        <v>-4.3448862128637398</v>
      </c>
      <c r="I2975">
        <v>-28.1958976157755</v>
      </c>
      <c r="J2975">
        <v>-4.1689953870121101</v>
      </c>
      <c r="K2975">
        <v>221.469297057072</v>
      </c>
      <c r="L2975">
        <v>234.88371678453601</v>
      </c>
      <c r="M2975">
        <v>48.682793675835697</v>
      </c>
      <c r="N2975">
        <v>2.9631762057439102</v>
      </c>
      <c r="O2975">
        <v>39.298808432630601</v>
      </c>
      <c r="P2975">
        <v>4.3519846963175404</v>
      </c>
      <c r="Q2975">
        <v>-1.9640086691447001E-2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D2976" t="s">
        <v>230</v>
      </c>
      <c r="E2976">
        <v>81.189240999999996</v>
      </c>
      <c r="F2976">
        <v>232</v>
      </c>
      <c r="G2976">
        <v>-0.13014601531617401</v>
      </c>
      <c r="H2976">
        <v>5.1224694439045297</v>
      </c>
      <c r="I2976">
        <v>17.781638697678801</v>
      </c>
      <c r="J2976">
        <v>4.0448030928163803</v>
      </c>
      <c r="K2976">
        <v>210.60278137694601</v>
      </c>
      <c r="L2976">
        <v>194.33201666353699</v>
      </c>
      <c r="M2976">
        <v>78.358216281135299</v>
      </c>
      <c r="N2976">
        <v>1.5341236540894001</v>
      </c>
      <c r="O2976">
        <v>15.4310344827586</v>
      </c>
      <c r="P2976">
        <v>58.199795431299002</v>
      </c>
      <c r="Q2976">
        <v>9.4288021464042998E-2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D2977" t="s">
        <v>384</v>
      </c>
      <c r="E2977">
        <v>81.140765739999907</v>
      </c>
      <c r="F2977">
        <v>74.150000000000006</v>
      </c>
      <c r="G2977">
        <v>72.492183278190495</v>
      </c>
      <c r="H2977">
        <v>-0.63346056794086802</v>
      </c>
      <c r="I2977">
        <v>-6.2448427275954899</v>
      </c>
      <c r="J2977">
        <v>-2.6870767768714199</v>
      </c>
      <c r="K2977">
        <v>71.310613185241394</v>
      </c>
      <c r="L2977">
        <v>66.257133169180804</v>
      </c>
      <c r="M2977">
        <v>61.059553931768001</v>
      </c>
      <c r="N2977">
        <v>1.8813725490196</v>
      </c>
      <c r="O2977">
        <v>32.164531355360701</v>
      </c>
      <c r="P2977">
        <v>111.796629534418</v>
      </c>
      <c r="Q2977">
        <v>7.5571037147260003E-2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D2978" t="s">
        <v>584</v>
      </c>
      <c r="E2978">
        <v>80.975999999999999</v>
      </c>
      <c r="F2978">
        <v>5.49</v>
      </c>
      <c r="G2978">
        <v>561.68453058095599</v>
      </c>
      <c r="H2978">
        <v>-33.6929523052044</v>
      </c>
      <c r="I2978">
        <v>102.490705805532</v>
      </c>
      <c r="J2978">
        <v>-9.4641547730805797</v>
      </c>
      <c r="K2978">
        <v>5.71662524803238</v>
      </c>
      <c r="L2978">
        <v>3.8159101384875602</v>
      </c>
      <c r="M2978">
        <v>12.733479089796401</v>
      </c>
      <c r="N2978">
        <v>1.25567031564745</v>
      </c>
      <c r="O2978">
        <v>50.455373406192997</v>
      </c>
      <c r="P2978">
        <v>682.86983254631298</v>
      </c>
      <c r="Q2978">
        <v>0.15473773465064899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D2979" t="s">
        <v>6123</v>
      </c>
      <c r="E2979">
        <v>80.928539999999998</v>
      </c>
      <c r="F2979">
        <v>103.65</v>
      </c>
      <c r="G2979">
        <v>-57.267809884164897</v>
      </c>
      <c r="H2979">
        <v>-11.099242012955401</v>
      </c>
      <c r="I2979">
        <v>-35.489037781050897</v>
      </c>
      <c r="J2979">
        <v>-3.8952971226596298</v>
      </c>
      <c r="K2979">
        <v>119.065070541219</v>
      </c>
      <c r="M2979">
        <v>39.082640232371098</v>
      </c>
      <c r="N2979">
        <v>0.53763348996155402</v>
      </c>
      <c r="O2979">
        <v>102.604920405209</v>
      </c>
      <c r="P2979">
        <v>14.9750415973377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281</v>
      </c>
      <c r="E2980">
        <v>80.733840000000001</v>
      </c>
      <c r="F2980">
        <v>35.67</v>
      </c>
      <c r="G2980">
        <v>1057.27181992124</v>
      </c>
      <c r="H2980">
        <v>47.039598629684498</v>
      </c>
      <c r="I2980">
        <v>801.240529822388</v>
      </c>
      <c r="J2980">
        <v>6.1371270619674601</v>
      </c>
      <c r="K2980">
        <v>24.317532121211698</v>
      </c>
      <c r="L2980">
        <v>12.955947344222199</v>
      </c>
      <c r="M2980">
        <v>99.999792703833705</v>
      </c>
      <c r="N2980">
        <v>0.34788979330011799</v>
      </c>
      <c r="O2980">
        <v>0</v>
      </c>
      <c r="P2980">
        <v>1355.9183673469299</v>
      </c>
      <c r="Q2980">
        <v>0.20223751156092201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132</v>
      </c>
      <c r="E2981">
        <v>80.587833715999906</v>
      </c>
      <c r="F2981">
        <v>27.72</v>
      </c>
      <c r="G2981">
        <v>-16.898013965797599</v>
      </c>
      <c r="H2981">
        <v>-21.298946154967201</v>
      </c>
      <c r="I2981">
        <v>-15.7779530526087</v>
      </c>
      <c r="J2981">
        <v>-6.9099375031647297</v>
      </c>
      <c r="K2981">
        <v>30.2653573901848</v>
      </c>
      <c r="L2981">
        <v>30.406187735843201</v>
      </c>
      <c r="M2981">
        <v>38.872470968545201</v>
      </c>
      <c r="N2981">
        <v>1.27043473826848</v>
      </c>
      <c r="O2981">
        <v>57.611832611832597</v>
      </c>
      <c r="P2981">
        <v>38.599999999999902</v>
      </c>
      <c r="Q2981">
        <v>3.355936382204E-2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1284</v>
      </c>
      <c r="E2982">
        <v>80.549016279999904</v>
      </c>
      <c r="F2982">
        <v>77.75</v>
      </c>
      <c r="G2982">
        <v>-11.9061808808497</v>
      </c>
      <c r="H2982">
        <v>-2.9137581419876901</v>
      </c>
      <c r="I2982">
        <v>-1.14169207850944</v>
      </c>
      <c r="J2982">
        <v>-9.0849617735667199</v>
      </c>
      <c r="K2982">
        <v>75.624931544318599</v>
      </c>
      <c r="L2982">
        <v>75.5172356484874</v>
      </c>
      <c r="M2982">
        <v>58.620543657825898</v>
      </c>
      <c r="N2982">
        <v>3.9633845790104698</v>
      </c>
      <c r="O2982">
        <v>26.430868167202501</v>
      </c>
      <c r="P2982">
        <v>29.0456431535269</v>
      </c>
      <c r="Q2982">
        <v>1.4503382957055E-2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146</v>
      </c>
      <c r="E2983">
        <v>80.516525354999999</v>
      </c>
      <c r="F2983">
        <v>89.74</v>
      </c>
      <c r="G2983">
        <v>119.031667002299</v>
      </c>
      <c r="H2983">
        <v>-10.7422901412976</v>
      </c>
      <c r="I2983">
        <v>13.655158395603401</v>
      </c>
      <c r="J2983">
        <v>-8.5391004201005707</v>
      </c>
      <c r="K2983">
        <v>95.594742134305903</v>
      </c>
      <c r="L2983">
        <v>83.583998565815307</v>
      </c>
      <c r="M2983">
        <v>32.833059340042503</v>
      </c>
      <c r="N2983">
        <v>0.68999904284220404</v>
      </c>
      <c r="O2983">
        <v>40.806775128147898</v>
      </c>
      <c r="P2983">
        <v>170.30120481927699</v>
      </c>
      <c r="Q2983">
        <v>0.15415307017634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E2984">
        <v>80.491950000000003</v>
      </c>
      <c r="F2984">
        <v>126</v>
      </c>
      <c r="G2984">
        <v>-7.7780139657975997</v>
      </c>
      <c r="H2984">
        <v>-6.0211170129554299</v>
      </c>
      <c r="I2984">
        <v>8.9643149886283595</v>
      </c>
      <c r="J2984">
        <v>-2.7715285933114902</v>
      </c>
      <c r="K2984">
        <v>123.306167929233</v>
      </c>
      <c r="M2984">
        <v>50.372772740261098</v>
      </c>
      <c r="N2984">
        <v>0.69641185647425896</v>
      </c>
      <c r="O2984">
        <v>20.793650793650698</v>
      </c>
      <c r="P2984">
        <v>30.5699481865284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80.425699199999997</v>
      </c>
      <c r="F2985">
        <v>34.65</v>
      </c>
      <c r="G2985">
        <v>159.05973437857301</v>
      </c>
      <c r="H2985">
        <v>22.455722526051598</v>
      </c>
      <c r="I2985">
        <v>100.116051734515</v>
      </c>
      <c r="J2985">
        <v>4.2183127768571698</v>
      </c>
      <c r="K2985">
        <v>30.071187350400301</v>
      </c>
      <c r="L2985">
        <v>22.919027051499299</v>
      </c>
      <c r="M2985">
        <v>66.201308934986599</v>
      </c>
      <c r="N2985">
        <v>0.99920362203798396</v>
      </c>
      <c r="O2985">
        <v>9.8701298701298708</v>
      </c>
      <c r="P2985">
        <v>246.5</v>
      </c>
      <c r="Q2985">
        <v>0.131056530887037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92</v>
      </c>
      <c r="E2986">
        <v>80.408048350000001</v>
      </c>
      <c r="F2986">
        <v>4.1100000000000003</v>
      </c>
      <c r="G2986">
        <v>165.793414605631</v>
      </c>
      <c r="H2986">
        <v>-20.881306141211901</v>
      </c>
      <c r="I2986">
        <v>-18.259161309340001</v>
      </c>
      <c r="J2986">
        <v>-4.3571405751572803</v>
      </c>
      <c r="K2986">
        <v>4.5868168144911401</v>
      </c>
      <c r="L2986">
        <v>4.4419328926647799</v>
      </c>
      <c r="M2986">
        <v>32.623820046469397</v>
      </c>
      <c r="N2986">
        <v>1.08290720817363</v>
      </c>
      <c r="O2986">
        <v>58.880778588807701</v>
      </c>
      <c r="P2986">
        <v>193.57142857142799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80.358699400000006</v>
      </c>
      <c r="F2987">
        <v>94.13</v>
      </c>
      <c r="G2987">
        <v>0.38636959584622899</v>
      </c>
      <c r="H2987">
        <v>6.6962961655174302</v>
      </c>
      <c r="I2987">
        <v>9.8142315376076805</v>
      </c>
      <c r="J2987">
        <v>1.60634038832367</v>
      </c>
      <c r="K2987">
        <v>91.611533424118505</v>
      </c>
      <c r="L2987">
        <v>87.003569651087204</v>
      </c>
      <c r="M2987">
        <v>70.506310826633197</v>
      </c>
      <c r="N2987">
        <v>0.830233953209358</v>
      </c>
      <c r="O2987">
        <v>16.753426112822702</v>
      </c>
      <c r="P2987">
        <v>39.575919335705798</v>
      </c>
      <c r="Q2987">
        <v>1.3167924869655999E-2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80</v>
      </c>
      <c r="E2988">
        <v>80.285824923999996</v>
      </c>
      <c r="F2988">
        <v>25.85</v>
      </c>
      <c r="G2988">
        <v>-64.621405121429106</v>
      </c>
      <c r="H2988">
        <v>-9.2375915275185392</v>
      </c>
      <c r="I2988">
        <v>-5.52548092973898</v>
      </c>
      <c r="J2988">
        <v>5.0173400167146003</v>
      </c>
      <c r="K2988">
        <v>24.4615825561715</v>
      </c>
      <c r="L2988">
        <v>31.190542988561901</v>
      </c>
      <c r="M2988">
        <v>61.492653880023703</v>
      </c>
      <c r="N2988">
        <v>1.57457595939376</v>
      </c>
      <c r="O2988">
        <v>67.272727272727195</v>
      </c>
      <c r="P2988">
        <v>23.095238095238098</v>
      </c>
      <c r="Q2988">
        <v>5.9301193745054999E-2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1150</v>
      </c>
      <c r="E2989">
        <v>79.948176000000004</v>
      </c>
      <c r="F2989">
        <v>70</v>
      </c>
      <c r="G2989">
        <v>67.570823243504705</v>
      </c>
      <c r="H2989">
        <v>-9.0301878662796202</v>
      </c>
      <c r="I2989">
        <v>-5.8516128851507396</v>
      </c>
      <c r="J2989">
        <v>0.76797940290386901</v>
      </c>
      <c r="K2989">
        <v>69.590571335513602</v>
      </c>
      <c r="L2989">
        <v>66.4480218079011</v>
      </c>
      <c r="M2989">
        <v>63.012691644936901</v>
      </c>
      <c r="N2989">
        <v>0.20766920766920699</v>
      </c>
      <c r="O2989">
        <v>41</v>
      </c>
      <c r="P2989">
        <v>125.503355704697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420</v>
      </c>
      <c r="E2990">
        <v>79.776456644000007</v>
      </c>
      <c r="F2990">
        <v>44.42</v>
      </c>
      <c r="G2990">
        <v>-33.461247525348</v>
      </c>
      <c r="H2990">
        <v>-9.0631457562709397</v>
      </c>
      <c r="I2990">
        <v>2.9311954607889299</v>
      </c>
      <c r="J2990">
        <v>-2.0484646563005202</v>
      </c>
      <c r="K2990">
        <v>45.7135766206463</v>
      </c>
      <c r="L2990">
        <v>45.928324129996398</v>
      </c>
      <c r="M2990">
        <v>46.444766221770799</v>
      </c>
      <c r="N2990">
        <v>0.629122220692377</v>
      </c>
      <c r="O2990">
        <v>33.961511530961701</v>
      </c>
      <c r="P2990">
        <v>43.161136154755098</v>
      </c>
      <c r="Q2990">
        <v>1.4534036670677999E-2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531</v>
      </c>
      <c r="E2991">
        <v>79.710637500000004</v>
      </c>
      <c r="F2991">
        <v>10.89</v>
      </c>
      <c r="G2991">
        <v>-24.555265150631701</v>
      </c>
      <c r="H2991">
        <v>-7.4466446103580397</v>
      </c>
      <c r="I2991">
        <v>-12.125603267502401</v>
      </c>
      <c r="J2991">
        <v>-4.2000512876332197</v>
      </c>
      <c r="K2991">
        <v>11.0763006323086</v>
      </c>
      <c r="L2991">
        <v>10.9752029473576</v>
      </c>
      <c r="M2991">
        <v>50.917268354019399</v>
      </c>
      <c r="N2991">
        <v>1.4616327720985001</v>
      </c>
      <c r="O2991">
        <v>30.945821854912701</v>
      </c>
      <c r="P2991">
        <v>40.335051546391703</v>
      </c>
      <c r="Q2991">
        <v>6.7511914286065997E-2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420</v>
      </c>
      <c r="E2992">
        <v>79.694832828000003</v>
      </c>
      <c r="F2992">
        <v>52.53</v>
      </c>
      <c r="G2992">
        <v>-3.88650453183533</v>
      </c>
      <c r="H2992">
        <v>-9.9028134415268596</v>
      </c>
      <c r="I2992">
        <v>-0.21290020124505199</v>
      </c>
      <c r="J2992">
        <v>-3.5631752811919899</v>
      </c>
      <c r="K2992">
        <v>54.164796714918801</v>
      </c>
      <c r="L2992">
        <v>50.495782392553799</v>
      </c>
      <c r="M2992">
        <v>43.392311663012897</v>
      </c>
      <c r="N2992">
        <v>0.28517351380016298</v>
      </c>
      <c r="O2992">
        <v>58.385684370835698</v>
      </c>
      <c r="P2992">
        <v>34.176245210727899</v>
      </c>
      <c r="Q2992">
        <v>-1.8620358299428E-2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1510</v>
      </c>
      <c r="E2993">
        <v>79.568346439999999</v>
      </c>
      <c r="F2993">
        <v>18.670000000000002</v>
      </c>
      <c r="G2993">
        <v>327.58783969273901</v>
      </c>
      <c r="H2993">
        <v>-9.3337780954296505</v>
      </c>
      <c r="I2993">
        <v>344.33016864716501</v>
      </c>
      <c r="J2993">
        <v>-3.7237509762504502</v>
      </c>
      <c r="K2993">
        <v>17.772006767823601</v>
      </c>
      <c r="M2993">
        <v>46.784603437981403</v>
      </c>
      <c r="N2993">
        <v>0.154111733971563</v>
      </c>
      <c r="O2993">
        <v>15.050883770755201</v>
      </c>
      <c r="P2993">
        <v>355.36585365853603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132</v>
      </c>
      <c r="E2994">
        <v>79.561499303999994</v>
      </c>
      <c r="F2994">
        <v>47.43</v>
      </c>
      <c r="G2994">
        <v>67.246657086833906</v>
      </c>
      <c r="H2994">
        <v>22.423485259771802</v>
      </c>
      <c r="I2994">
        <v>28.096025167566399</v>
      </c>
      <c r="J2994">
        <v>-8.62163957850494</v>
      </c>
      <c r="K2994">
        <v>43.037417478386999</v>
      </c>
      <c r="L2994">
        <v>36.928921724822501</v>
      </c>
      <c r="M2994">
        <v>59.327790082474699</v>
      </c>
      <c r="N2994">
        <v>2.8599233659952001</v>
      </c>
      <c r="O2994">
        <v>18.954248366013001</v>
      </c>
      <c r="P2994">
        <v>115.00453309156801</v>
      </c>
      <c r="Q2994">
        <v>5.1169361584428003E-2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799</v>
      </c>
      <c r="E2995">
        <v>79.502775</v>
      </c>
      <c r="F2995">
        <v>43.65</v>
      </c>
      <c r="G2995">
        <v>-86.579335343806093</v>
      </c>
      <c r="H2995">
        <v>-10.9198821895558</v>
      </c>
      <c r="I2995">
        <v>-51.241164463426401</v>
      </c>
      <c r="J2995">
        <v>-6.0847628213815703</v>
      </c>
      <c r="K2995">
        <v>46.6180980306968</v>
      </c>
      <c r="M2995">
        <v>44.845617513514</v>
      </c>
      <c r="N2995">
        <v>0.82996282527881005</v>
      </c>
      <c r="O2995">
        <v>156.58648339060699</v>
      </c>
      <c r="P2995">
        <v>16.0904255319148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281</v>
      </c>
      <c r="E2996">
        <v>79.406912500000004</v>
      </c>
      <c r="F2996">
        <v>218.05</v>
      </c>
      <c r="G2996">
        <v>153.97673470974101</v>
      </c>
      <c r="H2996">
        <v>48.092743139642799</v>
      </c>
      <c r="I2996">
        <v>219.34310286741601</v>
      </c>
      <c r="J2996">
        <v>-9.7407794718613001</v>
      </c>
      <c r="K2996">
        <v>170.074327263649</v>
      </c>
      <c r="L2996">
        <v>106.658498045081</v>
      </c>
      <c r="M2996">
        <v>46.500031296273598</v>
      </c>
      <c r="N2996">
        <v>1.3896624789818299</v>
      </c>
      <c r="O2996">
        <v>15.1112130245356</v>
      </c>
      <c r="P2996">
        <v>381.13415710503</v>
      </c>
      <c r="Q2996">
        <v>0.17785152861386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211</v>
      </c>
      <c r="E2997">
        <v>79.351582089999994</v>
      </c>
      <c r="F2997">
        <v>52.25</v>
      </c>
      <c r="G2997">
        <v>-12.5376081431244</v>
      </c>
      <c r="H2997">
        <v>-0.90187359190280003</v>
      </c>
      <c r="I2997">
        <v>-17.682102735152199</v>
      </c>
      <c r="J2997">
        <v>-5.1758930536608103</v>
      </c>
      <c r="K2997">
        <v>51.589853081927203</v>
      </c>
      <c r="L2997">
        <v>54.366225259108397</v>
      </c>
      <c r="M2997">
        <v>41.528155918696598</v>
      </c>
      <c r="N2997">
        <v>1.0052591629301</v>
      </c>
      <c r="O2997">
        <v>35.770334928229602</v>
      </c>
      <c r="P2997">
        <v>23.9326375711575</v>
      </c>
      <c r="Q2997">
        <v>-4.3440343273535999E-2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609</v>
      </c>
      <c r="E2998">
        <v>79.271304783999994</v>
      </c>
      <c r="F2998">
        <v>92.88</v>
      </c>
      <c r="G2998">
        <v>-2.9393042883782599</v>
      </c>
      <c r="H2998">
        <v>-10.677056582491799</v>
      </c>
      <c r="I2998">
        <v>-17.7358356894228</v>
      </c>
      <c r="J2998">
        <v>-3.50769867903024</v>
      </c>
      <c r="K2998">
        <v>93.446706558628307</v>
      </c>
      <c r="L2998">
        <v>90.817576841198104</v>
      </c>
      <c r="M2998">
        <v>45.343586853130603</v>
      </c>
      <c r="N2998">
        <v>0.43317493364219101</v>
      </c>
      <c r="O2998">
        <v>28.499138673557201</v>
      </c>
      <c r="P2998">
        <v>36.1876832844574</v>
      </c>
      <c r="Q2998">
        <v>7.0606386183259999E-3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1510</v>
      </c>
      <c r="E2999">
        <v>79.248050000000006</v>
      </c>
      <c r="F2999">
        <v>113.1</v>
      </c>
      <c r="G2999">
        <v>6.7047446548920497</v>
      </c>
      <c r="H2999">
        <v>-4.8492420129554299</v>
      </c>
      <c r="I2999">
        <v>4.79798971210234</v>
      </c>
      <c r="J2999">
        <v>-8.3253508425801606</v>
      </c>
      <c r="K2999">
        <v>116.320060270714</v>
      </c>
      <c r="L2999">
        <v>104.11194870646</v>
      </c>
      <c r="M2999">
        <v>53.237342697172899</v>
      </c>
      <c r="N2999">
        <v>9.8894188181599493E-2</v>
      </c>
      <c r="O2999">
        <v>59.106984969053897</v>
      </c>
      <c r="P2999">
        <v>50.8</v>
      </c>
      <c r="Q2999">
        <v>0.12844271908240901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43</v>
      </c>
      <c r="E3000">
        <v>79.222000198000003</v>
      </c>
      <c r="F3000">
        <v>43.92</v>
      </c>
      <c r="G3000">
        <v>-24.920871108654701</v>
      </c>
      <c r="H3000">
        <v>9.6244421975708701</v>
      </c>
      <c r="I3000">
        <v>-24.0653879816686</v>
      </c>
      <c r="J3000">
        <v>-9.4729467547932593</v>
      </c>
      <c r="K3000">
        <v>45.842113143015901</v>
      </c>
      <c r="L3000">
        <v>50.578850451278697</v>
      </c>
      <c r="M3000">
        <v>54.603908549261597</v>
      </c>
      <c r="N3000">
        <v>0.60889933053349399</v>
      </c>
      <c r="O3000">
        <v>44.5810564663023</v>
      </c>
      <c r="P3000">
        <v>19.024390243902399</v>
      </c>
      <c r="Q3000">
        <v>5.0679673618040004E-3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79.168961999999993</v>
      </c>
      <c r="F3001">
        <v>241.9</v>
      </c>
      <c r="G3001">
        <v>29.299908112124399</v>
      </c>
      <c r="H3001">
        <v>19.775382611669102</v>
      </c>
      <c r="I3001">
        <v>14.3985903321596</v>
      </c>
      <c r="J3001">
        <v>3.6166279841012998</v>
      </c>
      <c r="K3001">
        <v>221.003665227346</v>
      </c>
      <c r="L3001">
        <v>204.081456089483</v>
      </c>
      <c r="M3001">
        <v>73.036398131118602</v>
      </c>
      <c r="N3001">
        <v>1.29689160714373</v>
      </c>
      <c r="O3001">
        <v>17.8172798677139</v>
      </c>
      <c r="P3001">
        <v>83.396512509476807</v>
      </c>
      <c r="Q3001">
        <v>6.6246856965842996E-2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79.064999999999998</v>
      </c>
      <c r="F3002">
        <v>15.15</v>
      </c>
      <c r="G3002">
        <v>-17.836069118192299</v>
      </c>
      <c r="H3002">
        <v>-17.7972188915681</v>
      </c>
      <c r="I3002">
        <v>-10.102973485722</v>
      </c>
      <c r="J3002">
        <v>-6.6493174715140402</v>
      </c>
      <c r="K3002">
        <v>16.420440585038001</v>
      </c>
      <c r="L3002">
        <v>15.400435826082401</v>
      </c>
      <c r="M3002">
        <v>33.811515493153301</v>
      </c>
      <c r="N3002">
        <v>1.82639811602388</v>
      </c>
      <c r="O3002">
        <v>33.993399339933902</v>
      </c>
      <c r="P3002">
        <v>37.727272727272698</v>
      </c>
      <c r="Q3002">
        <v>-6.8566969593993998E-2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193</v>
      </c>
      <c r="E3003">
        <v>78.914326399999993</v>
      </c>
      <c r="F3003">
        <v>68.69</v>
      </c>
      <c r="G3003">
        <v>-60.533765311857302</v>
      </c>
      <c r="H3003">
        <v>-11.1159086796221</v>
      </c>
      <c r="I3003">
        <v>-34.483807155581999</v>
      </c>
      <c r="J3003">
        <v>-6.8847117994398497</v>
      </c>
      <c r="K3003">
        <v>73.432307011302399</v>
      </c>
      <c r="L3003">
        <v>80.157215646469695</v>
      </c>
      <c r="M3003">
        <v>33.4852630938651</v>
      </c>
      <c r="N3003">
        <v>0.82680748665522696</v>
      </c>
      <c r="O3003">
        <v>64.2160430921531</v>
      </c>
      <c r="P3003">
        <v>5.3527607361963003</v>
      </c>
      <c r="Q3003">
        <v>8.7271448363903006E-2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230</v>
      </c>
      <c r="E3004">
        <v>78.765527125000006</v>
      </c>
      <c r="F3004">
        <v>58.05</v>
      </c>
      <c r="G3004">
        <v>42.957280151849403</v>
      </c>
      <c r="H3004">
        <v>12.915229044928701</v>
      </c>
      <c r="I3004">
        <v>-23.346863259105699</v>
      </c>
      <c r="J3004">
        <v>-1.34354438749967</v>
      </c>
      <c r="K3004">
        <v>57.136942310367303</v>
      </c>
      <c r="L3004">
        <v>60.812216504584903</v>
      </c>
      <c r="M3004">
        <v>72.6240434083103</v>
      </c>
      <c r="N3004">
        <v>1.5225442834138401</v>
      </c>
      <c r="O3004">
        <v>65.374677002583994</v>
      </c>
      <c r="P3004">
        <v>73.802395209580794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796</v>
      </c>
      <c r="E3005">
        <v>78.754872000000006</v>
      </c>
      <c r="F3005">
        <v>213.25</v>
      </c>
      <c r="G3005">
        <v>-25.793317648246099</v>
      </c>
      <c r="H3005">
        <v>-3.9146625737031</v>
      </c>
      <c r="I3005">
        <v>-16.300011977164601</v>
      </c>
      <c r="J3005">
        <v>-2.1186451821753001</v>
      </c>
      <c r="K3005">
        <v>212.23050559603499</v>
      </c>
      <c r="L3005">
        <v>208.65074200506399</v>
      </c>
      <c r="M3005">
        <v>48.810633543419101</v>
      </c>
      <c r="N3005">
        <v>1.0765072338796799</v>
      </c>
      <c r="O3005">
        <v>83.774912075029206</v>
      </c>
      <c r="P3005">
        <v>54.528985507246297</v>
      </c>
      <c r="Q3005">
        <v>0.196898257914146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E3006">
        <v>78.663520000000005</v>
      </c>
      <c r="F3006">
        <v>52.8</v>
      </c>
      <c r="G3006">
        <v>-63.614689138965602</v>
      </c>
      <c r="H3006">
        <v>-13.621171837516799</v>
      </c>
      <c r="I3006">
        <v>-20.7792747549613</v>
      </c>
      <c r="J3006">
        <v>-2.9785191965359101</v>
      </c>
      <c r="K3006">
        <v>54.204502235351498</v>
      </c>
      <c r="L3006">
        <v>57.809539185505997</v>
      </c>
      <c r="M3006">
        <v>46.064811307498402</v>
      </c>
      <c r="N3006">
        <v>2.9794839733707801</v>
      </c>
      <c r="O3006">
        <v>63.996212121212103</v>
      </c>
      <c r="P3006">
        <v>27.045235803657299</v>
      </c>
      <c r="Q3006">
        <v>4.2147272873925001E-2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59</v>
      </c>
      <c r="E3007">
        <v>78.475000800000004</v>
      </c>
      <c r="F3007">
        <v>131.1</v>
      </c>
      <c r="G3007">
        <v>-5.88122177611839</v>
      </c>
      <c r="H3007">
        <v>-8.0422753946680601</v>
      </c>
      <c r="I3007">
        <v>-20.7775094519912</v>
      </c>
      <c r="J3007">
        <v>-0.92723714525385004</v>
      </c>
      <c r="K3007">
        <v>131.741800628052</v>
      </c>
      <c r="L3007">
        <v>127.350604496651</v>
      </c>
      <c r="M3007">
        <v>51.406017204584899</v>
      </c>
      <c r="N3007">
        <v>1.88108038058861</v>
      </c>
      <c r="O3007">
        <v>19.755911517925199</v>
      </c>
      <c r="P3007">
        <v>33.707292197858202</v>
      </c>
      <c r="Q3007">
        <v>-6.8051576472811001E-2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E3008">
        <v>78.420824999999994</v>
      </c>
      <c r="F3008">
        <v>64.599999999999994</v>
      </c>
      <c r="G3008">
        <v>-19.206585394369</v>
      </c>
      <c r="H3008">
        <v>0.72307105261052096</v>
      </c>
      <c r="I3008">
        <v>-16.7703997348504</v>
      </c>
      <c r="J3008">
        <v>4.8870450355877901</v>
      </c>
      <c r="K3008">
        <v>64.795502078248504</v>
      </c>
      <c r="L3008">
        <v>66.111946658533498</v>
      </c>
      <c r="M3008">
        <v>61.288223175192797</v>
      </c>
      <c r="N3008">
        <v>2.0696408661724601</v>
      </c>
      <c r="O3008">
        <v>79.535603715170296</v>
      </c>
      <c r="P3008">
        <v>16.796239378050899</v>
      </c>
      <c r="Q3008">
        <v>0.154512743025947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78.351778637999999</v>
      </c>
      <c r="F3009">
        <v>47.66</v>
      </c>
      <c r="G3009">
        <v>-30.313801286861001</v>
      </c>
      <c r="H3009">
        <v>23.0118690981556</v>
      </c>
      <c r="I3009">
        <v>-13.1310013630561</v>
      </c>
      <c r="J3009">
        <v>7.8831263212700504</v>
      </c>
      <c r="K3009">
        <v>40.172639431484697</v>
      </c>
      <c r="L3009">
        <v>41.557757766657097</v>
      </c>
      <c r="M3009">
        <v>75.909269791661401</v>
      </c>
      <c r="N3009">
        <v>1.95750677295495</v>
      </c>
      <c r="O3009">
        <v>28.619387326898799</v>
      </c>
      <c r="P3009">
        <v>53.395558416478899</v>
      </c>
      <c r="Q3009">
        <v>-1.5141635146893999E-2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E3010">
        <v>78.309703999999996</v>
      </c>
      <c r="F3010">
        <v>106</v>
      </c>
      <c r="G3010">
        <v>4.7219860342023896</v>
      </c>
      <c r="H3010">
        <v>1.21136404765062</v>
      </c>
      <c r="I3010">
        <v>6.8731025303413604</v>
      </c>
      <c r="J3010">
        <v>-2.0261382441549598</v>
      </c>
      <c r="K3010">
        <v>98.859629490969496</v>
      </c>
      <c r="L3010">
        <v>91.885800859264094</v>
      </c>
      <c r="M3010">
        <v>59.848489145286699</v>
      </c>
      <c r="N3010">
        <v>3.37229458082445</v>
      </c>
      <c r="O3010">
        <v>35.849056603773498</v>
      </c>
      <c r="P3010">
        <v>52.517985611510703</v>
      </c>
      <c r="Q3010">
        <v>0.11497633747132099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275</v>
      </c>
      <c r="E3011">
        <v>77.947058699999999</v>
      </c>
      <c r="F3011">
        <v>207.45</v>
      </c>
      <c r="G3011">
        <v>3.6858643611985702</v>
      </c>
      <c r="H3011">
        <v>-6.1312932950067003</v>
      </c>
      <c r="I3011">
        <v>17.297132804897998</v>
      </c>
      <c r="J3011">
        <v>-1.1382441549567801E-3</v>
      </c>
      <c r="K3011">
        <v>197.95555778720799</v>
      </c>
      <c r="L3011">
        <v>181.018681699095</v>
      </c>
      <c r="M3011">
        <v>62.373219376501901</v>
      </c>
      <c r="N3011">
        <v>0.793106946983546</v>
      </c>
      <c r="O3011">
        <v>15.160279585442201</v>
      </c>
      <c r="P3011">
        <v>41.991786447638503</v>
      </c>
      <c r="Q3011">
        <v>-2.7809463465238E-2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E3012">
        <v>77.942035500000003</v>
      </c>
      <c r="F3012">
        <v>224.95</v>
      </c>
      <c r="G3012">
        <v>575.85038766072705</v>
      </c>
      <c r="H3012">
        <v>-8.9214502413349397</v>
      </c>
      <c r="I3012">
        <v>281.34177879466301</v>
      </c>
      <c r="J3012">
        <v>-2.6783121571984401</v>
      </c>
      <c r="K3012">
        <v>229.445235350746</v>
      </c>
      <c r="L3012">
        <v>148.928304200583</v>
      </c>
      <c r="M3012">
        <v>34.565189584389898</v>
      </c>
      <c r="N3012">
        <v>0.501774626799947</v>
      </c>
      <c r="O3012">
        <v>18.2040453434096</v>
      </c>
      <c r="P3012">
        <v>603.62840162652401</v>
      </c>
      <c r="Q3012">
        <v>0.28844062667812598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584</v>
      </c>
      <c r="E3013">
        <v>77.779135504999999</v>
      </c>
      <c r="F3013">
        <v>110.39</v>
      </c>
      <c r="G3013">
        <v>102.440964136392</v>
      </c>
      <c r="H3013">
        <v>-4.6141691403649299</v>
      </c>
      <c r="I3013">
        <v>43.680502795215602</v>
      </c>
      <c r="J3013">
        <v>-3.3681095537338601</v>
      </c>
      <c r="K3013">
        <v>97.738542080627994</v>
      </c>
      <c r="L3013">
        <v>82.324558366527199</v>
      </c>
      <c r="M3013">
        <v>65.585655203911301</v>
      </c>
      <c r="N3013">
        <v>1.29656353651576</v>
      </c>
      <c r="O3013">
        <v>8.6149107709031707</v>
      </c>
      <c r="P3013">
        <v>139.97826086956499</v>
      </c>
      <c r="Q3013">
        <v>0.118103999667501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77.457229549999994</v>
      </c>
      <c r="F3014">
        <v>11602.4</v>
      </c>
      <c r="G3014">
        <v>185.208228278604</v>
      </c>
      <c r="H3014">
        <v>-0.25028277045326502</v>
      </c>
      <c r="I3014">
        <v>160.68328454366301</v>
      </c>
      <c r="J3014">
        <v>0.61644211426931705</v>
      </c>
      <c r="K3014">
        <v>9470.3884229028899</v>
      </c>
      <c r="L3014">
        <v>6668.8914247575804</v>
      </c>
      <c r="M3014">
        <v>63.0263759936988</v>
      </c>
      <c r="N3014">
        <v>0.64526431718061605</v>
      </c>
      <c r="O3014">
        <v>5.4954147417775703</v>
      </c>
      <c r="P3014">
        <v>231.49714285714199</v>
      </c>
      <c r="Q3014">
        <v>0.17767386390477699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420</v>
      </c>
      <c r="E3015">
        <v>77.343000000000004</v>
      </c>
      <c r="F3015">
        <v>187.4</v>
      </c>
      <c r="G3015">
        <v>13.230262934127101</v>
      </c>
      <c r="H3015">
        <v>2.8650437013302699</v>
      </c>
      <c r="I3015">
        <v>0.37929715271874098</v>
      </c>
      <c r="J3015">
        <v>0.97932623671935404</v>
      </c>
      <c r="K3015">
        <v>180.02168569831699</v>
      </c>
      <c r="L3015">
        <v>168.06736565154699</v>
      </c>
      <c r="M3015">
        <v>47.078962393159202</v>
      </c>
      <c r="N3015">
        <v>0.62778522455897001</v>
      </c>
      <c r="O3015">
        <v>11.419423692636</v>
      </c>
      <c r="P3015">
        <v>54.812061131763699</v>
      </c>
      <c r="Q3015">
        <v>4.0288623302510998E-2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985</v>
      </c>
      <c r="E3016">
        <v>77.340295999999995</v>
      </c>
      <c r="F3016">
        <v>23.4</v>
      </c>
      <c r="G3016">
        <v>-53.1368656404387</v>
      </c>
      <c r="H3016">
        <v>-6.3186297680574697</v>
      </c>
      <c r="I3016">
        <v>-39.911064950581299</v>
      </c>
      <c r="J3016">
        <v>1.80181874509235</v>
      </c>
      <c r="K3016">
        <v>24.495026951641702</v>
      </c>
      <c r="M3016">
        <v>48.0924735344814</v>
      </c>
      <c r="N3016">
        <v>1.37988018586115</v>
      </c>
      <c r="O3016">
        <v>70.512820512820497</v>
      </c>
      <c r="P3016">
        <v>21.243523316062099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935</v>
      </c>
      <c r="E3017">
        <v>77.325209999999998</v>
      </c>
      <c r="F3017">
        <v>76</v>
      </c>
      <c r="G3017">
        <v>71.959173944846299</v>
      </c>
      <c r="H3017">
        <v>-4.5853897702113704</v>
      </c>
      <c r="I3017">
        <v>-29.0949842027463</v>
      </c>
      <c r="J3017">
        <v>-4.5902408082575201</v>
      </c>
      <c r="K3017">
        <v>77.084656803766606</v>
      </c>
      <c r="L3017">
        <v>73.159694829539006</v>
      </c>
      <c r="M3017">
        <v>45.948092423225297</v>
      </c>
      <c r="N3017">
        <v>4.8147603501472298E-2</v>
      </c>
      <c r="O3017">
        <v>50.921052631578902</v>
      </c>
      <c r="P3017">
        <v>104.301075268817</v>
      </c>
      <c r="Q3017">
        <v>0.12833519158974699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306</v>
      </c>
      <c r="E3018">
        <v>77.283150000000006</v>
      </c>
      <c r="F3018">
        <v>119.9</v>
      </c>
      <c r="G3018">
        <v>-42.983105903562802</v>
      </c>
      <c r="H3018">
        <v>-24.1287616927419</v>
      </c>
      <c r="I3018">
        <v>-50.449530387824304</v>
      </c>
      <c r="J3018">
        <v>-1.6112004848188599</v>
      </c>
      <c r="K3018">
        <v>145.28662057340799</v>
      </c>
      <c r="L3018">
        <v>170.55474351092801</v>
      </c>
      <c r="M3018">
        <v>47.223175865149898</v>
      </c>
      <c r="N3018">
        <v>1.34515712440809</v>
      </c>
      <c r="O3018">
        <v>128.523769808173</v>
      </c>
      <c r="P3018">
        <v>14.190476190476099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77.116200000000006</v>
      </c>
      <c r="F3019">
        <v>154.30000000000001</v>
      </c>
      <c r="G3019">
        <v>-41.0926207073706</v>
      </c>
      <c r="H3019">
        <v>1.6724971174793399</v>
      </c>
      <c r="I3019">
        <v>-12.7554302343015</v>
      </c>
      <c r="J3019">
        <v>0.77106455304783394</v>
      </c>
      <c r="K3019">
        <v>141.50241301956899</v>
      </c>
      <c r="L3019">
        <v>146.36582047831999</v>
      </c>
      <c r="M3019">
        <v>69.856328504878405</v>
      </c>
      <c r="N3019">
        <v>0.40830449826989601</v>
      </c>
      <c r="O3019">
        <v>30.913804277381701</v>
      </c>
      <c r="P3019">
        <v>46.952380952380899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98</v>
      </c>
      <c r="E3020">
        <v>77.105549999999994</v>
      </c>
      <c r="F3020">
        <v>181.05</v>
      </c>
      <c r="G3020">
        <v>64.174912242853793</v>
      </c>
      <c r="H3020">
        <v>11.791504487822101</v>
      </c>
      <c r="I3020">
        <v>25.760688241367301</v>
      </c>
      <c r="J3020">
        <v>-0.70217174861322296</v>
      </c>
      <c r="K3020">
        <v>167.977860283864</v>
      </c>
      <c r="L3020">
        <v>158.182103507954</v>
      </c>
      <c r="M3020">
        <v>68.529398265397106</v>
      </c>
      <c r="N3020">
        <v>2.4165623124977902</v>
      </c>
      <c r="O3020">
        <v>71.389119027892804</v>
      </c>
      <c r="P3020">
        <v>99.065420560747597</v>
      </c>
      <c r="Q3020">
        <v>7.8986462759145004E-2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77.070783599999999</v>
      </c>
      <c r="F3021">
        <v>69.67</v>
      </c>
      <c r="G3021">
        <v>-55.461219280308697</v>
      </c>
      <c r="H3021">
        <v>-12.871555733237001</v>
      </c>
      <c r="I3021">
        <v>-12.895101830641901</v>
      </c>
      <c r="J3021">
        <v>1.3166464148511401</v>
      </c>
      <c r="K3021">
        <v>70.692237242291498</v>
      </c>
      <c r="L3021">
        <v>72.139862930930306</v>
      </c>
      <c r="M3021">
        <v>52.976756132668399</v>
      </c>
      <c r="N3021">
        <v>1.0050470487596199</v>
      </c>
      <c r="O3021">
        <v>52.4328979474666</v>
      </c>
      <c r="P3021">
        <v>16.019983347210601</v>
      </c>
      <c r="Q3021">
        <v>0.188033570852979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705</v>
      </c>
      <c r="E3022">
        <v>77.053211959999999</v>
      </c>
      <c r="F3022">
        <v>59.25</v>
      </c>
      <c r="G3022">
        <v>30.306297667073199</v>
      </c>
      <c r="H3022">
        <v>0.577391332278405</v>
      </c>
      <c r="I3022">
        <v>10.9531970145703</v>
      </c>
      <c r="J3022">
        <v>-1.80553753144496</v>
      </c>
      <c r="K3022">
        <v>56.0131910700403</v>
      </c>
      <c r="L3022">
        <v>50.077049175007303</v>
      </c>
      <c r="M3022">
        <v>51.880968766981397</v>
      </c>
      <c r="N3022">
        <v>1.01447784348518</v>
      </c>
      <c r="O3022">
        <v>3.1223628691983101</v>
      </c>
      <c r="P3022">
        <v>60.351826792963401</v>
      </c>
      <c r="Q3022">
        <v>6.5320406444950005E-2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59</v>
      </c>
      <c r="E3023">
        <v>76.979257828999906</v>
      </c>
      <c r="F3023">
        <v>139.21</v>
      </c>
      <c r="G3023">
        <v>21.910158077213101</v>
      </c>
      <c r="H3023">
        <v>38.888738756275302</v>
      </c>
      <c r="I3023">
        <v>26.646047754922499</v>
      </c>
      <c r="J3023">
        <v>0.231236702403396</v>
      </c>
      <c r="K3023">
        <v>96.312432818416895</v>
      </c>
      <c r="L3023">
        <v>94.508274546282294</v>
      </c>
      <c r="M3023">
        <v>66.907744895978595</v>
      </c>
      <c r="N3023">
        <v>4.7625793716460603</v>
      </c>
      <c r="O3023">
        <v>6.3142015659794604</v>
      </c>
      <c r="P3023">
        <v>86.859060402684506</v>
      </c>
      <c r="Q3023">
        <v>-2.3759865247826001E-2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998</v>
      </c>
      <c r="E3024">
        <v>76.872900000000001</v>
      </c>
      <c r="F3024">
        <v>43.55</v>
      </c>
      <c r="G3024">
        <v>-45.840102394772202</v>
      </c>
      <c r="H3024">
        <v>-1.0297975685109899</v>
      </c>
      <c r="I3024">
        <v>-21.793881732683101</v>
      </c>
      <c r="J3024">
        <v>-9.5519114400312404</v>
      </c>
      <c r="K3024">
        <v>42.496693722886498</v>
      </c>
      <c r="L3024">
        <v>43.342506998589101</v>
      </c>
      <c r="M3024">
        <v>53.858419069331603</v>
      </c>
      <c r="N3024">
        <v>2.06694078947368</v>
      </c>
      <c r="O3024">
        <v>28.473019517795599</v>
      </c>
      <c r="P3024">
        <v>19.315068493150601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E3025">
        <v>76.855411500000002</v>
      </c>
      <c r="F3025">
        <v>200.95</v>
      </c>
      <c r="G3025">
        <v>96.872628851418597</v>
      </c>
      <c r="H3025">
        <v>-2.0047743720368398</v>
      </c>
      <c r="I3025">
        <v>61.8245300423917</v>
      </c>
      <c r="J3025">
        <v>8.1191943438830503</v>
      </c>
      <c r="K3025">
        <v>178.94628963956399</v>
      </c>
      <c r="L3025">
        <v>156.360020956353</v>
      </c>
      <c r="M3025">
        <v>85.432346481775298</v>
      </c>
      <c r="N3025">
        <v>0.99697963800904899</v>
      </c>
      <c r="O3025">
        <v>13.361532719582</v>
      </c>
      <c r="P3025">
        <v>144.91163924436299</v>
      </c>
      <c r="Q3025">
        <v>0.12237661085502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387</v>
      </c>
      <c r="E3026">
        <v>76.568749999999994</v>
      </c>
      <c r="F3026">
        <v>62.3</v>
      </c>
      <c r="G3026">
        <v>6.4892274135127304</v>
      </c>
      <c r="H3026">
        <v>11.8174246537112</v>
      </c>
      <c r="I3026">
        <v>-20.7458299389078</v>
      </c>
      <c r="J3026">
        <v>-11.5318416662081</v>
      </c>
      <c r="K3026">
        <v>55.5343447635316</v>
      </c>
      <c r="L3026">
        <v>53.134959719067702</v>
      </c>
      <c r="M3026">
        <v>68.207082033211293</v>
      </c>
      <c r="N3026">
        <v>2.10612244897959</v>
      </c>
      <c r="O3026">
        <v>17.014446227929302</v>
      </c>
      <c r="P3026">
        <v>67.473118279569803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609</v>
      </c>
      <c r="E3027">
        <v>76.496939999999995</v>
      </c>
      <c r="F3027">
        <v>2.5499999999999998</v>
      </c>
      <c r="G3027">
        <v>-80.592200550223197</v>
      </c>
      <c r="H3027">
        <v>-8.6228269186158109</v>
      </c>
      <c r="I3027">
        <v>-47.942901506216998</v>
      </c>
      <c r="J3027">
        <v>-3.5705397885564998</v>
      </c>
      <c r="K3027">
        <v>2.63872398502247</v>
      </c>
      <c r="L3027">
        <v>3.7103436627081101</v>
      </c>
      <c r="M3027">
        <v>39.5976500280455</v>
      </c>
      <c r="N3027">
        <v>0.91176256381648402</v>
      </c>
      <c r="O3027">
        <v>177.777777777777</v>
      </c>
      <c r="P3027">
        <v>18.604651162790599</v>
      </c>
      <c r="Q3027">
        <v>-6.8820886353200994E-2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49</v>
      </c>
      <c r="E3028">
        <v>76.417500000000004</v>
      </c>
      <c r="F3028">
        <v>209.45</v>
      </c>
      <c r="G3028">
        <v>27.370134182350501</v>
      </c>
      <c r="H3028">
        <v>-5.0443639641749503</v>
      </c>
      <c r="I3028">
        <v>5.2931125448627201</v>
      </c>
      <c r="J3028">
        <v>-1.2875858069319099</v>
      </c>
      <c r="K3028">
        <v>201.84913624347499</v>
      </c>
      <c r="L3028">
        <v>183.95712798589099</v>
      </c>
      <c r="M3028">
        <v>68.667753937568307</v>
      </c>
      <c r="N3028">
        <v>0.42968200125515299</v>
      </c>
      <c r="O3028">
        <v>17.2356170923848</v>
      </c>
      <c r="P3028">
        <v>73.099173553718998</v>
      </c>
      <c r="Q3028">
        <v>8.7315704222458004E-2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92</v>
      </c>
      <c r="E3029">
        <v>76.304598209999995</v>
      </c>
      <c r="F3029">
        <v>14.79</v>
      </c>
      <c r="G3029">
        <v>9.8033813830395893</v>
      </c>
      <c r="H3029">
        <v>-11.241647076246499</v>
      </c>
      <c r="I3029">
        <v>-6.5127168134917799</v>
      </c>
      <c r="J3029">
        <v>0.75356988649130896</v>
      </c>
      <c r="K3029">
        <v>15.6375274695942</v>
      </c>
      <c r="L3029">
        <v>16.129243605653301</v>
      </c>
      <c r="M3029">
        <v>44.094633468600499</v>
      </c>
      <c r="N3029">
        <v>0.63387477708899398</v>
      </c>
      <c r="O3029">
        <v>99.121027721433407</v>
      </c>
      <c r="P3029">
        <v>40.857142857142797</v>
      </c>
      <c r="Q3029">
        <v>-1.3339190367943E-2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281</v>
      </c>
      <c r="E3030">
        <v>76.077306410000006</v>
      </c>
      <c r="F3030">
        <v>1231.5999999999999</v>
      </c>
      <c r="G3030">
        <v>165.49499472571301</v>
      </c>
      <c r="H3030">
        <v>52.570793136429401</v>
      </c>
      <c r="I3030">
        <v>152.12670815102101</v>
      </c>
      <c r="J3030">
        <v>48.870088170939297</v>
      </c>
      <c r="K3030">
        <v>762.26412244506798</v>
      </c>
      <c r="L3030">
        <v>621.40845277267795</v>
      </c>
      <c r="M3030">
        <v>94.434049688995103</v>
      </c>
      <c r="N3030">
        <v>2.3706024471981899</v>
      </c>
      <c r="O3030">
        <v>0</v>
      </c>
      <c r="P3030">
        <v>237.42465753424599</v>
      </c>
      <c r="Q3030">
        <v>0.11898972869916701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376</v>
      </c>
      <c r="E3031">
        <v>75.929124454999993</v>
      </c>
      <c r="F3031">
        <v>36.590000000000003</v>
      </c>
      <c r="G3031">
        <v>103.65778616070401</v>
      </c>
      <c r="H3031">
        <v>-23.881289102556401</v>
      </c>
      <c r="I3031">
        <v>50.011850199895903</v>
      </c>
      <c r="J3031">
        <v>-6.1562363339845998</v>
      </c>
      <c r="K3031">
        <v>36.374837248824903</v>
      </c>
      <c r="L3031">
        <v>29.638315780355299</v>
      </c>
      <c r="M3031">
        <v>48.578587623937501</v>
      </c>
      <c r="N3031">
        <v>1.27072178157037</v>
      </c>
      <c r="O3031">
        <v>33.6430718775621</v>
      </c>
      <c r="P3031">
        <v>150.616438356164</v>
      </c>
      <c r="Q3031">
        <v>6.6976305331830993E-2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109</v>
      </c>
      <c r="E3032">
        <v>75.757999999999996</v>
      </c>
      <c r="F3032">
        <v>1883.95</v>
      </c>
      <c r="G3032">
        <v>123.801073969035</v>
      </c>
      <c r="H3032">
        <v>-10.251597263200701</v>
      </c>
      <c r="I3032">
        <v>39.867434857265401</v>
      </c>
      <c r="J3032">
        <v>-1.6146799108216201</v>
      </c>
      <c r="K3032">
        <v>1802.1529262813301</v>
      </c>
      <c r="L3032">
        <v>1473.89944555286</v>
      </c>
      <c r="M3032">
        <v>46.717709162256803</v>
      </c>
      <c r="N3032">
        <v>0.58473081636923396</v>
      </c>
      <c r="O3032">
        <v>31.319833328909901</v>
      </c>
      <c r="P3032">
        <v>201.16697306370301</v>
      </c>
      <c r="Q3032">
        <v>8.1763547146829998E-2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420</v>
      </c>
      <c r="E3033">
        <v>75.726436695000004</v>
      </c>
      <c r="F3033">
        <v>22.61</v>
      </c>
      <c r="G3033">
        <v>-78.248988774121798</v>
      </c>
      <c r="H3033">
        <v>-16.344777727241102</v>
      </c>
      <c r="I3033">
        <v>-52.837486813173399</v>
      </c>
      <c r="J3033">
        <v>-19.6793054300324</v>
      </c>
      <c r="K3033">
        <v>27.880328732043999</v>
      </c>
      <c r="L3033">
        <v>32.065013445600002</v>
      </c>
      <c r="M3033">
        <v>33.811807012925598</v>
      </c>
      <c r="N3033">
        <v>5.2066035722901098</v>
      </c>
      <c r="O3033">
        <v>111.98584697036701</v>
      </c>
      <c r="P3033">
        <v>5.1627906976744198</v>
      </c>
      <c r="Q3033">
        <v>0.14430686903994999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59</v>
      </c>
      <c r="E3034">
        <v>75.658933500000003</v>
      </c>
      <c r="F3034">
        <v>99.99</v>
      </c>
      <c r="G3034">
        <v>-27.517310065266098</v>
      </c>
      <c r="H3034">
        <v>0.96434408499084401</v>
      </c>
      <c r="I3034">
        <v>-5.6054867827761097</v>
      </c>
      <c r="J3034">
        <v>-4.4729777431354396</v>
      </c>
      <c r="K3034">
        <v>97.723658300983899</v>
      </c>
      <c r="L3034">
        <v>96.300677737268103</v>
      </c>
      <c r="M3034">
        <v>62.341566260236199</v>
      </c>
      <c r="N3034">
        <v>1.55771028621422</v>
      </c>
      <c r="O3034">
        <v>14.011401140114</v>
      </c>
      <c r="P3034">
        <v>21.7904993909866</v>
      </c>
      <c r="Q3034">
        <v>2.7233327685372E-2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1284</v>
      </c>
      <c r="E3035">
        <v>75.645390000000006</v>
      </c>
      <c r="F3035">
        <v>268.2</v>
      </c>
      <c r="G3035">
        <v>27.1165860919557</v>
      </c>
      <c r="H3035">
        <v>-6.9581377184769098</v>
      </c>
      <c r="I3035">
        <v>-32.130124552413101</v>
      </c>
      <c r="J3035">
        <v>-10.782392711631701</v>
      </c>
      <c r="K3035">
        <v>268.29243941503199</v>
      </c>
      <c r="L3035">
        <v>249.37649571827299</v>
      </c>
      <c r="M3035">
        <v>31.0417539486949</v>
      </c>
      <c r="N3035">
        <v>0.370994430715408</v>
      </c>
      <c r="O3035">
        <v>35.719612229679299</v>
      </c>
      <c r="P3035">
        <v>85.669781931464101</v>
      </c>
      <c r="Q3035">
        <v>5.0447632115195998E-2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119</v>
      </c>
      <c r="E3036">
        <v>75.516999999999996</v>
      </c>
      <c r="F3036">
        <v>97</v>
      </c>
      <c r="G3036">
        <v>-26.4196022625583</v>
      </c>
      <c r="H3036">
        <v>-12.9496683511837</v>
      </c>
      <c r="I3036">
        <v>-37.271426456238501</v>
      </c>
      <c r="J3036">
        <v>4.86091409744283</v>
      </c>
      <c r="K3036">
        <v>97.057489511443706</v>
      </c>
      <c r="L3036">
        <v>99.143272609351001</v>
      </c>
      <c r="M3036">
        <v>49.484234798015898</v>
      </c>
      <c r="N3036">
        <v>1.4264455782312899</v>
      </c>
      <c r="O3036">
        <v>47.474226804123703</v>
      </c>
      <c r="P3036">
        <v>29.939718687206899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75.4732992</v>
      </c>
      <c r="F3037">
        <v>91.1</v>
      </c>
      <c r="G3037">
        <v>71.915103088126102</v>
      </c>
      <c r="H3037">
        <v>-6.6036279778677196</v>
      </c>
      <c r="I3037">
        <v>7.4915072863124497</v>
      </c>
      <c r="J3037">
        <v>-8.6928049108216197</v>
      </c>
      <c r="K3037">
        <v>94.379341115525094</v>
      </c>
      <c r="L3037">
        <v>82.468136782592197</v>
      </c>
      <c r="M3037">
        <v>51.840151154270103</v>
      </c>
      <c r="N3037">
        <v>1.7299456655130201</v>
      </c>
      <c r="O3037">
        <v>27.650933040614699</v>
      </c>
      <c r="P3037">
        <v>116.904761904761</v>
      </c>
      <c r="Q3037">
        <v>6.4913448334408999E-2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249</v>
      </c>
      <c r="E3038">
        <v>75.417765900000006</v>
      </c>
      <c r="F3038">
        <v>105.77</v>
      </c>
      <c r="G3038">
        <v>20.1520559642723</v>
      </c>
      <c r="H3038">
        <v>14.516008121525401</v>
      </c>
      <c r="I3038">
        <v>23.326611736595801</v>
      </c>
      <c r="J3038">
        <v>10.842630830107501</v>
      </c>
      <c r="K3038">
        <v>94.498237958579395</v>
      </c>
      <c r="L3038">
        <v>85.395982253764004</v>
      </c>
      <c r="M3038">
        <v>84.150266820842106</v>
      </c>
      <c r="N3038">
        <v>2.2245803760705898</v>
      </c>
      <c r="O3038">
        <v>12.914815164980601</v>
      </c>
      <c r="P3038">
        <v>63.225308641975303</v>
      </c>
      <c r="Q3038">
        <v>5.9468266533873999E-2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75.319999999999993</v>
      </c>
      <c r="F3039">
        <v>264.45</v>
      </c>
      <c r="G3039">
        <v>46.202249192097099</v>
      </c>
      <c r="H3039">
        <v>28.9816037581888</v>
      </c>
      <c r="I3039">
        <v>98.015698387837801</v>
      </c>
      <c r="J3039">
        <v>12.5150582642546</v>
      </c>
      <c r="K3039">
        <v>179.94112247164901</v>
      </c>
      <c r="M3039">
        <v>93.427640722166402</v>
      </c>
      <c r="N3039">
        <v>0.99974391805377705</v>
      </c>
      <c r="O3039">
        <v>6.0692002268859904</v>
      </c>
      <c r="P3039">
        <v>158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867</v>
      </c>
      <c r="E3040">
        <v>75.210239999999999</v>
      </c>
      <c r="F3040">
        <v>13.72</v>
      </c>
      <c r="G3040">
        <v>-74.886726379058899</v>
      </c>
      <c r="H3040">
        <v>-39.779474571094902</v>
      </c>
      <c r="I3040">
        <v>-58.144397424632999</v>
      </c>
      <c r="J3040">
        <v>-9.6829039207226195</v>
      </c>
      <c r="M3040">
        <v>2.4735240998130901</v>
      </c>
      <c r="O3040">
        <v>108.892128279883</v>
      </c>
      <c r="P3040">
        <v>0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567</v>
      </c>
      <c r="E3041">
        <v>75.200439239999994</v>
      </c>
      <c r="F3041">
        <v>46.97</v>
      </c>
      <c r="G3041">
        <v>54.817168629385002</v>
      </c>
      <c r="H3041">
        <v>-10.0666333173032</v>
      </c>
      <c r="I3041">
        <v>8.6941136121307903</v>
      </c>
      <c r="J3041">
        <v>-2.4827592487211598</v>
      </c>
      <c r="K3041">
        <v>43.198745233945402</v>
      </c>
      <c r="L3041">
        <v>37.2472794669916</v>
      </c>
      <c r="M3041">
        <v>52.705606955132801</v>
      </c>
      <c r="N3041">
        <v>0.51066460273113201</v>
      </c>
      <c r="O3041">
        <v>14.3282946561635</v>
      </c>
      <c r="P3041">
        <v>94.251447477253905</v>
      </c>
      <c r="Q3041">
        <v>7.3904753728475006E-2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705</v>
      </c>
      <c r="E3042">
        <v>74.910257103000006</v>
      </c>
      <c r="F3042">
        <v>729.44</v>
      </c>
      <c r="G3042">
        <v>52.955385439554199</v>
      </c>
      <c r="H3042">
        <v>-5.7464124753432904</v>
      </c>
      <c r="I3042">
        <v>17.867969473678201</v>
      </c>
      <c r="J3042">
        <v>-4.6054531759807</v>
      </c>
      <c r="K3042">
        <v>724.25524583419303</v>
      </c>
      <c r="L3042">
        <v>632.63435944800199</v>
      </c>
      <c r="M3042">
        <v>87.496234820458398</v>
      </c>
      <c r="N3042">
        <v>1.0581028832039501</v>
      </c>
      <c r="O3042">
        <v>22.969675367405099</v>
      </c>
      <c r="P3042">
        <v>83.525386202385107</v>
      </c>
      <c r="Q3042">
        <v>2.3985275242898001E-2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1510</v>
      </c>
      <c r="E3043">
        <v>74.568399999999997</v>
      </c>
      <c r="F3043">
        <v>47.98</v>
      </c>
      <c r="G3043">
        <v>-62.051986568537302</v>
      </c>
      <c r="H3043">
        <v>11.1507579870445</v>
      </c>
      <c r="I3043">
        <v>-13.1173176644328</v>
      </c>
      <c r="J3043">
        <v>14.3260630137066</v>
      </c>
      <c r="K3043">
        <v>48.241667758873199</v>
      </c>
      <c r="L3043">
        <v>50.851748170760203</v>
      </c>
      <c r="M3043">
        <v>68.555415643070205</v>
      </c>
      <c r="N3043">
        <v>1.0317290785978801</v>
      </c>
      <c r="O3043">
        <v>68.820341809087097</v>
      </c>
      <c r="P3043">
        <v>13.6697465055673</v>
      </c>
      <c r="Q3043">
        <v>0.10432739918528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609</v>
      </c>
      <c r="E3044">
        <v>74.539462139999998</v>
      </c>
      <c r="F3044">
        <v>78.900000000000006</v>
      </c>
      <c r="G3044">
        <v>19.089433515146801</v>
      </c>
      <c r="H3044">
        <v>-6.6049672037951197</v>
      </c>
      <c r="I3044">
        <v>-16.363258805468099</v>
      </c>
      <c r="J3044">
        <v>-0.43424244097117898</v>
      </c>
      <c r="K3044">
        <v>76.768340157227996</v>
      </c>
      <c r="L3044">
        <v>71.645549008459696</v>
      </c>
      <c r="M3044">
        <v>54.701078291189297</v>
      </c>
      <c r="N3044">
        <v>0.66433534881474798</v>
      </c>
      <c r="O3044">
        <v>20.278833967046801</v>
      </c>
      <c r="P3044">
        <v>68.589743589743605</v>
      </c>
      <c r="Q3044">
        <v>1.288537889792E-2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272</v>
      </c>
      <c r="E3045">
        <v>74.447999999999993</v>
      </c>
      <c r="F3045">
        <v>30.48</v>
      </c>
      <c r="G3045">
        <v>136.11808993030601</v>
      </c>
      <c r="H3045">
        <v>24.670590972430698</v>
      </c>
      <c r="I3045">
        <v>30.731756849093401</v>
      </c>
      <c r="J3045">
        <v>3.4840658374776901</v>
      </c>
      <c r="K3045">
        <v>25.264567044781501</v>
      </c>
      <c r="L3045">
        <v>22.532407561477601</v>
      </c>
      <c r="M3045">
        <v>79.573487565886495</v>
      </c>
      <c r="N3045">
        <v>2.5270923571692001</v>
      </c>
      <c r="O3045">
        <v>8.5301837270341103</v>
      </c>
      <c r="P3045">
        <v>187.54716981132</v>
      </c>
      <c r="Q3045">
        <v>7.4757464583970007E-2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1621</v>
      </c>
      <c r="E3046">
        <v>74.215319454999999</v>
      </c>
      <c r="F3046">
        <v>6320</v>
      </c>
      <c r="G3046">
        <v>-5.9361192472196098</v>
      </c>
      <c r="H3046">
        <v>-4.8840951544908702</v>
      </c>
      <c r="I3046">
        <v>2.2371286172118201</v>
      </c>
      <c r="J3046">
        <v>-3.1070371381735602</v>
      </c>
      <c r="K3046">
        <v>6306.6071991582403</v>
      </c>
      <c r="L3046">
        <v>5851.4418078198996</v>
      </c>
      <c r="M3046">
        <v>54.002539861815002</v>
      </c>
      <c r="N3046">
        <v>0.60646376811594205</v>
      </c>
      <c r="O3046">
        <v>5.0791139240506196</v>
      </c>
      <c r="P3046">
        <v>26.273726273726201</v>
      </c>
      <c r="Q3046">
        <v>-2.6802431944266999E-2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477</v>
      </c>
      <c r="E3047">
        <v>74.212450000000004</v>
      </c>
      <c r="F3047">
        <v>49.44</v>
      </c>
      <c r="G3047">
        <v>108.663879864905</v>
      </c>
      <c r="H3047">
        <v>26.545087130569801</v>
      </c>
      <c r="I3047">
        <v>41.698327963605102</v>
      </c>
      <c r="J3047">
        <v>14.636202788806299</v>
      </c>
      <c r="K3047">
        <v>37.388763116252598</v>
      </c>
      <c r="L3047">
        <v>33.62418815134</v>
      </c>
      <c r="M3047">
        <v>83.980647908766699</v>
      </c>
      <c r="N3047">
        <v>1.60635597910859</v>
      </c>
      <c r="O3047">
        <v>0</v>
      </c>
      <c r="P3047">
        <v>202.941176470588</v>
      </c>
      <c r="Q3047">
        <v>0.255058148489126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162</v>
      </c>
      <c r="E3048">
        <v>74.115919500000004</v>
      </c>
      <c r="F3048">
        <v>105</v>
      </c>
      <c r="G3048">
        <v>-49.185199594540101</v>
      </c>
      <c r="H3048">
        <v>-20.849242012955401</v>
      </c>
      <c r="I3048">
        <v>-27.035685011371601</v>
      </c>
      <c r="J3048">
        <v>-2.0261382441549598</v>
      </c>
      <c r="K3048">
        <v>116.859639212923</v>
      </c>
      <c r="L3048">
        <v>114.47047820181299</v>
      </c>
      <c r="M3048">
        <v>37.749343209157203</v>
      </c>
      <c r="N3048">
        <v>0.67307692307692302</v>
      </c>
      <c r="O3048">
        <v>55.238095238095198</v>
      </c>
      <c r="P3048">
        <v>6.0606060606060499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74.058781964000005</v>
      </c>
      <c r="F3049">
        <v>5.8</v>
      </c>
      <c r="G3049">
        <v>-84.815051002834593</v>
      </c>
      <c r="H3049">
        <v>-6.3618470549722401</v>
      </c>
      <c r="I3049">
        <v>-42.152074560065202</v>
      </c>
      <c r="J3049">
        <v>-7.2041317716630404</v>
      </c>
      <c r="K3049">
        <v>6.0432416165200999</v>
      </c>
      <c r="L3049">
        <v>6.77864038662947</v>
      </c>
      <c r="M3049">
        <v>39.803106011750998</v>
      </c>
      <c r="N3049">
        <v>0.47433635181821998</v>
      </c>
      <c r="O3049">
        <v>132.758620689655</v>
      </c>
      <c r="P3049">
        <v>21.848739495798299</v>
      </c>
      <c r="Q3049">
        <v>9.0384174900667996E-2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73.861009999999993</v>
      </c>
      <c r="F3050">
        <v>61.2</v>
      </c>
      <c r="G3050">
        <v>107.60660141881699</v>
      </c>
      <c r="H3050">
        <v>49.774903772921498</v>
      </c>
      <c r="I3050">
        <v>99.273593339143801</v>
      </c>
      <c r="J3050">
        <v>28.512323294306501</v>
      </c>
      <c r="K3050">
        <v>43.2638468207724</v>
      </c>
      <c r="L3050">
        <v>34.2874652019404</v>
      </c>
      <c r="M3050">
        <v>92.925593022558104</v>
      </c>
      <c r="N3050">
        <v>2.1440119760479002</v>
      </c>
      <c r="O3050">
        <v>12.6633986928104</v>
      </c>
      <c r="P3050">
        <v>167.13225665648099</v>
      </c>
      <c r="Q3050">
        <v>0.125948206967575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1659</v>
      </c>
      <c r="E3051">
        <v>73.400000000000006</v>
      </c>
      <c r="F3051">
        <v>72.099999999999994</v>
      </c>
      <c r="G3051">
        <v>-41.533994827041603</v>
      </c>
      <c r="H3051">
        <v>-17.587337251050599</v>
      </c>
      <c r="I3051">
        <v>-24.791665872615599</v>
      </c>
      <c r="J3051">
        <v>-2.29824708769238</v>
      </c>
      <c r="K3051">
        <v>81.482515834425897</v>
      </c>
      <c r="M3051">
        <v>41.760598145628499</v>
      </c>
      <c r="O3051">
        <v>34.1192787794729</v>
      </c>
      <c r="P3051">
        <v>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384</v>
      </c>
      <c r="E3052">
        <v>73.307883000000004</v>
      </c>
      <c r="F3052">
        <v>31.8</v>
      </c>
      <c r="G3052">
        <v>14.1862717484881</v>
      </c>
      <c r="H3052">
        <v>-7.1393183488333003</v>
      </c>
      <c r="I3052">
        <v>-17.2303752768583</v>
      </c>
      <c r="J3052">
        <v>-7.4075693500094797</v>
      </c>
      <c r="K3052">
        <v>32.5259770848416</v>
      </c>
      <c r="L3052">
        <v>29.9246162785516</v>
      </c>
      <c r="M3052">
        <v>27.071967311283601</v>
      </c>
      <c r="N3052">
        <v>0.65178462940461701</v>
      </c>
      <c r="O3052">
        <v>23.238993710691801</v>
      </c>
      <c r="P3052">
        <v>77.951874650251796</v>
      </c>
      <c r="Q3052">
        <v>9.4669027237661005E-2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E3053">
        <v>73.207186562999993</v>
      </c>
      <c r="F3053">
        <v>61.34</v>
      </c>
      <c r="G3053">
        <v>756.08365750394296</v>
      </c>
      <c r="H3053">
        <v>-17.496872450988</v>
      </c>
      <c r="I3053">
        <v>295.18948055154198</v>
      </c>
      <c r="J3053">
        <v>-9.2653825686509101</v>
      </c>
      <c r="K3053">
        <v>58.113013150817999</v>
      </c>
      <c r="L3053">
        <v>36.730987606194603</v>
      </c>
      <c r="M3053">
        <v>26.508431393538</v>
      </c>
      <c r="N3053">
        <v>2.0855309188304298</v>
      </c>
      <c r="O3053">
        <v>15.6178676230844</v>
      </c>
      <c r="P3053">
        <v>822.40601503759399</v>
      </c>
      <c r="Q3053">
        <v>0.192351898756453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1501</v>
      </c>
      <c r="E3054">
        <v>73.055987999999999</v>
      </c>
      <c r="F3054">
        <v>120.65</v>
      </c>
      <c r="G3054">
        <v>-10.642091635700501</v>
      </c>
      <c r="H3054">
        <v>-14.8119285801196</v>
      </c>
      <c r="I3054">
        <v>-41.476734305116203</v>
      </c>
      <c r="J3054">
        <v>-10.5899881873152</v>
      </c>
      <c r="K3054">
        <v>137.40584851041399</v>
      </c>
      <c r="L3054">
        <v>139.23887197392401</v>
      </c>
      <c r="M3054">
        <v>19.6895567114451</v>
      </c>
      <c r="N3054">
        <v>2.0607028753993601</v>
      </c>
      <c r="O3054">
        <v>65.7687525901367</v>
      </c>
      <c r="P3054">
        <v>32.219178082191704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62</v>
      </c>
      <c r="E3055">
        <v>73.013337280000002</v>
      </c>
      <c r="F3055">
        <v>118.1</v>
      </c>
      <c r="G3055">
        <v>20.2355215649706</v>
      </c>
      <c r="H3055">
        <v>-8.4572780933162406</v>
      </c>
      <c r="I3055">
        <v>-8.5183239002605298</v>
      </c>
      <c r="J3055">
        <v>-16.129170761509702</v>
      </c>
      <c r="K3055">
        <v>113.407921382447</v>
      </c>
      <c r="L3055">
        <v>105.59175374796</v>
      </c>
      <c r="M3055">
        <v>52.979789801723001</v>
      </c>
      <c r="N3055">
        <v>1.9001208556139</v>
      </c>
      <c r="O3055">
        <v>23.624047417442799</v>
      </c>
      <c r="P3055">
        <v>57.466666666666598</v>
      </c>
      <c r="Q3055">
        <v>5.0063762873139997E-3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72.96978</v>
      </c>
      <c r="F3056">
        <v>34.799999999999997</v>
      </c>
      <c r="G3056">
        <v>371.50462591942397</v>
      </c>
      <c r="H3056">
        <v>102.987748582655</v>
      </c>
      <c r="I3056">
        <v>715.56764040430505</v>
      </c>
      <c r="J3056">
        <v>6.7693983492155603</v>
      </c>
      <c r="K3056">
        <v>18.697117377783002</v>
      </c>
      <c r="L3056">
        <v>9.8850822348352203</v>
      </c>
      <c r="M3056">
        <v>87.229506220376905</v>
      </c>
      <c r="N3056">
        <v>0.94060836501901102</v>
      </c>
      <c r="O3056">
        <v>0</v>
      </c>
      <c r="P3056">
        <v>902.88184438040298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531</v>
      </c>
      <c r="E3057">
        <v>72.925588750000003</v>
      </c>
      <c r="F3057">
        <v>59.9</v>
      </c>
      <c r="G3057">
        <v>32.811798366642002</v>
      </c>
      <c r="H3057">
        <v>54.954679555671902</v>
      </c>
      <c r="I3057">
        <v>25.1006786249919</v>
      </c>
      <c r="J3057">
        <v>21.995600886279799</v>
      </c>
      <c r="K3057">
        <v>42.227924367987796</v>
      </c>
      <c r="L3057">
        <v>38.028477284934901</v>
      </c>
      <c r="M3057">
        <v>92.365780807293206</v>
      </c>
      <c r="N3057">
        <v>1.8989010989010899</v>
      </c>
      <c r="O3057">
        <v>0</v>
      </c>
      <c r="P3057">
        <v>118.61313868613099</v>
      </c>
      <c r="Q3057">
        <v>0.143553241100394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1939</v>
      </c>
      <c r="E3058">
        <v>72.809405999999996</v>
      </c>
      <c r="F3058">
        <v>46.6</v>
      </c>
      <c r="G3058">
        <v>457.22198603420202</v>
      </c>
      <c r="H3058">
        <v>-18.9662575792463</v>
      </c>
      <c r="I3058">
        <v>53.686831779013602</v>
      </c>
      <c r="J3058">
        <v>-16.311852529869199</v>
      </c>
      <c r="K3058">
        <v>53.509403300724102</v>
      </c>
      <c r="L3058">
        <v>42.521166146798997</v>
      </c>
      <c r="M3058">
        <v>38.031691934921199</v>
      </c>
      <c r="N3058">
        <v>1.31354466012287</v>
      </c>
      <c r="O3058">
        <v>50.944206008583599</v>
      </c>
      <c r="P3058">
        <v>674.85866311938798</v>
      </c>
      <c r="Q3058">
        <v>0.20517149156779399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119</v>
      </c>
      <c r="E3059">
        <v>72.636668999999998</v>
      </c>
      <c r="F3059">
        <v>183</v>
      </c>
      <c r="G3059">
        <v>3.2638764745890598</v>
      </c>
      <c r="H3059">
        <v>30.795068461799598</v>
      </c>
      <c r="I3059">
        <v>20.006205429015001</v>
      </c>
      <c r="J3059">
        <v>-15.153551371568</v>
      </c>
      <c r="M3059">
        <v>57.610866234329897</v>
      </c>
      <c r="O3059">
        <v>16.830601092896099</v>
      </c>
      <c r="P3059">
        <v>45.933014354066898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72.438933000000006</v>
      </c>
      <c r="F3060">
        <v>1.1000000000000001</v>
      </c>
      <c r="G3060">
        <v>-23.0161092038928</v>
      </c>
      <c r="H3060">
        <v>-7.4579376651293297</v>
      </c>
      <c r="I3060">
        <v>-31.898994363889599</v>
      </c>
      <c r="J3060">
        <v>-2.0261382441549598</v>
      </c>
      <c r="K3060">
        <v>1.1324662287475</v>
      </c>
      <c r="L3060">
        <v>1.0883641800485599</v>
      </c>
      <c r="M3060">
        <v>42.890275216944303</v>
      </c>
      <c r="N3060">
        <v>1.2547127150133299</v>
      </c>
      <c r="O3060">
        <v>68.181818181818102</v>
      </c>
      <c r="P3060">
        <v>61.764705882352899</v>
      </c>
      <c r="Q3060">
        <v>7.3702836898308005E-2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193</v>
      </c>
      <c r="E3061">
        <v>72.261650000000003</v>
      </c>
      <c r="F3061">
        <v>113.4</v>
      </c>
      <c r="G3061">
        <v>38.3514908686588</v>
      </c>
      <c r="H3061">
        <v>35.185220939370801</v>
      </c>
      <c r="I3061">
        <v>-20.402692684005899</v>
      </c>
      <c r="J3061">
        <v>3.9738617558450402</v>
      </c>
      <c r="K3061">
        <v>100.85624251823501</v>
      </c>
      <c r="L3061">
        <v>97.815000624384197</v>
      </c>
      <c r="M3061">
        <v>70.601095923202806</v>
      </c>
      <c r="N3061">
        <v>2.52789968493631</v>
      </c>
      <c r="O3061">
        <v>37.433862433862402</v>
      </c>
      <c r="P3061">
        <v>82.608695652173907</v>
      </c>
      <c r="Q3061">
        <v>4.7007218672216002E-2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21</v>
      </c>
      <c r="E3062">
        <v>72.235624999999999</v>
      </c>
      <c r="F3062">
        <v>66.5</v>
      </c>
      <c r="G3062">
        <v>-91.118697538013606</v>
      </c>
      <c r="H3062">
        <v>-12.7439788550607</v>
      </c>
      <c r="I3062">
        <v>-62.969186999083902</v>
      </c>
      <c r="J3062">
        <v>-3.43458894838031</v>
      </c>
      <c r="K3062">
        <v>74.303321606845302</v>
      </c>
      <c r="L3062">
        <v>124.58646348487299</v>
      </c>
      <c r="M3062">
        <v>61.687986451262297</v>
      </c>
      <c r="N3062">
        <v>0.72324966974900895</v>
      </c>
      <c r="O3062">
        <v>221.50375939849599</v>
      </c>
      <c r="P3062">
        <v>32.075471698113198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900</v>
      </c>
      <c r="E3063">
        <v>72.143775000000005</v>
      </c>
      <c r="F3063">
        <v>42.95</v>
      </c>
      <c r="G3063">
        <v>42.320995935192499</v>
      </c>
      <c r="H3063">
        <v>36.415317055264197</v>
      </c>
      <c r="I3063">
        <v>25.530292731076699</v>
      </c>
      <c r="J3063">
        <v>13.957468313222</v>
      </c>
      <c r="K3063">
        <v>35.726161568681299</v>
      </c>
      <c r="L3063">
        <v>31.403804748366699</v>
      </c>
      <c r="M3063">
        <v>95.5759478147463</v>
      </c>
      <c r="N3063">
        <v>1.77734375</v>
      </c>
      <c r="O3063">
        <v>12.572759022118699</v>
      </c>
      <c r="P3063">
        <v>94.784580498866205</v>
      </c>
      <c r="Q3063">
        <v>0.12599351229643499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531</v>
      </c>
      <c r="E3064">
        <v>72.021434999999997</v>
      </c>
      <c r="F3064">
        <v>58.45</v>
      </c>
      <c r="G3064">
        <v>-28.203908343991799</v>
      </c>
      <c r="H3064">
        <v>6.0955662190370603</v>
      </c>
      <c r="I3064">
        <v>-11.4615793895658</v>
      </c>
      <c r="J3064">
        <v>-4.6533960438265503</v>
      </c>
      <c r="M3064">
        <v>55.5499669022715</v>
      </c>
      <c r="O3064">
        <v>28.143712574850301</v>
      </c>
      <c r="P3064">
        <v>26.789587852494499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62</v>
      </c>
      <c r="E3065">
        <v>71.751508607999995</v>
      </c>
      <c r="F3065">
        <v>21.94</v>
      </c>
      <c r="G3065">
        <v>-56.659699541162198</v>
      </c>
      <c r="H3065">
        <v>2.9311875813166299</v>
      </c>
      <c r="I3065">
        <v>-21.301533682128198</v>
      </c>
      <c r="J3065">
        <v>-3.8522252006766999</v>
      </c>
      <c r="K3065">
        <v>21.6787616408768</v>
      </c>
      <c r="L3065">
        <v>23.117952071874701</v>
      </c>
      <c r="M3065">
        <v>51.372886054020398</v>
      </c>
      <c r="N3065">
        <v>1.3101293168729</v>
      </c>
      <c r="O3065">
        <v>48.587055606198703</v>
      </c>
      <c r="P3065">
        <v>24.659090909090899</v>
      </c>
      <c r="Q3065">
        <v>5.6096645690706999E-2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E3066">
        <v>71.523552499999994</v>
      </c>
      <c r="F3066">
        <v>90.25</v>
      </c>
      <c r="G3066">
        <v>-40.579946332947301</v>
      </c>
      <c r="H3066">
        <v>-14.682195695567399</v>
      </c>
      <c r="I3066">
        <v>-45.637134286733897</v>
      </c>
      <c r="J3066">
        <v>1.7989983678668899</v>
      </c>
      <c r="K3066">
        <v>97.451027537650901</v>
      </c>
      <c r="L3066">
        <v>114.969354172972</v>
      </c>
      <c r="M3066">
        <v>49.463793745006697</v>
      </c>
      <c r="N3066">
        <v>1.2914933837429099</v>
      </c>
      <c r="O3066">
        <v>93.795013850415501</v>
      </c>
      <c r="P3066">
        <v>33.703703703703702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170</v>
      </c>
      <c r="E3067">
        <v>71.360884929999997</v>
      </c>
      <c r="F3067">
        <v>53</v>
      </c>
      <c r="G3067">
        <v>29.9600812722976</v>
      </c>
      <c r="H3067">
        <v>69.2132579870445</v>
      </c>
      <c r="I3067">
        <v>46.702410226723501</v>
      </c>
      <c r="J3067">
        <v>-12.4762990158591</v>
      </c>
      <c r="M3067">
        <v>67.663514170520799</v>
      </c>
      <c r="O3067">
        <v>23.207547169811299</v>
      </c>
      <c r="P3067">
        <v>73.770491803278603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21</v>
      </c>
      <c r="E3068">
        <v>71.261279999999999</v>
      </c>
      <c r="F3068">
        <v>33.1</v>
      </c>
      <c r="G3068">
        <v>-52.721324623393897</v>
      </c>
      <c r="H3068">
        <v>-10.5635277272411</v>
      </c>
      <c r="I3068">
        <v>-16.867832948782699</v>
      </c>
      <c r="J3068">
        <v>3.4051716599983899</v>
      </c>
      <c r="K3068">
        <v>30.592453927335399</v>
      </c>
      <c r="L3068">
        <v>34.821099826407199</v>
      </c>
      <c r="M3068">
        <v>44.791482591040399</v>
      </c>
      <c r="N3068">
        <v>0.63011972274732198</v>
      </c>
      <c r="O3068">
        <v>66.163141993957694</v>
      </c>
      <c r="P3068">
        <v>29.549902152641799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E3069">
        <v>71.173383666999996</v>
      </c>
      <c r="F3069">
        <v>96.76</v>
      </c>
      <c r="G3069">
        <v>10.273063220676899</v>
      </c>
      <c r="H3069">
        <v>-9.5745701607434697</v>
      </c>
      <c r="I3069">
        <v>15.696469540036301</v>
      </c>
      <c r="J3069">
        <v>-4.88129835122347</v>
      </c>
      <c r="K3069">
        <v>98.27154266718</v>
      </c>
      <c r="L3069">
        <v>92.711500414092299</v>
      </c>
      <c r="M3069">
        <v>50.890757248590702</v>
      </c>
      <c r="N3069">
        <v>1.13489286265681</v>
      </c>
      <c r="O3069">
        <v>58.112856552294303</v>
      </c>
      <c r="P3069">
        <v>63.060330299966203</v>
      </c>
      <c r="Q3069">
        <v>5.4949226232688997E-2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21</v>
      </c>
      <c r="E3070">
        <v>71.015867999999998</v>
      </c>
      <c r="F3070">
        <v>1.95</v>
      </c>
      <c r="G3070">
        <v>-71.5820485479301</v>
      </c>
      <c r="H3070">
        <v>-14.0235539395609</v>
      </c>
      <c r="I3070">
        <v>-59.173982883712</v>
      </c>
      <c r="J3070">
        <v>-9.5027737581736602</v>
      </c>
      <c r="K3070">
        <v>2.4216530180418099</v>
      </c>
      <c r="L3070">
        <v>3.13399825947615</v>
      </c>
      <c r="M3070">
        <v>28.182734209802099</v>
      </c>
      <c r="N3070">
        <v>0.18374615219736101</v>
      </c>
      <c r="O3070">
        <v>171.794871794871</v>
      </c>
      <c r="P3070">
        <v>5.4054054054053902</v>
      </c>
      <c r="Q3070">
        <v>0.16674184607906001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584</v>
      </c>
      <c r="E3071">
        <v>70.953366879999905</v>
      </c>
      <c r="F3071">
        <v>50.27</v>
      </c>
      <c r="G3071">
        <v>22.821147208558202</v>
      </c>
      <c r="H3071">
        <v>5.7633550534811402</v>
      </c>
      <c r="I3071">
        <v>-12.7176721030986</v>
      </c>
      <c r="J3071">
        <v>-12.843529548502699</v>
      </c>
      <c r="K3071">
        <v>48.377560892660597</v>
      </c>
      <c r="L3071">
        <v>45.913175323267602</v>
      </c>
      <c r="M3071">
        <v>52.489183473274799</v>
      </c>
      <c r="N3071">
        <v>2.87086711664774</v>
      </c>
      <c r="O3071">
        <v>42.033021682912199</v>
      </c>
      <c r="P3071">
        <v>71.863247863247807</v>
      </c>
      <c r="Q3071">
        <v>5.3591419548366999E-2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584</v>
      </c>
      <c r="E3072">
        <v>70.938237999999998</v>
      </c>
      <c r="F3072">
        <v>234.95</v>
      </c>
      <c r="G3072">
        <v>61.927274689834199</v>
      </c>
      <c r="H3072">
        <v>-9.2914326823266293</v>
      </c>
      <c r="I3072">
        <v>-16.640345517598998</v>
      </c>
      <c r="J3072">
        <v>-2.5750088373573998</v>
      </c>
      <c r="K3072">
        <v>240.37060420135001</v>
      </c>
      <c r="L3072">
        <v>220.069828854901</v>
      </c>
      <c r="M3072">
        <v>49.1088141610484</v>
      </c>
      <c r="N3072">
        <v>2.2161949122178402</v>
      </c>
      <c r="O3072">
        <v>15.7480314960629</v>
      </c>
      <c r="P3072">
        <v>109.123275478415</v>
      </c>
      <c r="Q3072">
        <v>0.150192538078326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609</v>
      </c>
      <c r="E3073">
        <v>70.920298000000003</v>
      </c>
      <c r="F3073">
        <v>165</v>
      </c>
      <c r="G3073">
        <v>-15.1884540886225</v>
      </c>
      <c r="H3073">
        <v>13.478160122275799</v>
      </c>
      <c r="I3073">
        <v>-17.365517540466101</v>
      </c>
      <c r="J3073">
        <v>3.19538074318681</v>
      </c>
      <c r="K3073">
        <v>154.87841694171499</v>
      </c>
      <c r="L3073">
        <v>160.51964490509499</v>
      </c>
      <c r="M3073">
        <v>78.423628855826806</v>
      </c>
      <c r="N3073">
        <v>1.24118278287826</v>
      </c>
      <c r="O3073">
        <v>25.969696969696901</v>
      </c>
      <c r="P3073">
        <v>22.2222222222222</v>
      </c>
      <c r="Q3073">
        <v>-3.0304689227293999E-2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281</v>
      </c>
      <c r="E3074">
        <v>70.769873474999997</v>
      </c>
      <c r="F3074">
        <v>143.05000000000001</v>
      </c>
      <c r="G3074">
        <v>36.666175021442299</v>
      </c>
      <c r="H3074">
        <v>-6.2043497266455097</v>
      </c>
      <c r="I3074">
        <v>-10.011673711936499</v>
      </c>
      <c r="J3074">
        <v>-4.0620250626504797</v>
      </c>
      <c r="K3074">
        <v>139.52836339925599</v>
      </c>
      <c r="L3074">
        <v>126.00958365897699</v>
      </c>
      <c r="M3074">
        <v>47.029065137731401</v>
      </c>
      <c r="N3074">
        <v>0.38376288238106498</v>
      </c>
      <c r="O3074">
        <v>29.255505068157898</v>
      </c>
      <c r="P3074">
        <v>73.393939393939405</v>
      </c>
      <c r="Q3074">
        <v>8.6762023671815999E-2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705</v>
      </c>
      <c r="E3075">
        <v>70.753706170000001</v>
      </c>
      <c r="F3075">
        <v>24.13</v>
      </c>
      <c r="G3075">
        <v>-7.12801396579761</v>
      </c>
      <c r="H3075">
        <v>3.2080543164984499</v>
      </c>
      <c r="I3075">
        <v>-0.44906722952013201</v>
      </c>
      <c r="J3075">
        <v>0.65357251722317</v>
      </c>
      <c r="K3075">
        <v>22.468844457849599</v>
      </c>
      <c r="L3075">
        <v>21.295380438260899</v>
      </c>
      <c r="M3075">
        <v>67.469215611950702</v>
      </c>
      <c r="N3075">
        <v>1.0171918127045501</v>
      </c>
      <c r="O3075">
        <v>0.66307501036055805</v>
      </c>
      <c r="P3075">
        <v>27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1501</v>
      </c>
      <c r="E3076">
        <v>70.508558160000007</v>
      </c>
      <c r="F3076">
        <v>67.81</v>
      </c>
      <c r="G3076">
        <v>-39.195388230983703</v>
      </c>
      <c r="H3076">
        <v>-22.674015426852701</v>
      </c>
      <c r="I3076">
        <v>-60.656784565606401</v>
      </c>
      <c r="J3076">
        <v>2.2363579226650301</v>
      </c>
      <c r="K3076">
        <v>73.815375130323005</v>
      </c>
      <c r="L3076">
        <v>76.072659438154801</v>
      </c>
      <c r="M3076">
        <v>55.124053867802203</v>
      </c>
      <c r="N3076">
        <v>0.88675506168863105</v>
      </c>
      <c r="O3076">
        <v>107.417784987465</v>
      </c>
      <c r="P3076">
        <v>19.488986784140899</v>
      </c>
      <c r="Q3076">
        <v>9.6864499555106995E-2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584</v>
      </c>
      <c r="E3077">
        <v>70.415999999999997</v>
      </c>
      <c r="F3077">
        <v>29.36</v>
      </c>
      <c r="G3077">
        <v>-8.4284204698626493</v>
      </c>
      <c r="H3077">
        <v>-9.7799542269419</v>
      </c>
      <c r="I3077">
        <v>-4.2720486477352697</v>
      </c>
      <c r="J3077">
        <v>-1.6860021897331801</v>
      </c>
      <c r="K3077">
        <v>30.0382980171089</v>
      </c>
      <c r="L3077">
        <v>28.995843475875901</v>
      </c>
      <c r="M3077">
        <v>33.9752188474652</v>
      </c>
      <c r="N3077">
        <v>0.399482400398527</v>
      </c>
      <c r="O3077">
        <v>25.681198910081701</v>
      </c>
      <c r="P3077">
        <v>25.2025586353944</v>
      </c>
      <c r="Q3077">
        <v>8.9559143962638005E-2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609</v>
      </c>
      <c r="E3078">
        <v>70.375829624999994</v>
      </c>
      <c r="F3078">
        <v>27.12</v>
      </c>
      <c r="G3078">
        <v>-33.668568165867299</v>
      </c>
      <c r="H3078">
        <v>-2.4038918832777698</v>
      </c>
      <c r="I3078">
        <v>-28.403143877916399</v>
      </c>
      <c r="J3078">
        <v>-0.74408696210368797</v>
      </c>
      <c r="K3078">
        <v>27.375560955102699</v>
      </c>
      <c r="L3078">
        <v>29.586670536153701</v>
      </c>
      <c r="M3078">
        <v>53.447982126824797</v>
      </c>
      <c r="N3078">
        <v>0.76279292100970897</v>
      </c>
      <c r="O3078">
        <v>54.498525073746301</v>
      </c>
      <c r="P3078">
        <v>19.999999999999901</v>
      </c>
      <c r="Q3078">
        <v>-4.3031882618991997E-2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420</v>
      </c>
      <c r="E3079">
        <v>69.870744999999999</v>
      </c>
      <c r="F3079">
        <v>14.73</v>
      </c>
      <c r="G3079">
        <v>105.660971771127</v>
      </c>
      <c r="H3079">
        <v>-6.1231273632739001</v>
      </c>
      <c r="I3079">
        <v>126.928773793151</v>
      </c>
      <c r="J3079">
        <v>-10.8496676559196</v>
      </c>
      <c r="K3079">
        <v>15.3192894476991</v>
      </c>
      <c r="L3079">
        <v>11.276817443969399</v>
      </c>
      <c r="M3079">
        <v>39.124848920810997</v>
      </c>
      <c r="N3079">
        <v>0.59518665106167401</v>
      </c>
      <c r="O3079">
        <v>23.217922606924599</v>
      </c>
      <c r="P3079">
        <v>194.6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531</v>
      </c>
      <c r="E3080">
        <v>69.721096959999997</v>
      </c>
      <c r="F3080">
        <v>25.3</v>
      </c>
      <c r="G3080">
        <v>-21.920273380023499</v>
      </c>
      <c r="H3080">
        <v>5.1717223476315501</v>
      </c>
      <c r="I3080">
        <v>10.016946567575699</v>
      </c>
      <c r="J3080">
        <v>6.4036138219607297</v>
      </c>
      <c r="K3080">
        <v>23.4739563936471</v>
      </c>
      <c r="L3080">
        <v>24.0800776324803</v>
      </c>
      <c r="M3080">
        <v>74.7669038303262</v>
      </c>
      <c r="N3080">
        <v>1.4243787098724401</v>
      </c>
      <c r="O3080">
        <v>26.482213438735101</v>
      </c>
      <c r="Q3080">
        <v>-6.3337416323611007E-2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1105</v>
      </c>
      <c r="E3081">
        <v>69.72</v>
      </c>
      <c r="F3081">
        <v>13.28</v>
      </c>
      <c r="G3081">
        <v>-22.464770508224198</v>
      </c>
      <c r="H3081">
        <v>-9.0339461976596205</v>
      </c>
      <c r="I3081">
        <v>-8.0100837700993406</v>
      </c>
      <c r="J3081">
        <v>-6.4865698988312204</v>
      </c>
      <c r="K3081">
        <v>13.614421641400501</v>
      </c>
      <c r="L3081">
        <v>13.888066370932499</v>
      </c>
      <c r="M3081">
        <v>47.775983077990503</v>
      </c>
      <c r="N3081">
        <v>1.0679260589586399</v>
      </c>
      <c r="O3081">
        <v>53.9156626506024</v>
      </c>
      <c r="P3081">
        <v>30.196078431372499</v>
      </c>
      <c r="Q3081">
        <v>-4.9271492768645002E-2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1510</v>
      </c>
      <c r="E3082">
        <v>69.394385</v>
      </c>
      <c r="F3082">
        <v>30.1</v>
      </c>
      <c r="G3082">
        <v>46.815953551603798</v>
      </c>
      <c r="H3082">
        <v>14.7769262113436</v>
      </c>
      <c r="I3082">
        <v>-9.9271865229604792</v>
      </c>
      <c r="J3082">
        <v>1.1996682074579399</v>
      </c>
      <c r="K3082">
        <v>28.445790817409701</v>
      </c>
      <c r="L3082">
        <v>26.971251711566001</v>
      </c>
      <c r="M3082">
        <v>57.808519519948597</v>
      </c>
      <c r="N3082">
        <v>3.5902506867517898</v>
      </c>
      <c r="O3082">
        <v>30.8637873754152</v>
      </c>
      <c r="P3082">
        <v>98.026315789473699</v>
      </c>
      <c r="Q3082">
        <v>3.8629228179558002E-2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62</v>
      </c>
      <c r="E3083">
        <v>69.367649999999998</v>
      </c>
      <c r="F3083">
        <v>165</v>
      </c>
      <c r="G3083">
        <v>187.58895851126599</v>
      </c>
      <c r="H3083">
        <v>-2.99739016110358</v>
      </c>
      <c r="I3083">
        <v>56.817824652921303</v>
      </c>
      <c r="J3083">
        <v>0.458333805534478</v>
      </c>
      <c r="K3083">
        <v>165.79893673103001</v>
      </c>
      <c r="L3083">
        <v>124.25374273124601</v>
      </c>
      <c r="M3083">
        <v>47.272889692967397</v>
      </c>
      <c r="N3083">
        <v>0.57698066291035099</v>
      </c>
      <c r="O3083">
        <v>16.151515151515099</v>
      </c>
      <c r="P3083">
        <v>215.366972477064</v>
      </c>
      <c r="Q3083">
        <v>0.27413170478495402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230</v>
      </c>
      <c r="E3084">
        <v>69.313529299999999</v>
      </c>
      <c r="F3084">
        <v>30.17</v>
      </c>
      <c r="G3084">
        <v>-74.400665261574702</v>
      </c>
      <c r="H3084">
        <v>-9.6757404356683594</v>
      </c>
      <c r="I3084">
        <v>-46.569873045559603</v>
      </c>
      <c r="J3084">
        <v>7.8427619743446702</v>
      </c>
      <c r="K3084">
        <v>29.137099834888399</v>
      </c>
      <c r="L3084">
        <v>36.689886849882697</v>
      </c>
      <c r="M3084">
        <v>52.902543452559101</v>
      </c>
      <c r="N3084">
        <v>0.49511126719732601</v>
      </c>
      <c r="O3084">
        <v>102.95750156800599</v>
      </c>
      <c r="P3084">
        <v>35.291479820627799</v>
      </c>
      <c r="Q3084">
        <v>4.0154534803823999E-2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609</v>
      </c>
      <c r="E3085">
        <v>69.010671586000001</v>
      </c>
      <c r="F3085">
        <v>87.98</v>
      </c>
      <c r="G3085">
        <v>-6.7170592303622101E-2</v>
      </c>
      <c r="H3085">
        <v>-10.710944140615</v>
      </c>
      <c r="I3085">
        <v>8.2754080181916994</v>
      </c>
      <c r="J3085">
        <v>-1.5720571906869201</v>
      </c>
      <c r="K3085">
        <v>87.768449635893504</v>
      </c>
      <c r="L3085">
        <v>80.830070236710796</v>
      </c>
      <c r="M3085">
        <v>46.174843810237903</v>
      </c>
      <c r="N3085">
        <v>1.55629834306967</v>
      </c>
      <c r="O3085">
        <v>16.390088656512798</v>
      </c>
      <c r="P3085">
        <v>58.5225225225225</v>
      </c>
      <c r="Q3085">
        <v>8.4905577447720003E-3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3822</v>
      </c>
      <c r="E3086">
        <v>68.987424799999999</v>
      </c>
      <c r="F3086">
        <v>41.7</v>
      </c>
      <c r="G3086">
        <v>-34.133280078530497</v>
      </c>
      <c r="H3086">
        <v>-8.5563358344657399</v>
      </c>
      <c r="I3086">
        <v>-9.3283679382009002</v>
      </c>
      <c r="J3086">
        <v>-6.2809732839729397</v>
      </c>
      <c r="K3086">
        <v>41.299389650432701</v>
      </c>
      <c r="L3086">
        <v>41.887850999248499</v>
      </c>
      <c r="M3086">
        <v>59.476642555180199</v>
      </c>
      <c r="N3086">
        <v>1.0227630451996499</v>
      </c>
      <c r="O3086">
        <v>29.976019184652198</v>
      </c>
      <c r="P3086">
        <v>29.704510108864699</v>
      </c>
      <c r="Q3086">
        <v>6.7077360602981001E-2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68.900272095000005</v>
      </c>
      <c r="F3087">
        <v>48.9</v>
      </c>
      <c r="G3087">
        <v>-39.336558399307997</v>
      </c>
      <c r="H3087">
        <v>-3.8470371622839599</v>
      </c>
      <c r="I3087">
        <v>-38.202798505562797</v>
      </c>
      <c r="J3087">
        <v>2.5174302205753198</v>
      </c>
      <c r="K3087">
        <v>51.875421747698603</v>
      </c>
      <c r="L3087">
        <v>56.708852100560598</v>
      </c>
      <c r="M3087">
        <v>45.242492957409802</v>
      </c>
      <c r="N3087">
        <v>0.62465021915763197</v>
      </c>
      <c r="O3087">
        <v>66.298568507157398</v>
      </c>
      <c r="P3087">
        <v>8.4257206208425597</v>
      </c>
      <c r="Q3087">
        <v>-1.6491588069639999E-3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68.614537949999999</v>
      </c>
      <c r="F3088">
        <v>30.01</v>
      </c>
      <c r="G3088">
        <v>22.271986034202399</v>
      </c>
      <c r="H3088">
        <v>-7.33508216399383</v>
      </c>
      <c r="I3088">
        <v>-2.3825351199885798</v>
      </c>
      <c r="J3088">
        <v>-5.1823882441549598</v>
      </c>
      <c r="K3088">
        <v>26.136505984726298</v>
      </c>
      <c r="L3088">
        <v>24.458165532560301</v>
      </c>
      <c r="M3088">
        <v>58.027069745792097</v>
      </c>
      <c r="N3088">
        <v>1.4240488492249801</v>
      </c>
      <c r="O3088">
        <v>19.226924358547102</v>
      </c>
      <c r="P3088">
        <v>89.936708860759396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1537</v>
      </c>
      <c r="E3089">
        <v>68.55402832</v>
      </c>
      <c r="F3089">
        <v>40.4</v>
      </c>
      <c r="G3089">
        <v>4.8985049176178199</v>
      </c>
      <c r="H3089">
        <v>-4.4651190936212304</v>
      </c>
      <c r="I3089">
        <v>-28.586705419534901</v>
      </c>
      <c r="J3089">
        <v>-2.9110939963673301</v>
      </c>
      <c r="K3089">
        <v>44.130810749602603</v>
      </c>
      <c r="M3089">
        <v>32.9231752744925</v>
      </c>
      <c r="N3089">
        <v>0.90789473684210498</v>
      </c>
      <c r="O3089">
        <v>85.643564356435604</v>
      </c>
      <c r="P3089">
        <v>43.772241992882499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384</v>
      </c>
      <c r="E3090">
        <v>68.540526</v>
      </c>
      <c r="F3090">
        <v>56.1</v>
      </c>
      <c r="G3090">
        <v>192.61033554876499</v>
      </c>
      <c r="H3090">
        <v>19.8620743842732</v>
      </c>
      <c r="I3090">
        <v>77.156196907447494</v>
      </c>
      <c r="J3090">
        <v>3.4220164131385298</v>
      </c>
      <c r="K3090">
        <v>48.339876417713</v>
      </c>
      <c r="L3090">
        <v>40.135003444020199</v>
      </c>
      <c r="M3090">
        <v>66.198983873561602</v>
      </c>
      <c r="N3090">
        <v>1.17520045255546</v>
      </c>
      <c r="O3090">
        <v>2.6737967914438601</v>
      </c>
      <c r="P3090">
        <v>264.28571428571399</v>
      </c>
      <c r="Q3090">
        <v>0.14254028058301799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68.464439999999996</v>
      </c>
      <c r="F3091">
        <v>121.45</v>
      </c>
      <c r="G3091">
        <v>501.49659743316602</v>
      </c>
      <c r="H3091">
        <v>24.346378117598299</v>
      </c>
      <c r="I3091">
        <v>18.056576893390201</v>
      </c>
      <c r="J3091">
        <v>-12.089169613254899</v>
      </c>
      <c r="K3091">
        <v>106.003421140662</v>
      </c>
      <c r="L3091">
        <v>94.401086286241096</v>
      </c>
      <c r="M3091">
        <v>50.445005172749802</v>
      </c>
      <c r="N3091">
        <v>4.1490802887257399</v>
      </c>
      <c r="O3091">
        <v>31.724989707698601</v>
      </c>
      <c r="P3091">
        <v>529.27461139896297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E3092">
        <v>68.411784335999997</v>
      </c>
      <c r="F3092">
        <v>49.98</v>
      </c>
      <c r="G3092">
        <v>-10.1503368653033</v>
      </c>
      <c r="H3092">
        <v>-9.1021155761738406</v>
      </c>
      <c r="I3092">
        <v>-10.7547861349671</v>
      </c>
      <c r="J3092">
        <v>-4.6950323322481502E-2</v>
      </c>
      <c r="K3092">
        <v>49.348006889067499</v>
      </c>
      <c r="L3092">
        <v>47.795502349495997</v>
      </c>
      <c r="M3092">
        <v>51.786479911518001</v>
      </c>
      <c r="N3092">
        <v>2.8684782608695598</v>
      </c>
      <c r="O3092">
        <v>28.051220488195199</v>
      </c>
      <c r="P3092">
        <v>40.7887323943661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998</v>
      </c>
      <c r="E3093">
        <v>68.310900000000004</v>
      </c>
      <c r="F3093">
        <v>43.25</v>
      </c>
      <c r="G3093">
        <v>-75.638170686713806</v>
      </c>
      <c r="H3093">
        <v>-2.7659086796221</v>
      </c>
      <c r="I3093">
        <v>-58.895841732287799</v>
      </c>
      <c r="J3093">
        <v>-3.03623925425596</v>
      </c>
      <c r="K3093">
        <v>46.348690465729703</v>
      </c>
      <c r="M3093">
        <v>60.3120646570571</v>
      </c>
      <c r="N3093">
        <v>0.72782608695652096</v>
      </c>
      <c r="O3093">
        <v>101.156069364161</v>
      </c>
      <c r="P3093">
        <v>20.1388888888888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E3094">
        <v>68.094262499999999</v>
      </c>
      <c r="F3094">
        <v>149.94999999999999</v>
      </c>
      <c r="G3094">
        <v>-2.9237258725419801</v>
      </c>
      <c r="H3094">
        <v>-7.55891943231026</v>
      </c>
      <c r="I3094">
        <v>-0.94023714059337105</v>
      </c>
      <c r="J3094">
        <v>-1.4928049108216199</v>
      </c>
      <c r="K3094">
        <v>149.51526720639899</v>
      </c>
      <c r="L3094">
        <v>143.00740318841</v>
      </c>
      <c r="M3094">
        <v>53.321198360395002</v>
      </c>
      <c r="N3094">
        <v>1.1732876112883499</v>
      </c>
      <c r="O3094">
        <v>24.708236078692899</v>
      </c>
      <c r="P3094">
        <v>27.0762711864406</v>
      </c>
      <c r="Q3094">
        <v>8.7954276673733997E-2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21</v>
      </c>
      <c r="E3095">
        <v>68.066000000000003</v>
      </c>
      <c r="F3095">
        <v>41.65</v>
      </c>
      <c r="G3095">
        <v>-6.5842009608434298</v>
      </c>
      <c r="H3095">
        <v>-7.82959875262579</v>
      </c>
      <c r="I3095">
        <v>-20.036392055040899</v>
      </c>
      <c r="J3095">
        <v>-8.3483531994634408</v>
      </c>
      <c r="K3095">
        <v>43.184163388980402</v>
      </c>
      <c r="L3095">
        <v>41.723643817759303</v>
      </c>
      <c r="M3095">
        <v>48.683519383529301</v>
      </c>
      <c r="N3095">
        <v>1.0342831286299601</v>
      </c>
      <c r="O3095">
        <v>44.2016806722689</v>
      </c>
      <c r="P3095">
        <v>55.707703230278</v>
      </c>
      <c r="Q3095">
        <v>0.22512653078146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384</v>
      </c>
      <c r="E3096">
        <v>67.986000000000004</v>
      </c>
      <c r="F3096">
        <v>216.61</v>
      </c>
      <c r="G3096">
        <v>28.845268752929702</v>
      </c>
      <c r="H3096">
        <v>6.1202329565195299</v>
      </c>
      <c r="I3096">
        <v>5.4213042359401902</v>
      </c>
      <c r="J3096">
        <v>-5.95425663738963</v>
      </c>
      <c r="K3096">
        <v>204.17145768968399</v>
      </c>
      <c r="L3096">
        <v>179.91504991770901</v>
      </c>
      <c r="M3096">
        <v>59.981970224199102</v>
      </c>
      <c r="N3096">
        <v>2.1041467435375898</v>
      </c>
      <c r="O3096">
        <v>14.7684779096071</v>
      </c>
      <c r="P3096">
        <v>80.058187863674107</v>
      </c>
      <c r="Q3096">
        <v>8.4833280187053994E-2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281</v>
      </c>
      <c r="E3097">
        <v>67.926528000000005</v>
      </c>
      <c r="F3097">
        <v>29.61</v>
      </c>
      <c r="G3097">
        <v>14.920781214925199</v>
      </c>
      <c r="H3097">
        <v>12.6792750973107</v>
      </c>
      <c r="I3097">
        <v>2.8489303732437401</v>
      </c>
      <c r="J3097">
        <v>9.3612491432324205</v>
      </c>
      <c r="K3097">
        <v>28.320372423171101</v>
      </c>
      <c r="L3097">
        <v>27.760514944793499</v>
      </c>
      <c r="M3097">
        <v>78.502819830203194</v>
      </c>
      <c r="N3097">
        <v>0.99840726852036499</v>
      </c>
      <c r="O3097">
        <v>36.102668017561598</v>
      </c>
      <c r="P3097">
        <v>61.362397820163402</v>
      </c>
      <c r="Q3097">
        <v>3.6713952321768002E-2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477</v>
      </c>
      <c r="E3098">
        <v>67.753919999999994</v>
      </c>
      <c r="F3098">
        <v>125.9</v>
      </c>
      <c r="G3098">
        <v>-36.247661366742697</v>
      </c>
      <c r="H3098">
        <v>-19.364167386089701</v>
      </c>
      <c r="I3098">
        <v>-19.505332412316701</v>
      </c>
      <c r="J3098">
        <v>-13.9107536287703</v>
      </c>
      <c r="K3098">
        <v>145.220804052906</v>
      </c>
      <c r="M3098">
        <v>73.169904659326207</v>
      </c>
      <c r="N3098">
        <v>1.55219364599092</v>
      </c>
      <c r="O3098">
        <v>57.267672756155598</v>
      </c>
      <c r="P3098">
        <v>10.487055726195701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998</v>
      </c>
      <c r="E3099">
        <v>67.647674094999999</v>
      </c>
      <c r="F3099">
        <v>58.5</v>
      </c>
      <c r="G3099">
        <v>-50.191807069245797</v>
      </c>
      <c r="H3099">
        <v>-14.292341286563101</v>
      </c>
      <c r="I3099">
        <v>-41.6818023794807</v>
      </c>
      <c r="J3099">
        <v>-7.4224282947451696</v>
      </c>
      <c r="K3099">
        <v>62.391943668859298</v>
      </c>
      <c r="M3099">
        <v>43.866201755605402</v>
      </c>
      <c r="N3099">
        <v>0.71948424068767902</v>
      </c>
      <c r="O3099">
        <v>57.094017094017097</v>
      </c>
      <c r="P3099">
        <v>6.1705989110707602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609</v>
      </c>
      <c r="E3100">
        <v>67.616727883999999</v>
      </c>
      <c r="F3100">
        <v>41.6</v>
      </c>
      <c r="G3100">
        <v>3.61605734349149</v>
      </c>
      <c r="H3100">
        <v>-19.799141812554598</v>
      </c>
      <c r="I3100">
        <v>-19.386539366399099</v>
      </c>
      <c r="J3100">
        <v>-6.0080386966436601</v>
      </c>
      <c r="K3100">
        <v>46.0462761429728</v>
      </c>
      <c r="L3100">
        <v>43.703396575619102</v>
      </c>
      <c r="M3100">
        <v>40.579467017205197</v>
      </c>
      <c r="N3100">
        <v>0.56973380532283602</v>
      </c>
      <c r="O3100">
        <v>67.956730769230703</v>
      </c>
      <c r="P3100">
        <v>50.7012849846165</v>
      </c>
      <c r="Q3100">
        <v>6.4990227203386999E-2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384</v>
      </c>
      <c r="E3101">
        <v>67.558465799999993</v>
      </c>
      <c r="F3101">
        <v>69</v>
      </c>
      <c r="G3101">
        <v>-50.336936524720102</v>
      </c>
      <c r="H3101">
        <v>-3.1863892288211799</v>
      </c>
      <c r="I3101">
        <v>-12.181816816529199</v>
      </c>
      <c r="J3101">
        <v>-0.53360093072212</v>
      </c>
      <c r="K3101">
        <v>66.143926676739099</v>
      </c>
      <c r="L3101">
        <v>70.107089881255206</v>
      </c>
      <c r="M3101">
        <v>51.5317075435051</v>
      </c>
      <c r="N3101">
        <v>0.308273354433651</v>
      </c>
      <c r="O3101">
        <v>44.405797101449203</v>
      </c>
      <c r="P3101">
        <v>22.994652406417099</v>
      </c>
      <c r="Q3101">
        <v>-2.5116201398367E-2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46</v>
      </c>
      <c r="E3102">
        <v>67.540943135999996</v>
      </c>
      <c r="F3102">
        <v>9.73</v>
      </c>
      <c r="G3102">
        <v>-24.487143477474799</v>
      </c>
      <c r="H3102">
        <v>-9.0408587794224999</v>
      </c>
      <c r="I3102">
        <v>-30.422594704826398</v>
      </c>
      <c r="J3102">
        <v>-13.952743748742099</v>
      </c>
      <c r="K3102">
        <v>10.459136370081399</v>
      </c>
      <c r="L3102">
        <v>11.216472388922901</v>
      </c>
      <c r="M3102">
        <v>35.203188578193398</v>
      </c>
      <c r="N3102">
        <v>1.4465665660373599</v>
      </c>
      <c r="O3102">
        <v>74.100719424460394</v>
      </c>
      <c r="P3102">
        <v>26.036269430051799</v>
      </c>
      <c r="Q3102">
        <v>-5.1995022540889002E-2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609</v>
      </c>
      <c r="E3103">
        <v>67.536237600000007</v>
      </c>
      <c r="F3103">
        <v>126.79</v>
      </c>
      <c r="G3103">
        <v>125.954225377808</v>
      </c>
      <c r="H3103">
        <v>37.503699163515101</v>
      </c>
      <c r="I3103">
        <v>46.3696532878214</v>
      </c>
      <c r="J3103">
        <v>12.6114742617664</v>
      </c>
      <c r="K3103">
        <v>92.222066498285699</v>
      </c>
      <c r="L3103">
        <v>75.660681424699305</v>
      </c>
      <c r="M3103">
        <v>72.961891423167501</v>
      </c>
      <c r="N3103">
        <v>2.82086587423073</v>
      </c>
      <c r="O3103">
        <v>4.0302863001814</v>
      </c>
      <c r="P3103">
        <v>209.243902439024</v>
      </c>
      <c r="Q3103">
        <v>6.2995622579267996E-2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531</v>
      </c>
      <c r="E3104">
        <v>67.479506999999998</v>
      </c>
      <c r="F3104">
        <v>62.8</v>
      </c>
      <c r="G3104">
        <v>94.365601173926393</v>
      </c>
      <c r="H3104">
        <v>23.1027517926969</v>
      </c>
      <c r="I3104">
        <v>81.543278496754695</v>
      </c>
      <c r="J3104">
        <v>20.381269163252401</v>
      </c>
      <c r="K3104">
        <v>50.986555573376897</v>
      </c>
      <c r="L3104">
        <v>41.232456534209597</v>
      </c>
      <c r="M3104">
        <v>67.643554625725201</v>
      </c>
      <c r="N3104">
        <v>4.06705407865309</v>
      </c>
      <c r="O3104">
        <v>25.557324840764299</v>
      </c>
      <c r="P3104">
        <v>137.070592676481</v>
      </c>
      <c r="Q3104">
        <v>6.6835457011420005E-2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E3105">
        <v>67.414748099999997</v>
      </c>
      <c r="F3105">
        <v>323.14999999999998</v>
      </c>
      <c r="G3105">
        <v>164.797812199888</v>
      </c>
      <c r="H3105">
        <v>0.50305068555870203</v>
      </c>
      <c r="I3105">
        <v>-58.690985894177103</v>
      </c>
      <c r="J3105">
        <v>-9.7636504870540897</v>
      </c>
      <c r="K3105">
        <v>391.425463749811</v>
      </c>
      <c r="L3105">
        <v>464.528757510601</v>
      </c>
      <c r="M3105">
        <v>52.1147862368733</v>
      </c>
      <c r="N3105">
        <v>0.79651530316598995</v>
      </c>
      <c r="O3105">
        <v>335.75738820980899</v>
      </c>
      <c r="P3105">
        <v>192.57582616568499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92</v>
      </c>
      <c r="E3106">
        <v>67.402346488000006</v>
      </c>
      <c r="F3106">
        <v>35.94</v>
      </c>
      <c r="G3106">
        <v>133.468091953205</v>
      </c>
      <c r="H3106">
        <v>-1.6197802565814901</v>
      </c>
      <c r="I3106">
        <v>83.761062956108006</v>
      </c>
      <c r="J3106">
        <v>8.0312462318341602</v>
      </c>
      <c r="K3106">
        <v>33.9112981607215</v>
      </c>
      <c r="L3106">
        <v>26.361563711901798</v>
      </c>
      <c r="M3106">
        <v>60.863140642033997</v>
      </c>
      <c r="N3106">
        <v>1.8116101251830301</v>
      </c>
      <c r="O3106">
        <v>14.079020589872</v>
      </c>
      <c r="P3106">
        <v>175.402298850574</v>
      </c>
      <c r="Q3106">
        <v>-1.5143615610359E-2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1122</v>
      </c>
      <c r="E3107">
        <v>67.349999999999994</v>
      </c>
      <c r="F3107">
        <v>220.95</v>
      </c>
      <c r="G3107">
        <v>95.229049606351694</v>
      </c>
      <c r="H3107">
        <v>-22.007913599671301</v>
      </c>
      <c r="I3107">
        <v>-3.5174368361891601</v>
      </c>
      <c r="J3107">
        <v>-6.8990196000871604</v>
      </c>
      <c r="K3107">
        <v>241.16863174872799</v>
      </c>
      <c r="L3107">
        <v>211.51297134431499</v>
      </c>
      <c r="M3107">
        <v>39.4778813322418</v>
      </c>
      <c r="N3107">
        <v>0.82411601897876097</v>
      </c>
      <c r="O3107">
        <v>38.470242136229899</v>
      </c>
      <c r="P3107">
        <v>167.46156639631999</v>
      </c>
      <c r="Q3107">
        <v>0.17806560062597199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92</v>
      </c>
      <c r="E3108">
        <v>67.244717428000001</v>
      </c>
      <c r="F3108">
        <v>9</v>
      </c>
      <c r="G3108">
        <v>-28.220491841903701</v>
      </c>
      <c r="H3108">
        <v>-10.274773927848999</v>
      </c>
      <c r="I3108">
        <v>-8.1785421542287793</v>
      </c>
      <c r="J3108">
        <v>-4.7613680034547397</v>
      </c>
      <c r="K3108">
        <v>9.0766387838216804</v>
      </c>
      <c r="L3108">
        <v>9.4444800667417805</v>
      </c>
      <c r="M3108">
        <v>38.263797393945303</v>
      </c>
      <c r="N3108">
        <v>0.48475202014159302</v>
      </c>
      <c r="O3108">
        <v>29.4444444444444</v>
      </c>
      <c r="P3108">
        <v>23.9669421487603</v>
      </c>
      <c r="Q3108">
        <v>3.0901168998324E-2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584</v>
      </c>
      <c r="E3109">
        <v>67.2</v>
      </c>
      <c r="F3109">
        <v>65.28</v>
      </c>
      <c r="G3109">
        <v>152.393659853944</v>
      </c>
      <c r="H3109">
        <v>35.655697613828302</v>
      </c>
      <c r="I3109">
        <v>91.697234243286701</v>
      </c>
      <c r="J3109">
        <v>6.1916500547966704</v>
      </c>
      <c r="K3109">
        <v>52.108093712083502</v>
      </c>
      <c r="L3109">
        <v>40.571388870260598</v>
      </c>
      <c r="M3109">
        <v>95.561332399080896</v>
      </c>
      <c r="N3109">
        <v>0.66811324835214403</v>
      </c>
      <c r="O3109">
        <v>0</v>
      </c>
      <c r="P3109">
        <v>268.81355932203297</v>
      </c>
      <c r="Q3109">
        <v>9.1403060979608E-2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67.12</v>
      </c>
      <c r="F3110">
        <v>33.520000000000003</v>
      </c>
      <c r="G3110">
        <v>-17.0413109595207</v>
      </c>
      <c r="H3110">
        <v>-4.87887164258506</v>
      </c>
      <c r="I3110">
        <v>2.4375715898470598</v>
      </c>
      <c r="J3110">
        <v>-2.0261382441549598</v>
      </c>
      <c r="K3110">
        <v>33.681191772151799</v>
      </c>
      <c r="L3110">
        <v>32.193682062469001</v>
      </c>
      <c r="M3110">
        <v>48.570845997587703</v>
      </c>
      <c r="N3110">
        <v>0.55953922127529498</v>
      </c>
      <c r="O3110">
        <v>30.936754176610901</v>
      </c>
      <c r="P3110">
        <v>69.292929292929301</v>
      </c>
      <c r="Q3110">
        <v>0.11603543465864501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477</v>
      </c>
      <c r="E3111">
        <v>66.999297311999996</v>
      </c>
      <c r="F3111">
        <v>101.06</v>
      </c>
      <c r="G3111">
        <v>-7.6115454759045997</v>
      </c>
      <c r="H3111">
        <v>7.2040321268891798</v>
      </c>
      <c r="I3111">
        <v>-3.0655995412861499</v>
      </c>
      <c r="J3111">
        <v>2.2929359447270299</v>
      </c>
      <c r="K3111">
        <v>93.5008507420374</v>
      </c>
      <c r="L3111">
        <v>93.061725075919298</v>
      </c>
      <c r="M3111">
        <v>74.164423713166002</v>
      </c>
      <c r="N3111">
        <v>3.97092490092813</v>
      </c>
      <c r="O3111">
        <v>18.691866218088201</v>
      </c>
      <c r="P3111">
        <v>23.696450428396499</v>
      </c>
      <c r="Q3111">
        <v>4.8369005040708998E-2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59</v>
      </c>
      <c r="E3112">
        <v>66.989012310000007</v>
      </c>
      <c r="F3112">
        <v>51.75</v>
      </c>
      <c r="G3112">
        <v>-51.1059095612299</v>
      </c>
      <c r="H3112">
        <v>-8.3144020882850107</v>
      </c>
      <c r="I3112">
        <v>-35.937731158520002</v>
      </c>
      <c r="J3112">
        <v>-4.4809431918238403</v>
      </c>
      <c r="K3112">
        <v>54.160679035613597</v>
      </c>
      <c r="L3112">
        <v>64.280836555169202</v>
      </c>
      <c r="M3112">
        <v>32.510197867130401</v>
      </c>
      <c r="N3112">
        <v>0.47017459438356202</v>
      </c>
      <c r="O3112">
        <v>66.299516908212496</v>
      </c>
      <c r="P3112">
        <v>16.318273769386298</v>
      </c>
      <c r="Q3112">
        <v>3.5480546095550999E-2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62</v>
      </c>
      <c r="E3113">
        <v>66.961249559999999</v>
      </c>
      <c r="F3113">
        <v>63.46</v>
      </c>
      <c r="G3113">
        <v>60.754368684232098</v>
      </c>
      <c r="H3113">
        <v>-16.700898341317501</v>
      </c>
      <c r="I3113">
        <v>0.39539488327278199</v>
      </c>
      <c r="J3113">
        <v>-18.5386382441549</v>
      </c>
      <c r="K3113">
        <v>76.767094768208693</v>
      </c>
      <c r="L3113">
        <v>67.843030253224796</v>
      </c>
      <c r="M3113">
        <v>25.770098802358099</v>
      </c>
      <c r="N3113">
        <v>5.9529410429237304</v>
      </c>
      <c r="O3113">
        <v>41.821619918058602</v>
      </c>
      <c r="P3113">
        <v>105.50518134715</v>
      </c>
      <c r="Q3113">
        <v>3.7889808743033E-2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531</v>
      </c>
      <c r="E3114">
        <v>66.934542495000002</v>
      </c>
      <c r="F3114">
        <v>28</v>
      </c>
      <c r="G3114">
        <v>9.8141236263399705</v>
      </c>
      <c r="H3114">
        <v>-11.551476090981399</v>
      </c>
      <c r="I3114">
        <v>13.4640926675968</v>
      </c>
      <c r="J3114">
        <v>-5.04173616443226</v>
      </c>
      <c r="K3114">
        <v>28.227157126396101</v>
      </c>
      <c r="L3114">
        <v>26.470811715663501</v>
      </c>
      <c r="M3114">
        <v>40.797721570765702</v>
      </c>
      <c r="N3114">
        <v>0.91183257114823901</v>
      </c>
      <c r="O3114">
        <v>28.607142857142801</v>
      </c>
      <c r="P3114">
        <v>46.596858638743399</v>
      </c>
      <c r="Q3114">
        <v>8.5498687665219994E-2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1105</v>
      </c>
      <c r="E3115">
        <v>66.934325283999996</v>
      </c>
      <c r="F3115">
        <v>0.69</v>
      </c>
      <c r="G3115">
        <v>13.0383125648146</v>
      </c>
      <c r="H3115">
        <v>14.4490036010796</v>
      </c>
      <c r="I3115">
        <v>12.178600702914</v>
      </c>
      <c r="J3115">
        <v>4.2238617558450402</v>
      </c>
      <c r="K3115">
        <v>0.58147558908748798</v>
      </c>
      <c r="L3115">
        <v>0.54548539275673802</v>
      </c>
      <c r="M3115">
        <v>88.635820270680398</v>
      </c>
      <c r="N3115">
        <v>1.16819670410932</v>
      </c>
      <c r="O3115">
        <v>1.4492753623188399</v>
      </c>
      <c r="P3115">
        <v>40.816326530612201</v>
      </c>
      <c r="Q3115">
        <v>6.3070072550410004E-3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66.786240000000006</v>
      </c>
      <c r="F3116">
        <v>5.79</v>
      </c>
      <c r="G3116">
        <v>-81.642555798466901</v>
      </c>
      <c r="H3116">
        <v>-3.6381693485955799</v>
      </c>
      <c r="I3116">
        <v>-21.9587619344485</v>
      </c>
      <c r="J3116">
        <v>-4.2000512876332303</v>
      </c>
      <c r="K3116">
        <v>5.6544598925365603</v>
      </c>
      <c r="L3116">
        <v>6.68413005748394</v>
      </c>
      <c r="M3116">
        <v>59.558516201956799</v>
      </c>
      <c r="N3116">
        <v>1.50435499236489</v>
      </c>
      <c r="O3116">
        <v>163.21243523315999</v>
      </c>
      <c r="P3116">
        <v>44.0298507462686</v>
      </c>
      <c r="Q3116">
        <v>8.8410303000916998E-2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659</v>
      </c>
      <c r="E3117">
        <v>66.682199999999995</v>
      </c>
      <c r="F3117">
        <v>109.55</v>
      </c>
      <c r="G3117">
        <v>-33.256875052941702</v>
      </c>
      <c r="H3117">
        <v>-6.5336391760759902</v>
      </c>
      <c r="I3117">
        <v>25.816282508928101</v>
      </c>
      <c r="J3117">
        <v>-4.5744686483728803</v>
      </c>
      <c r="K3117">
        <v>97.841837444797505</v>
      </c>
      <c r="M3117">
        <v>51.370159344730901</v>
      </c>
      <c r="N3117">
        <v>0.89698593436034801</v>
      </c>
      <c r="O3117">
        <v>12.277498858968499</v>
      </c>
      <c r="P3117">
        <v>83.654652137468503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495</v>
      </c>
      <c r="E3118">
        <v>66.677599999999998</v>
      </c>
      <c r="F3118">
        <v>8.89</v>
      </c>
      <c r="G3118">
        <v>69.777541589757902</v>
      </c>
      <c r="H3118">
        <v>39.8876000923077</v>
      </c>
      <c r="I3118">
        <v>-24.388511522092799</v>
      </c>
      <c r="J3118">
        <v>-6.9937408359475999</v>
      </c>
      <c r="K3118">
        <v>7.7042701843118397</v>
      </c>
      <c r="L3118">
        <v>7.44377140993649</v>
      </c>
      <c r="M3118">
        <v>73.878733622792893</v>
      </c>
      <c r="N3118">
        <v>1.89315819270569</v>
      </c>
      <c r="O3118">
        <v>40.157480314960601</v>
      </c>
      <c r="P3118">
        <v>145.580110497237</v>
      </c>
      <c r="Q3118">
        <v>5.4311108578186003E-2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230</v>
      </c>
      <c r="E3119">
        <v>66.639398650999993</v>
      </c>
      <c r="F3119">
        <v>21.46</v>
      </c>
      <c r="G3119">
        <v>-2.2809379424057901</v>
      </c>
      <c r="H3119">
        <v>-5.1617420129554299</v>
      </c>
      <c r="I3119">
        <v>-17.933732733714301</v>
      </c>
      <c r="J3119">
        <v>-6.8834028372525298</v>
      </c>
      <c r="K3119">
        <v>22.252163811671501</v>
      </c>
      <c r="L3119">
        <v>22.426471320453501</v>
      </c>
      <c r="M3119">
        <v>47.628421470624602</v>
      </c>
      <c r="N3119">
        <v>1.99223714933797</v>
      </c>
      <c r="O3119">
        <v>64.026095060577802</v>
      </c>
      <c r="Q3119">
        <v>4.1998973350101998E-2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379</v>
      </c>
      <c r="E3120">
        <v>66.479039999999998</v>
      </c>
      <c r="F3120">
        <v>61.4</v>
      </c>
      <c r="G3120">
        <v>-56.465586555809203</v>
      </c>
      <c r="H3120">
        <v>-6.91930570722295</v>
      </c>
      <c r="I3120">
        <v>1.72831866172293</v>
      </c>
      <c r="J3120">
        <v>11.8627506447339</v>
      </c>
      <c r="K3120">
        <v>57.665193320287599</v>
      </c>
      <c r="M3120">
        <v>70.410594775492598</v>
      </c>
      <c r="N3120">
        <v>2.4664254703328501</v>
      </c>
      <c r="O3120">
        <v>41.6938110749185</v>
      </c>
      <c r="P3120">
        <v>24.923702950152599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609</v>
      </c>
      <c r="E3121">
        <v>66.405000000000001</v>
      </c>
      <c r="F3121">
        <v>238.8</v>
      </c>
      <c r="G3121">
        <v>-24.6692056756421</v>
      </c>
      <c r="H3121">
        <v>-11.6492420129554</v>
      </c>
      <c r="I3121">
        <v>-13.4866654035285</v>
      </c>
      <c r="J3121">
        <v>-4.5365984952009804</v>
      </c>
      <c r="K3121">
        <v>239.15554531049801</v>
      </c>
      <c r="L3121">
        <v>243.710357025538</v>
      </c>
      <c r="M3121">
        <v>45.313453956496403</v>
      </c>
      <c r="N3121">
        <v>1.4487309327331801</v>
      </c>
      <c r="O3121">
        <v>25.1675041876046</v>
      </c>
      <c r="P3121">
        <v>14.6423427748439</v>
      </c>
      <c r="Q3121">
        <v>0.18369721558976801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531</v>
      </c>
      <c r="E3122">
        <v>66.36</v>
      </c>
      <c r="F3122">
        <v>116.13</v>
      </c>
      <c r="G3122">
        <v>330.87127513372798</v>
      </c>
      <c r="H3122">
        <v>7.7207325417519304</v>
      </c>
      <c r="I3122">
        <v>37.848930373243697</v>
      </c>
      <c r="J3122">
        <v>-9.6284774254415204</v>
      </c>
      <c r="K3122">
        <v>101.758945587733</v>
      </c>
      <c r="L3122">
        <v>83.378179249690206</v>
      </c>
      <c r="M3122">
        <v>63.503388672526903</v>
      </c>
      <c r="N3122">
        <v>1.71388375484122</v>
      </c>
      <c r="O3122">
        <v>5.1235684147076599</v>
      </c>
      <c r="P3122">
        <v>446.23706491063001</v>
      </c>
      <c r="Q3122">
        <v>0.10119771562094899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98</v>
      </c>
      <c r="E3123">
        <v>66.341909811999997</v>
      </c>
      <c r="F3123">
        <v>54.5</v>
      </c>
      <c r="G3123">
        <v>6.9562258364273504</v>
      </c>
      <c r="H3123">
        <v>-30.041675150593999</v>
      </c>
      <c r="I3123">
        <v>-44.246469325097102</v>
      </c>
      <c r="J3123">
        <v>-15.7097149414302</v>
      </c>
      <c r="K3123">
        <v>68.314394401396399</v>
      </c>
      <c r="L3123">
        <v>66.383719466883093</v>
      </c>
      <c r="M3123">
        <v>22.577194405584901</v>
      </c>
      <c r="N3123">
        <v>4.13758044668797</v>
      </c>
      <c r="O3123">
        <v>92.844036697247702</v>
      </c>
      <c r="Q3123">
        <v>9.8524989661740003E-2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609</v>
      </c>
      <c r="E3124">
        <v>66.341819999999998</v>
      </c>
      <c r="F3124">
        <v>38.6</v>
      </c>
      <c r="G3124">
        <v>-49.798215985999597</v>
      </c>
      <c r="H3124">
        <v>-19.071464235177601</v>
      </c>
      <c r="I3124">
        <v>-33.055887031573597</v>
      </c>
      <c r="J3124">
        <v>-3.05177926979598</v>
      </c>
      <c r="K3124">
        <v>44.033373639992298</v>
      </c>
      <c r="M3124">
        <v>36.847182566266603</v>
      </c>
      <c r="N3124">
        <v>0.268109125117591</v>
      </c>
      <c r="O3124">
        <v>51.2953367875647</v>
      </c>
      <c r="P3124">
        <v>8.7323943661971892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281</v>
      </c>
      <c r="E3125">
        <v>66.319553807999995</v>
      </c>
      <c r="F3125">
        <v>4</v>
      </c>
      <c r="G3125">
        <v>24.893741759393201</v>
      </c>
      <c r="H3125">
        <v>-23.249242012955399</v>
      </c>
      <c r="I3125">
        <v>-8.73389473004171</v>
      </c>
      <c r="J3125">
        <v>-4.4184827417626096</v>
      </c>
      <c r="K3125">
        <v>4.08711591055929</v>
      </c>
      <c r="L3125">
        <v>3.7516070381764699</v>
      </c>
      <c r="M3125">
        <v>41.633062984021898</v>
      </c>
      <c r="N3125">
        <v>0.96042545713054905</v>
      </c>
      <c r="O3125">
        <v>32.25</v>
      </c>
      <c r="P3125">
        <v>65.289256198347104</v>
      </c>
      <c r="Q3125">
        <v>6.6859657439940004E-2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498</v>
      </c>
      <c r="E3126">
        <v>66.283639038000004</v>
      </c>
      <c r="F3126">
        <v>7.31</v>
      </c>
      <c r="G3126">
        <v>-21.697330470001301</v>
      </c>
      <c r="H3126">
        <v>42.062271830775799</v>
      </c>
      <c r="I3126">
        <v>8.7069046922165203</v>
      </c>
      <c r="J3126">
        <v>8.4601839442948705</v>
      </c>
      <c r="K3126">
        <v>5.8202920674509198</v>
      </c>
      <c r="L3126">
        <v>7.2596256067837999</v>
      </c>
      <c r="M3126">
        <v>71.282734208073293</v>
      </c>
      <c r="N3126">
        <v>4.3270742734784697</v>
      </c>
      <c r="O3126">
        <v>3.75792318336776</v>
      </c>
      <c r="P3126">
        <v>77.595751021051996</v>
      </c>
      <c r="Q3126">
        <v>6.0721909190848002E-2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384</v>
      </c>
      <c r="E3127">
        <v>66.257412900000006</v>
      </c>
      <c r="F3127">
        <v>217</v>
      </c>
      <c r="G3127">
        <v>-30.074276910417101</v>
      </c>
      <c r="H3127">
        <v>-10.3781928183537</v>
      </c>
      <c r="I3127">
        <v>-1.24565212495626</v>
      </c>
      <c r="J3127">
        <v>-5.10787116063553</v>
      </c>
      <c r="K3127">
        <v>209.571897406067</v>
      </c>
      <c r="L3127">
        <v>207.48993117975201</v>
      </c>
      <c r="M3127">
        <v>47.393220609280398</v>
      </c>
      <c r="N3127">
        <v>0.236653155761436</v>
      </c>
      <c r="O3127">
        <v>7.3732718894009102</v>
      </c>
      <c r="P3127">
        <v>56.115107913669</v>
      </c>
      <c r="Q3127">
        <v>6.3531374690530995E-2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80</v>
      </c>
      <c r="E3128">
        <v>66.166399999999996</v>
      </c>
      <c r="F3128">
        <v>98.05</v>
      </c>
      <c r="G3128">
        <v>81.3853326477482</v>
      </c>
      <c r="H3128">
        <v>-6.6656386747129099</v>
      </c>
      <c r="I3128">
        <v>-7.0590148098870102</v>
      </c>
      <c r="J3128">
        <v>-3.2119089951431001</v>
      </c>
      <c r="K3128">
        <v>102.692586509172</v>
      </c>
      <c r="L3128">
        <v>88.069907587262605</v>
      </c>
      <c r="M3128">
        <v>48.756923016245501</v>
      </c>
      <c r="N3128">
        <v>0.99556441008490004</v>
      </c>
      <c r="O3128">
        <v>60.734319224885198</v>
      </c>
      <c r="P3128">
        <v>165.57421451787599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46</v>
      </c>
      <c r="E3129">
        <v>65.928226420000001</v>
      </c>
      <c r="F3129">
        <v>0.7</v>
      </c>
      <c r="G3129">
        <v>-0.50528669307034901</v>
      </c>
      <c r="K3129">
        <v>0.813046339516308</v>
      </c>
      <c r="L3129">
        <v>1.2524745064316301</v>
      </c>
      <c r="M3129">
        <v>70.989730741565694</v>
      </c>
      <c r="N3129">
        <v>1</v>
      </c>
      <c r="O3129">
        <v>7.1428571428571397</v>
      </c>
      <c r="P3129">
        <v>39.999999999999901</v>
      </c>
      <c r="Q3129">
        <v>3.7666979515126001E-2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384</v>
      </c>
      <c r="E3130">
        <v>65.895336</v>
      </c>
      <c r="F3130">
        <v>111.3</v>
      </c>
      <c r="G3130">
        <v>129.38464777172501</v>
      </c>
      <c r="H3130">
        <v>-11.3924518894986</v>
      </c>
      <c r="I3130">
        <v>92.103573977494904</v>
      </c>
      <c r="J3130">
        <v>-5.5110511213330398</v>
      </c>
      <c r="K3130">
        <v>107.089937771251</v>
      </c>
      <c r="L3130">
        <v>79.830305526979302</v>
      </c>
      <c r="M3130">
        <v>39.542758582164801</v>
      </c>
      <c r="N3130">
        <v>0.21481244423229701</v>
      </c>
      <c r="O3130">
        <v>24.932614555255999</v>
      </c>
      <c r="P3130">
        <v>192.894736842105</v>
      </c>
      <c r="Q3130">
        <v>7.1824344851867006E-2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1105</v>
      </c>
      <c r="E3131">
        <v>65.830799999999996</v>
      </c>
      <c r="F3131">
        <v>50.55</v>
      </c>
      <c r="G3131">
        <v>-77.202726321975703</v>
      </c>
      <c r="H3131">
        <v>-15.3574246141612</v>
      </c>
      <c r="I3131">
        <v>-55.486234461921001</v>
      </c>
      <c r="J3131">
        <v>0.84514888455791404</v>
      </c>
      <c r="K3131">
        <v>61.544105398241101</v>
      </c>
      <c r="L3131">
        <v>85.914718287453994</v>
      </c>
      <c r="M3131">
        <v>35.353498740661102</v>
      </c>
      <c r="N3131">
        <v>1.1842105263157801</v>
      </c>
      <c r="O3131">
        <v>224.33234421364901</v>
      </c>
      <c r="P3131">
        <v>3.6923076923076801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328</v>
      </c>
      <c r="E3132">
        <v>65.752511999999996</v>
      </c>
      <c r="F3132">
        <v>66.400000000000006</v>
      </c>
      <c r="G3132">
        <v>2.67385243891753</v>
      </c>
      <c r="H3132">
        <v>-3.3039881498207802</v>
      </c>
      <c r="I3132">
        <v>3.6447985810290602</v>
      </c>
      <c r="J3132">
        <v>-5.3874827819700899</v>
      </c>
      <c r="K3132">
        <v>66.038409545198803</v>
      </c>
      <c r="L3132">
        <v>58.8330604847852</v>
      </c>
      <c r="M3132">
        <v>51.473547734248299</v>
      </c>
      <c r="N3132">
        <v>0.58613169595596004</v>
      </c>
      <c r="O3132">
        <v>21.611445783132499</v>
      </c>
      <c r="P3132">
        <v>111.802232854864</v>
      </c>
      <c r="Q3132">
        <v>2.7778918629661999E-2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80</v>
      </c>
      <c r="E3133">
        <v>65.712888969000005</v>
      </c>
      <c r="F3133">
        <v>9.15</v>
      </c>
      <c r="G3133">
        <v>75.555319367535702</v>
      </c>
      <c r="H3133">
        <v>19.215798637451002</v>
      </c>
      <c r="I3133">
        <v>29.733545757859101</v>
      </c>
      <c r="J3133">
        <v>12.3666653540459</v>
      </c>
      <c r="K3133">
        <v>6.4516007085123297</v>
      </c>
      <c r="L3133">
        <v>6.2535421861073797</v>
      </c>
      <c r="M3133">
        <v>86.810349428030605</v>
      </c>
      <c r="N3133">
        <v>2.8145754123867501</v>
      </c>
      <c r="O3133">
        <v>0</v>
      </c>
      <c r="P3133">
        <v>120.481927710843</v>
      </c>
      <c r="Q3133">
        <v>8.1443549691510006E-2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1537</v>
      </c>
      <c r="E3134">
        <v>65.679884000000001</v>
      </c>
      <c r="F3134">
        <v>34.9</v>
      </c>
      <c r="G3134">
        <v>-91.041171860534405</v>
      </c>
      <c r="H3134">
        <v>-9.9982935034703395</v>
      </c>
      <c r="I3134">
        <v>-33.046858195729101</v>
      </c>
      <c r="J3134">
        <v>-2.8759966010954598</v>
      </c>
      <c r="K3134">
        <v>36.700915244725998</v>
      </c>
      <c r="L3134">
        <v>43.818413207761402</v>
      </c>
      <c r="M3134">
        <v>46.9904517441677</v>
      </c>
      <c r="N3134">
        <v>0.70094821298322396</v>
      </c>
      <c r="O3134">
        <v>186.67621776504299</v>
      </c>
      <c r="P3134">
        <v>15.9468438538205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379</v>
      </c>
      <c r="E3135">
        <v>65.661354360000004</v>
      </c>
      <c r="F3135">
        <v>13.76</v>
      </c>
      <c r="G3135">
        <v>-3.2531270879695602</v>
      </c>
      <c r="H3135">
        <v>1.39611114689586</v>
      </c>
      <c r="I3135">
        <v>-6.3969017414096596</v>
      </c>
      <c r="J3135">
        <v>3.1247079662938901</v>
      </c>
      <c r="K3135">
        <v>13.627193901120901</v>
      </c>
      <c r="L3135">
        <v>13.447623790622499</v>
      </c>
      <c r="M3135">
        <v>66.625599549925099</v>
      </c>
      <c r="N3135">
        <v>1.0376032677031599</v>
      </c>
      <c r="O3135">
        <v>22.8197674418604</v>
      </c>
      <c r="P3135">
        <v>49.565217391304301</v>
      </c>
      <c r="Q3135">
        <v>1.3085030250414E-2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65.531850439999999</v>
      </c>
      <c r="F3136">
        <v>73.2</v>
      </c>
      <c r="G3136">
        <v>-61.062738719716599</v>
      </c>
      <c r="H3136">
        <v>4.0140673395625397</v>
      </c>
      <c r="I3136">
        <v>-44.320409765290698</v>
      </c>
      <c r="J3136">
        <v>-8.6187308367475595</v>
      </c>
      <c r="M3136">
        <v>45.302382848218997</v>
      </c>
      <c r="O3136">
        <v>65.245901639344197</v>
      </c>
      <c r="P3136">
        <v>27.0833333333333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177</v>
      </c>
      <c r="E3137">
        <v>65.448290159999999</v>
      </c>
      <c r="F3137">
        <v>35.33</v>
      </c>
      <c r="G3137">
        <v>-7.28006035051793</v>
      </c>
      <c r="H3137">
        <v>23.241994481642401</v>
      </c>
      <c r="I3137">
        <v>-0.35272761788794099</v>
      </c>
      <c r="J3137">
        <v>-6.5024139827404497</v>
      </c>
      <c r="K3137">
        <v>28.281976522944898</v>
      </c>
      <c r="L3137">
        <v>28.966475744541398</v>
      </c>
      <c r="M3137">
        <v>56.743421564341702</v>
      </c>
      <c r="N3137">
        <v>1.57330451698271</v>
      </c>
      <c r="O3137">
        <v>18.879139541466099</v>
      </c>
      <c r="P3137">
        <v>72.341463414634106</v>
      </c>
      <c r="Q3137">
        <v>5.5390174497600003E-3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384</v>
      </c>
      <c r="E3138">
        <v>65.390335676999996</v>
      </c>
      <c r="F3138">
        <v>0.9</v>
      </c>
      <c r="G3138">
        <v>182.22198603420199</v>
      </c>
      <c r="H3138">
        <v>11.004416523629899</v>
      </c>
      <c r="I3138">
        <v>4.3489303732437401</v>
      </c>
      <c r="J3138">
        <v>-7.0261382441549598</v>
      </c>
      <c r="K3138">
        <v>0.88861868054830595</v>
      </c>
      <c r="L3138">
        <v>0.71183827304805303</v>
      </c>
      <c r="M3138">
        <v>38.032927620951902</v>
      </c>
      <c r="N3138">
        <v>2.1164883990996399</v>
      </c>
      <c r="O3138">
        <v>18.8888888888888</v>
      </c>
      <c r="P3138">
        <v>373.68421052631498</v>
      </c>
      <c r="Q3138">
        <v>0.141135211151527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140</v>
      </c>
      <c r="E3139">
        <v>65.386999325999994</v>
      </c>
      <c r="F3139">
        <v>90</v>
      </c>
      <c r="G3139">
        <v>-37.778013965797598</v>
      </c>
      <c r="H3139">
        <v>-17.4706012362564</v>
      </c>
      <c r="I3139">
        <v>-43.213529773993997</v>
      </c>
      <c r="J3139">
        <v>-3.1141698959848201</v>
      </c>
      <c r="K3139">
        <v>97.086907739506998</v>
      </c>
      <c r="L3139">
        <v>108.755735298378</v>
      </c>
      <c r="M3139">
        <v>38.100397952983201</v>
      </c>
      <c r="N3139">
        <v>2.0697007056533301</v>
      </c>
      <c r="O3139">
        <v>78.8888888888889</v>
      </c>
      <c r="P3139">
        <v>9.0248334342822591</v>
      </c>
      <c r="Q3139">
        <v>-2.7257039756094999E-2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609</v>
      </c>
      <c r="E3140">
        <v>65.198521071000002</v>
      </c>
      <c r="F3140">
        <v>46.19</v>
      </c>
      <c r="G3140">
        <v>-3.7114010192491098</v>
      </c>
      <c r="H3140">
        <v>5.4422662253208403</v>
      </c>
      <c r="I3140">
        <v>4.9030700087086601</v>
      </c>
      <c r="J3140">
        <v>3.1975618767640102</v>
      </c>
      <c r="K3140">
        <v>42.105252071152599</v>
      </c>
      <c r="L3140">
        <v>42.049132984285599</v>
      </c>
      <c r="M3140">
        <v>50.822991772235298</v>
      </c>
      <c r="N3140">
        <v>1.87816933250438</v>
      </c>
      <c r="O3140">
        <v>40.701450530417802</v>
      </c>
      <c r="P3140">
        <v>39.842567363003297</v>
      </c>
      <c r="Q3140">
        <v>3.2122672466967997E-2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376</v>
      </c>
      <c r="E3141">
        <v>65.157749999999993</v>
      </c>
      <c r="F3141">
        <v>68.95</v>
      </c>
      <c r="G3141">
        <v>-6.9191182602761199</v>
      </c>
      <c r="H3141">
        <v>-8.0773121883940302</v>
      </c>
      <c r="I3141">
        <v>-9.7875205473481302</v>
      </c>
      <c r="J3141">
        <v>-6.2622493552660696</v>
      </c>
      <c r="K3141">
        <v>70.423049914545302</v>
      </c>
      <c r="L3141">
        <v>67.015011828044393</v>
      </c>
      <c r="M3141">
        <v>40.462443049040701</v>
      </c>
      <c r="N3141">
        <v>0.71646341463414598</v>
      </c>
      <c r="O3141">
        <v>31.109499637418399</v>
      </c>
      <c r="P3141">
        <v>27.685185185185102</v>
      </c>
      <c r="Q3141">
        <v>8.3812162130001006E-2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21</v>
      </c>
      <c r="E3142">
        <v>64.958927669999994</v>
      </c>
      <c r="F3142">
        <v>18.47</v>
      </c>
      <c r="G3142">
        <v>-12.907980977525099</v>
      </c>
      <c r="H3142">
        <v>-6.4117420129554397</v>
      </c>
      <c r="I3142">
        <v>0.498131413749135</v>
      </c>
      <c r="J3142">
        <v>-1.8140491667424501</v>
      </c>
      <c r="K3142">
        <v>19.1476842710703</v>
      </c>
      <c r="L3142">
        <v>19.700967118112001</v>
      </c>
      <c r="M3142">
        <v>55.190148652602502</v>
      </c>
      <c r="N3142">
        <v>0.97268854961831996</v>
      </c>
      <c r="O3142">
        <v>46.128857606930097</v>
      </c>
      <c r="P3142">
        <v>21.487096698992801</v>
      </c>
      <c r="Q3142">
        <v>-2.9868701466152E-2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64.862131199999993</v>
      </c>
      <c r="F3143">
        <v>128.6</v>
      </c>
      <c r="G3143">
        <v>190.93326236629599</v>
      </c>
      <c r="H3143">
        <v>34.576900388744797</v>
      </c>
      <c r="I3143">
        <v>492.72018353322898</v>
      </c>
      <c r="J3143">
        <v>-4.0791430967118796</v>
      </c>
      <c r="K3143">
        <v>98.160197084034905</v>
      </c>
      <c r="L3143">
        <v>57.358730642787101</v>
      </c>
      <c r="M3143">
        <v>76.016383034908003</v>
      </c>
      <c r="N3143">
        <v>1.6294971357950401</v>
      </c>
      <c r="O3143">
        <v>4.16018662519439</v>
      </c>
      <c r="P3143">
        <v>568.74674986999401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E3144">
        <v>64.750864500000006</v>
      </c>
      <c r="F3144">
        <v>22.05</v>
      </c>
      <c r="G3144">
        <v>58.822832296543702</v>
      </c>
      <c r="H3144">
        <v>-25.809429366585402</v>
      </c>
      <c r="I3144">
        <v>11.8625964563478</v>
      </c>
      <c r="J3144">
        <v>-12.0261382441549</v>
      </c>
      <c r="K3144">
        <v>25.52623348142</v>
      </c>
      <c r="L3144">
        <v>21.6514308802663</v>
      </c>
      <c r="M3144">
        <v>28.1885350874831</v>
      </c>
      <c r="N3144">
        <v>1.31141209881941</v>
      </c>
      <c r="O3144">
        <v>62.509448223733898</v>
      </c>
      <c r="P3144">
        <v>120.316402997502</v>
      </c>
      <c r="Q3144">
        <v>0.119270196343678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1501</v>
      </c>
      <c r="E3145">
        <v>64.684149750000003</v>
      </c>
      <c r="F3145">
        <v>218.25</v>
      </c>
      <c r="G3145">
        <v>46.891853981381203</v>
      </c>
      <c r="H3145">
        <v>-5.4265066665966302</v>
      </c>
      <c r="I3145">
        <v>5.3332832637549803</v>
      </c>
      <c r="J3145">
        <v>2.1133966395659698</v>
      </c>
      <c r="K3145">
        <v>216.200350704367</v>
      </c>
      <c r="L3145">
        <v>197.79559655157601</v>
      </c>
      <c r="M3145">
        <v>57.6749623669972</v>
      </c>
      <c r="N3145">
        <v>0.82503931638970995</v>
      </c>
      <c r="O3145">
        <v>28.659793814432899</v>
      </c>
      <c r="P3145">
        <v>89.453125</v>
      </c>
      <c r="Q3145">
        <v>8.5160178824953997E-2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64.681212000000002</v>
      </c>
      <c r="F3146">
        <v>177.05</v>
      </c>
      <c r="G3146">
        <v>-22.076521428484099</v>
      </c>
      <c r="H3146">
        <v>3.3786060883103799</v>
      </c>
      <c r="I3146">
        <v>18.197891630964101</v>
      </c>
      <c r="J3146">
        <v>-2.0845835977493401</v>
      </c>
      <c r="K3146">
        <v>163.53972382654601</v>
      </c>
      <c r="L3146">
        <v>156.10599535103799</v>
      </c>
      <c r="M3146">
        <v>57.618942487406798</v>
      </c>
      <c r="N3146">
        <v>2.1015761821366001</v>
      </c>
      <c r="O3146">
        <v>26.207286077379202</v>
      </c>
      <c r="P3146">
        <v>41.075697211155301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64.314416249999994</v>
      </c>
      <c r="F3147">
        <v>132.30000000000001</v>
      </c>
      <c r="G3147">
        <v>-19.9891920658464</v>
      </c>
      <c r="H3147">
        <v>5.4448756341033802</v>
      </c>
      <c r="I3147">
        <v>-3.2468631114205002</v>
      </c>
      <c r="J3147">
        <v>1.27964687981198</v>
      </c>
      <c r="K3147">
        <v>126.455228383829</v>
      </c>
      <c r="M3147">
        <v>76.0703154514094</v>
      </c>
      <c r="N3147">
        <v>0.256390977443609</v>
      </c>
      <c r="O3147">
        <v>20.861678004535101</v>
      </c>
      <c r="P3147">
        <v>27.789046653143998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1566</v>
      </c>
      <c r="E3148">
        <v>64.150869810000003</v>
      </c>
      <c r="F3148">
        <v>5.2</v>
      </c>
      <c r="G3148">
        <v>27.445866631217299</v>
      </c>
      <c r="H3148">
        <v>13.629018856609701</v>
      </c>
      <c r="I3148">
        <v>-11.0356850113716</v>
      </c>
      <c r="J3148">
        <v>-13.5521122701289</v>
      </c>
      <c r="K3148">
        <v>4.8644270208691101</v>
      </c>
      <c r="L3148">
        <v>4.5391957301284496</v>
      </c>
      <c r="M3148">
        <v>52.535882351276499</v>
      </c>
      <c r="N3148">
        <v>3.04469251450793</v>
      </c>
      <c r="O3148">
        <v>30.769230769230699</v>
      </c>
      <c r="P3148">
        <v>89.090909090909093</v>
      </c>
      <c r="Q3148">
        <v>5.4802774516159003E-2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584</v>
      </c>
      <c r="E3149">
        <v>63.741826449000001</v>
      </c>
      <c r="F3149">
        <v>59.16</v>
      </c>
      <c r="G3149">
        <v>65.555319367535702</v>
      </c>
      <c r="H3149">
        <v>-7.2492420129554302</v>
      </c>
      <c r="I3149">
        <v>4.1512308764788202</v>
      </c>
      <c r="J3149">
        <v>-4.8923802823715103</v>
      </c>
      <c r="K3149">
        <v>60.478948096850701</v>
      </c>
      <c r="L3149">
        <v>53.739370390977697</v>
      </c>
      <c r="M3149">
        <v>53.5343066747132</v>
      </c>
      <c r="N3149">
        <v>0.76392706064297</v>
      </c>
      <c r="O3149">
        <v>22.379986477349501</v>
      </c>
      <c r="P3149">
        <v>104</v>
      </c>
      <c r="Q3149">
        <v>4.4071971225181E-2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E3150">
        <v>63.727400000000003</v>
      </c>
      <c r="F3150">
        <v>144.30000000000001</v>
      </c>
      <c r="G3150">
        <v>1121.5726353848499</v>
      </c>
      <c r="H3150">
        <v>-2.2021831894260302</v>
      </c>
      <c r="I3150">
        <v>120.325546349859</v>
      </c>
      <c r="J3150">
        <v>2.1529662334569699</v>
      </c>
      <c r="K3150">
        <v>130.368641569277</v>
      </c>
      <c r="L3150">
        <v>88.544106959565198</v>
      </c>
      <c r="M3150">
        <v>54.775957199914899</v>
      </c>
      <c r="N3150">
        <v>0.44619957409344302</v>
      </c>
      <c r="O3150">
        <v>6.1677061677061404</v>
      </c>
      <c r="P3150">
        <v>1463.38028169014</v>
      </c>
      <c r="Q3150">
        <v>0.17052411965649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609</v>
      </c>
      <c r="E3151">
        <v>63.680399999999999</v>
      </c>
      <c r="F3151">
        <v>4.1900000000000004</v>
      </c>
      <c r="G3151">
        <v>161.11087492309099</v>
      </c>
      <c r="H3151">
        <v>1.49593565201919</v>
      </c>
      <c r="I3151">
        <v>27.2481433714666</v>
      </c>
      <c r="J3151">
        <v>-1.5465219372005099</v>
      </c>
      <c r="K3151">
        <v>4.0778793870091503</v>
      </c>
      <c r="L3151">
        <v>3.74930674367614</v>
      </c>
      <c r="M3151">
        <v>59.551149718600001</v>
      </c>
      <c r="N3151">
        <v>1.69408122726628</v>
      </c>
      <c r="O3151">
        <v>82.577565632458203</v>
      </c>
      <c r="P3151">
        <v>193.00699300699301</v>
      </c>
      <c r="Q3151">
        <v>0.107749813424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E3152">
        <v>63.6</v>
      </c>
      <c r="F3152">
        <v>111.3</v>
      </c>
      <c r="G3152">
        <v>254.56482354708399</v>
      </c>
      <c r="H3152">
        <v>16.919856206458601</v>
      </c>
      <c r="I3152">
        <v>100.964314988628</v>
      </c>
      <c r="J3152">
        <v>-11.054631206736399</v>
      </c>
      <c r="K3152">
        <v>94.865314879298396</v>
      </c>
      <c r="L3152">
        <v>68.946143395162196</v>
      </c>
      <c r="M3152">
        <v>52.363202708274599</v>
      </c>
      <c r="N3152">
        <v>0.77120694682008994</v>
      </c>
      <c r="O3152">
        <v>13.836477987421301</v>
      </c>
      <c r="P3152">
        <v>345.2</v>
      </c>
      <c r="Q3152">
        <v>0.14134531136702799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80</v>
      </c>
      <c r="E3153">
        <v>63.545144999999998</v>
      </c>
      <c r="F3153">
        <v>337.35</v>
      </c>
      <c r="G3153">
        <v>279.895702046287</v>
      </c>
      <c r="H3153">
        <v>14.314521053246599</v>
      </c>
      <c r="I3153">
        <v>234.96431498862799</v>
      </c>
      <c r="J3153">
        <v>-5.9587225138178797</v>
      </c>
      <c r="K3153">
        <v>271.52009907239898</v>
      </c>
      <c r="M3153">
        <v>58.928979977269201</v>
      </c>
      <c r="N3153">
        <v>2.39316239316239</v>
      </c>
      <c r="O3153">
        <v>12.642655995257099</v>
      </c>
      <c r="P3153">
        <v>321.6875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E3154">
        <v>63.524167599999998</v>
      </c>
      <c r="F3154">
        <v>14.34</v>
      </c>
      <c r="G3154">
        <v>-49.460154872406001</v>
      </c>
      <c r="H3154">
        <v>15.489741037891999</v>
      </c>
      <c r="I3154">
        <v>-4.1005619688660397</v>
      </c>
      <c r="J3154">
        <v>2.0031657851490499</v>
      </c>
      <c r="K3154">
        <v>13.2577648701703</v>
      </c>
      <c r="L3154">
        <v>14.5875302809924</v>
      </c>
      <c r="M3154">
        <v>65.740769221997297</v>
      </c>
      <c r="N3154">
        <v>0.83184601349051401</v>
      </c>
      <c r="O3154">
        <v>80.962343096234306</v>
      </c>
      <c r="P3154">
        <v>38.5507246376811</v>
      </c>
      <c r="Q3154">
        <v>0.15291725436110301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672</v>
      </c>
      <c r="E3155">
        <v>63.460410000000003</v>
      </c>
      <c r="F3155">
        <v>36.299999999999997</v>
      </c>
      <c r="G3155">
        <v>-14.869771353044801</v>
      </c>
      <c r="H3155">
        <v>-8.2975178750244094</v>
      </c>
      <c r="I3155">
        <v>-21.295264739430898</v>
      </c>
      <c r="J3155">
        <v>-0.91502713304385497</v>
      </c>
      <c r="K3155">
        <v>37.7757970354725</v>
      </c>
      <c r="L3155">
        <v>39.901748720311097</v>
      </c>
      <c r="M3155">
        <v>60.733554093348502</v>
      </c>
      <c r="N3155">
        <v>0.72046594541839104</v>
      </c>
      <c r="O3155">
        <v>92.561983471074399</v>
      </c>
      <c r="P3155">
        <v>16.720257234726599</v>
      </c>
      <c r="Q3155">
        <v>-4.249972045196E-3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62</v>
      </c>
      <c r="E3156">
        <v>63.446247499999998</v>
      </c>
      <c r="F3156">
        <v>147.65</v>
      </c>
      <c r="G3156">
        <v>152.605578894058</v>
      </c>
      <c r="H3156">
        <v>6.4547845847542096</v>
      </c>
      <c r="I3156">
        <v>30.717387185248899</v>
      </c>
      <c r="J3156">
        <v>-7.86988824415495</v>
      </c>
      <c r="K3156">
        <v>138.77903156845699</v>
      </c>
      <c r="L3156">
        <v>109.26192147179501</v>
      </c>
      <c r="M3156">
        <v>50.1277283099869</v>
      </c>
      <c r="N3156">
        <v>0.18701191735133799</v>
      </c>
      <c r="O3156">
        <v>33.931594988147602</v>
      </c>
      <c r="P3156">
        <v>180.38359285985501</v>
      </c>
      <c r="Q3156">
        <v>0.31482438085688802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98</v>
      </c>
      <c r="E3157">
        <v>63.444650000000003</v>
      </c>
      <c r="F3157">
        <v>1119.2</v>
      </c>
      <c r="G3157">
        <v>3.8925742694965102</v>
      </c>
      <c r="H3157">
        <v>-4.8403062610119001</v>
      </c>
      <c r="I3157">
        <v>48.850029274342603</v>
      </c>
      <c r="J3157">
        <v>-2.0172024922114198</v>
      </c>
      <c r="K3157">
        <v>973.01112924469805</v>
      </c>
      <c r="M3157">
        <v>4.4042243621263001E-2</v>
      </c>
      <c r="N3157">
        <v>0.90909090909090895</v>
      </c>
      <c r="O3157">
        <v>21.9621157969978</v>
      </c>
      <c r="P3157">
        <v>106.285135010598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477</v>
      </c>
      <c r="E3158">
        <v>63.393000000000001</v>
      </c>
      <c r="F3158">
        <v>46.45</v>
      </c>
      <c r="G3158">
        <v>-9.5846297418790094</v>
      </c>
      <c r="H3158">
        <v>-9.7872585418810498</v>
      </c>
      <c r="I3158">
        <v>-13.9614948337331</v>
      </c>
      <c r="J3158">
        <v>-6.0720193703280696</v>
      </c>
      <c r="K3158">
        <v>48.161436643783802</v>
      </c>
      <c r="L3158">
        <v>49.647147954303001</v>
      </c>
      <c r="M3158">
        <v>47.838134422501199</v>
      </c>
      <c r="N3158">
        <v>0.86941112575309099</v>
      </c>
      <c r="O3158">
        <v>63.186221743810499</v>
      </c>
      <c r="P3158">
        <v>19.102564102564099</v>
      </c>
      <c r="Q3158">
        <v>2.4769920420394002E-2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387</v>
      </c>
      <c r="E3159">
        <v>63.259777999999997</v>
      </c>
      <c r="F3159">
        <v>25.37</v>
      </c>
      <c r="G3159">
        <v>-70.573955341220298</v>
      </c>
      <c r="H3159">
        <v>-47.171506332099597</v>
      </c>
      <c r="I3159">
        <v>-57.091394133208702</v>
      </c>
      <c r="J3159">
        <v>14.708187421158501</v>
      </c>
      <c r="K3159">
        <v>41.0939760546146</v>
      </c>
      <c r="L3159">
        <v>51.452468479239499</v>
      </c>
      <c r="M3159">
        <v>45.7302683354851</v>
      </c>
      <c r="N3159">
        <v>2.0893055909151599</v>
      </c>
      <c r="O3159">
        <v>270.003941663381</v>
      </c>
      <c r="P3159">
        <v>28.912601626016201</v>
      </c>
      <c r="Q3159">
        <v>0.107724937974117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E3160">
        <v>63.254716250000001</v>
      </c>
      <c r="F3160">
        <v>133.44999999999999</v>
      </c>
      <c r="G3160">
        <v>10.7274349184784</v>
      </c>
      <c r="H3160">
        <v>19.136330574961502</v>
      </c>
      <c r="I3160">
        <v>-12.1105552856488</v>
      </c>
      <c r="J3160">
        <v>0.43287814928766899</v>
      </c>
      <c r="K3160">
        <v>121.717312837355</v>
      </c>
      <c r="L3160">
        <v>124.575167708008</v>
      </c>
      <c r="M3160">
        <v>58.274276580986502</v>
      </c>
      <c r="N3160">
        <v>1.56176717063277</v>
      </c>
      <c r="O3160">
        <v>62.1581116523042</v>
      </c>
      <c r="P3160">
        <v>56.999999999999901</v>
      </c>
      <c r="Q3160">
        <v>2.5398223725128E-2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609</v>
      </c>
      <c r="E3161">
        <v>63.033910050000003</v>
      </c>
      <c r="F3161">
        <v>2.0699999999999998</v>
      </c>
      <c r="G3161">
        <v>17.485143928939198</v>
      </c>
      <c r="H3161">
        <v>1.6507579870445499</v>
      </c>
      <c r="I3161">
        <v>-10.060075255274</v>
      </c>
      <c r="J3161">
        <v>-6.0801922982090302</v>
      </c>
      <c r="K3161">
        <v>1.9902138468291599</v>
      </c>
      <c r="L3161">
        <v>1.88946976571047</v>
      </c>
      <c r="M3161">
        <v>47.001588772972603</v>
      </c>
      <c r="N3161">
        <v>1.55669943143079</v>
      </c>
      <c r="O3161">
        <v>57.004830917874401</v>
      </c>
      <c r="P3161">
        <v>1096.5317919075101</v>
      </c>
      <c r="Q3161">
        <v>6.2202770026645003E-2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62.97542</v>
      </c>
      <c r="F3162">
        <v>158</v>
      </c>
      <c r="G3162">
        <v>288.01145971841203</v>
      </c>
      <c r="H3162">
        <v>-17.0185541822676</v>
      </c>
      <c r="I3162">
        <v>37.168048221908499</v>
      </c>
      <c r="J3162">
        <v>-2.0261382441549598</v>
      </c>
      <c r="K3162">
        <v>160.26023530066101</v>
      </c>
      <c r="L3162">
        <v>126.596448086188</v>
      </c>
      <c r="M3162">
        <v>48.250055157032399</v>
      </c>
      <c r="N3162">
        <v>1.07556675062972</v>
      </c>
      <c r="O3162">
        <v>33.734177215189803</v>
      </c>
      <c r="P3162">
        <v>363.343108504398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E3163">
        <v>62.938352000000002</v>
      </c>
      <c r="F3163">
        <v>312</v>
      </c>
      <c r="G3163">
        <v>143.597127375421</v>
      </c>
      <c r="H3163">
        <v>-5.2233916728193899</v>
      </c>
      <c r="I3163">
        <v>76.916122217544</v>
      </c>
      <c r="J3163">
        <v>-4.3928049108216296</v>
      </c>
      <c r="K3163">
        <v>306.65175535878097</v>
      </c>
      <c r="L3163">
        <v>254.07830617752299</v>
      </c>
      <c r="M3163">
        <v>47.089996565274497</v>
      </c>
      <c r="N3163">
        <v>1.02928870292887</v>
      </c>
      <c r="O3163">
        <v>29.7916666666666</v>
      </c>
      <c r="P3163">
        <v>184.93150684931501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1219</v>
      </c>
      <c r="E3164">
        <v>62.839302500000002</v>
      </c>
      <c r="F3164">
        <v>55</v>
      </c>
      <c r="G3164">
        <v>-46.356844461726503</v>
      </c>
      <c r="H3164">
        <v>-13.8417482577514</v>
      </c>
      <c r="I3164">
        <v>-13.690552268008799</v>
      </c>
      <c r="J3164">
        <v>-2.6625018805186</v>
      </c>
      <c r="K3164">
        <v>58.451285208394701</v>
      </c>
      <c r="M3164">
        <v>36.663270448979098</v>
      </c>
      <c r="N3164">
        <v>1.3588235294117601</v>
      </c>
      <c r="O3164">
        <v>34.545454545454497</v>
      </c>
      <c r="P3164">
        <v>11.6751269035533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477</v>
      </c>
      <c r="E3165">
        <v>62.73</v>
      </c>
      <c r="F3165">
        <v>6.97</v>
      </c>
      <c r="G3165">
        <v>-17.509451564533698</v>
      </c>
      <c r="H3165">
        <v>-6.8127763748067602</v>
      </c>
      <c r="I3165">
        <v>-12.866670926864501</v>
      </c>
      <c r="J3165">
        <v>-2.8772020739421902</v>
      </c>
      <c r="K3165">
        <v>7.2349676488479</v>
      </c>
      <c r="L3165">
        <v>7.2019308751087499</v>
      </c>
      <c r="M3165">
        <v>46.751677640282701</v>
      </c>
      <c r="N3165">
        <v>0.90736017854984696</v>
      </c>
      <c r="O3165">
        <v>52.080344332854999</v>
      </c>
      <c r="P3165">
        <v>39.399999999999899</v>
      </c>
      <c r="Q3165">
        <v>1.8409724789146001E-2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92</v>
      </c>
      <c r="E3166">
        <v>62.724156000000001</v>
      </c>
      <c r="F3166">
        <v>3</v>
      </c>
      <c r="G3166">
        <v>-51.828646877190003</v>
      </c>
      <c r="H3166">
        <v>-20.315908679622101</v>
      </c>
      <c r="I3166">
        <v>-32.088316590319003</v>
      </c>
      <c r="J3166">
        <v>2.2501775453187101</v>
      </c>
      <c r="K3166">
        <v>3.5096697896992501</v>
      </c>
      <c r="L3166">
        <v>4.0026121367970999</v>
      </c>
      <c r="M3166">
        <v>49.502086011617003</v>
      </c>
      <c r="N3166">
        <v>3.3944437489723498</v>
      </c>
      <c r="O3166">
        <v>151.666666666666</v>
      </c>
      <c r="P3166">
        <v>1.01010101010099</v>
      </c>
      <c r="Q3166">
        <v>-2.1578915582939999E-2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E3167">
        <v>62.675917499999997</v>
      </c>
      <c r="F3167">
        <v>132.65</v>
      </c>
      <c r="G3167">
        <v>67.009063860927796</v>
      </c>
      <c r="H3167">
        <v>-13.621805189850701</v>
      </c>
      <c r="I3167">
        <v>102.915927891854</v>
      </c>
      <c r="J3167">
        <v>7.8434269732363298</v>
      </c>
      <c r="K3167">
        <v>116.504581953997</v>
      </c>
      <c r="L3167">
        <v>92.775701093313103</v>
      </c>
      <c r="M3167">
        <v>75.887894187904706</v>
      </c>
      <c r="N3167">
        <v>0.50612244897959102</v>
      </c>
      <c r="O3167">
        <v>9.6117602713908692</v>
      </c>
      <c r="P3167">
        <v>155.09615384615299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284</v>
      </c>
      <c r="E3168">
        <v>62.616419550000003</v>
      </c>
      <c r="F3168">
        <v>45.55</v>
      </c>
      <c r="G3168">
        <v>-18.936914802117801</v>
      </c>
      <c r="H3168">
        <v>-0.30378746750089197</v>
      </c>
      <c r="I3168">
        <v>10.5931534398967</v>
      </c>
      <c r="J3168">
        <v>0.196083978067259</v>
      </c>
      <c r="K3168">
        <v>44.731060595852703</v>
      </c>
      <c r="M3168">
        <v>52.340252368829901</v>
      </c>
      <c r="N3168">
        <v>1.1545801526717501</v>
      </c>
      <c r="O3168">
        <v>9.0010976948408299</v>
      </c>
      <c r="P3168">
        <v>26.5277777777777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59</v>
      </c>
      <c r="E3169">
        <v>62.586709163999998</v>
      </c>
      <c r="F3169">
        <v>48.93</v>
      </c>
      <c r="G3169">
        <v>0.71463309302593103</v>
      </c>
      <c r="H3169">
        <v>-2.8084256864248198</v>
      </c>
      <c r="I3169">
        <v>-17.011857186621398</v>
      </c>
      <c r="J3169">
        <v>-5.6313050072164499</v>
      </c>
      <c r="K3169">
        <v>49.343725423549301</v>
      </c>
      <c r="L3169">
        <v>47.7781611985639</v>
      </c>
      <c r="M3169">
        <v>54.8971033828904</v>
      </c>
      <c r="N3169">
        <v>0.99644177619878405</v>
      </c>
      <c r="O3169">
        <v>29.756795422031399</v>
      </c>
      <c r="P3169">
        <v>35.878922521521801</v>
      </c>
      <c r="Q3169">
        <v>2.6305646137810001E-3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62.563368339</v>
      </c>
      <c r="F3170">
        <v>3.75</v>
      </c>
      <c r="G3170">
        <v>-21.545719348233799</v>
      </c>
      <c r="H3170">
        <v>-11.3596586796221</v>
      </c>
      <c r="I3170">
        <v>44.565974739665698</v>
      </c>
      <c r="J3170">
        <v>9.1193725917583404</v>
      </c>
      <c r="K3170">
        <v>3.65430082760852</v>
      </c>
      <c r="L3170">
        <v>3.7026569818833801</v>
      </c>
      <c r="M3170">
        <v>68.1640907766391</v>
      </c>
      <c r="N3170">
        <v>1.97449970263917</v>
      </c>
      <c r="O3170">
        <v>81.599999999999895</v>
      </c>
      <c r="P3170">
        <v>76.886792452830093</v>
      </c>
      <c r="Q3170">
        <v>3.0542886242315E-2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609</v>
      </c>
      <c r="E3171">
        <v>62.562240000000003</v>
      </c>
      <c r="F3171">
        <v>62.4</v>
      </c>
      <c r="G3171">
        <v>735.29252545328904</v>
      </c>
      <c r="H3171">
        <v>5.3981078103661098</v>
      </c>
      <c r="I3171">
        <v>295.478972969084</v>
      </c>
      <c r="J3171">
        <v>-2.0261382441549598</v>
      </c>
      <c r="K3171">
        <v>55.873819095565203</v>
      </c>
      <c r="M3171">
        <v>100</v>
      </c>
      <c r="N3171">
        <v>1.84375</v>
      </c>
      <c r="O3171">
        <v>0</v>
      </c>
      <c r="P3171">
        <v>763.07053941908703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584</v>
      </c>
      <c r="E3172">
        <v>62.546342250000002</v>
      </c>
      <c r="F3172">
        <v>1.27</v>
      </c>
      <c r="G3172">
        <v>1.0973200216265599</v>
      </c>
      <c r="H3172">
        <v>-2.5415497052631202</v>
      </c>
      <c r="I3172">
        <v>13.874254084131699</v>
      </c>
      <c r="J3172">
        <v>-7.02613824415495</v>
      </c>
      <c r="K3172">
        <v>1.2408162744333999</v>
      </c>
      <c r="L3172">
        <v>1.1335110674898301</v>
      </c>
      <c r="M3172">
        <v>47.4341911735807</v>
      </c>
      <c r="N3172">
        <v>2.2942144896999901</v>
      </c>
      <c r="O3172">
        <v>28.708117170972301</v>
      </c>
      <c r="P3172">
        <v>72.747788110802603</v>
      </c>
      <c r="Q3172">
        <v>0.122089820107039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E3173">
        <v>62.532404999999997</v>
      </c>
      <c r="F3173">
        <v>146.80000000000001</v>
      </c>
      <c r="G3173">
        <v>146.54521835743401</v>
      </c>
      <c r="H3173">
        <v>-16.635501554940099</v>
      </c>
      <c r="I3173">
        <v>-4.6588734171687296</v>
      </c>
      <c r="J3173">
        <v>-5.0472862804087297</v>
      </c>
      <c r="K3173">
        <v>149.258283333382</v>
      </c>
      <c r="L3173">
        <v>131.78972748007499</v>
      </c>
      <c r="M3173">
        <v>44.892352089871203</v>
      </c>
      <c r="N3173">
        <v>0.78348623853210997</v>
      </c>
      <c r="O3173">
        <v>41.655313351498599</v>
      </c>
      <c r="P3173">
        <v>192.02150537634401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477</v>
      </c>
      <c r="E3174">
        <v>62.3092288</v>
      </c>
      <c r="F3174">
        <v>26.85</v>
      </c>
      <c r="G3174">
        <v>5.8040755864411997</v>
      </c>
      <c r="H3174">
        <v>-1.0643814551865101</v>
      </c>
      <c r="I3174">
        <v>-21.9809586432124</v>
      </c>
      <c r="J3174">
        <v>-12.0434094013224</v>
      </c>
      <c r="K3174">
        <v>26.337777668167401</v>
      </c>
      <c r="L3174">
        <v>26.646720002839501</v>
      </c>
      <c r="M3174">
        <v>48.963000180503698</v>
      </c>
      <c r="N3174">
        <v>1.96465267844864</v>
      </c>
      <c r="O3174">
        <v>59.031657355679698</v>
      </c>
      <c r="P3174">
        <v>35.949367088607602</v>
      </c>
      <c r="Q3174">
        <v>2.2706289907752999E-2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140</v>
      </c>
      <c r="E3175">
        <v>62.28</v>
      </c>
      <c r="F3175">
        <v>38.06</v>
      </c>
      <c r="G3175">
        <v>67.401473213689599</v>
      </c>
      <c r="H3175">
        <v>12.438893580264899</v>
      </c>
      <c r="I3175">
        <v>29.9272779515913</v>
      </c>
      <c r="J3175">
        <v>9.6227807619760508</v>
      </c>
      <c r="K3175">
        <v>31.212163586642198</v>
      </c>
      <c r="L3175">
        <v>29.3237495265471</v>
      </c>
      <c r="M3175">
        <v>80.1987608022323</v>
      </c>
      <c r="N3175">
        <v>2.9361221160121298</v>
      </c>
      <c r="O3175">
        <v>5.0972149238044997</v>
      </c>
      <c r="P3175">
        <v>107.411444141689</v>
      </c>
      <c r="Q3175">
        <v>8.2530098904501997E-2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21</v>
      </c>
      <c r="E3176">
        <v>62.202390000000001</v>
      </c>
      <c r="F3176">
        <v>43</v>
      </c>
      <c r="G3176">
        <v>-71.1990665973765</v>
      </c>
      <c r="H3176">
        <v>-13.549564247112199</v>
      </c>
      <c r="I3176">
        <v>-35.264759901239401</v>
      </c>
      <c r="J3176">
        <v>-6.5205202666268702</v>
      </c>
      <c r="K3176">
        <v>45.949628718555303</v>
      </c>
      <c r="M3176">
        <v>41.986232949151997</v>
      </c>
      <c r="N3176">
        <v>0.70370370370370305</v>
      </c>
      <c r="O3176">
        <v>87.906976744185997</v>
      </c>
      <c r="P3176">
        <v>5.13447432762836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E3177">
        <v>62.109183167999902</v>
      </c>
      <c r="F3177">
        <v>76.739999999999995</v>
      </c>
      <c r="G3177">
        <v>65.912041561713707</v>
      </c>
      <c r="H3177">
        <v>-10.423132735360999</v>
      </c>
      <c r="I3177">
        <v>-2.1382818610949301</v>
      </c>
      <c r="J3177">
        <v>8.6948019880365308</v>
      </c>
      <c r="K3177">
        <v>74.259295811980607</v>
      </c>
      <c r="L3177">
        <v>65.237730243863396</v>
      </c>
      <c r="M3177">
        <v>61.298286850617899</v>
      </c>
      <c r="N3177">
        <v>3.3938801401839802</v>
      </c>
      <c r="O3177">
        <v>23.0518634349752</v>
      </c>
      <c r="P3177">
        <v>165.72022160664801</v>
      </c>
      <c r="Q3177">
        <v>0.18324499334025901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E3178">
        <v>62.079622469999997</v>
      </c>
      <c r="F3178">
        <v>129.62</v>
      </c>
      <c r="G3178">
        <v>193.93953381280701</v>
      </c>
      <c r="H3178">
        <v>117.463021628319</v>
      </c>
      <c r="I3178">
        <v>172.10105592353401</v>
      </c>
      <c r="J3178">
        <v>21.423861755845</v>
      </c>
      <c r="K3178">
        <v>73.280337235555095</v>
      </c>
      <c r="L3178">
        <v>56.845182467398502</v>
      </c>
      <c r="M3178">
        <v>96.623653204945199</v>
      </c>
      <c r="N3178">
        <v>2.64578313253012</v>
      </c>
      <c r="O3178">
        <v>0</v>
      </c>
      <c r="P3178">
        <v>249.38005390835499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998</v>
      </c>
      <c r="E3179">
        <v>62.078099999999999</v>
      </c>
      <c r="F3179">
        <v>196.9</v>
      </c>
      <c r="G3179">
        <v>589.526175469539</v>
      </c>
      <c r="H3179">
        <v>7.2914222348815603</v>
      </c>
      <c r="I3179">
        <v>479.36911258982701</v>
      </c>
      <c r="J3179">
        <v>-9.7643701614913496</v>
      </c>
      <c r="K3179">
        <v>175.52053923066899</v>
      </c>
      <c r="L3179">
        <v>97.207105707888005</v>
      </c>
      <c r="M3179">
        <v>33.578551475687199</v>
      </c>
      <c r="N3179">
        <v>0.56671954488266496</v>
      </c>
      <c r="O3179">
        <v>19.756221432198998</v>
      </c>
      <c r="P3179">
        <v>617.30418943533698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584</v>
      </c>
      <c r="E3180">
        <v>62.034959999999998</v>
      </c>
      <c r="F3180">
        <v>120</v>
      </c>
      <c r="G3180">
        <v>82.748301823676002</v>
      </c>
      <c r="H3180">
        <v>-18.830550424170301</v>
      </c>
      <c r="I3180">
        <v>58.671569973779</v>
      </c>
      <c r="J3180">
        <v>4.1085481027084896</v>
      </c>
      <c r="K3180">
        <v>118.68552257781801</v>
      </c>
      <c r="L3180">
        <v>97.364591713626893</v>
      </c>
      <c r="M3180">
        <v>65.602145568166804</v>
      </c>
      <c r="N3180">
        <v>0.45668607472100903</v>
      </c>
      <c r="O3180">
        <v>40.4166666666666</v>
      </c>
      <c r="P3180">
        <v>141.74053182917001</v>
      </c>
      <c r="Q3180">
        <v>0.109309347193164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21</v>
      </c>
      <c r="E3181">
        <v>62.008863599999998</v>
      </c>
      <c r="F3181">
        <v>56.04</v>
      </c>
      <c r="G3181">
        <v>15.988019897722101</v>
      </c>
      <c r="H3181">
        <v>-5.7285523577830197</v>
      </c>
      <c r="I3181">
        <v>-31.138336850550399</v>
      </c>
      <c r="J3181">
        <v>-0.309931591642579</v>
      </c>
      <c r="K3181">
        <v>57.900042006440898</v>
      </c>
      <c r="L3181">
        <v>55.588676906405098</v>
      </c>
      <c r="M3181">
        <v>45.944627282034801</v>
      </c>
      <c r="N3181">
        <v>0.83526222033289299</v>
      </c>
      <c r="O3181">
        <v>37.401855817273301</v>
      </c>
      <c r="P3181">
        <v>46.893840104849197</v>
      </c>
      <c r="Q3181">
        <v>5.6594807746662999E-2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59</v>
      </c>
      <c r="E3182">
        <v>61.939503191999997</v>
      </c>
      <c r="F3182">
        <v>24.11</v>
      </c>
      <c r="G3182">
        <v>-26.899352877931399</v>
      </c>
      <c r="H3182">
        <v>3.2061932404009901</v>
      </c>
      <c r="I3182">
        <v>29.9584670354119</v>
      </c>
      <c r="J3182">
        <v>0.31184370826505498</v>
      </c>
      <c r="K3182">
        <v>23.0368959031873</v>
      </c>
      <c r="L3182">
        <v>22.450840640135802</v>
      </c>
      <c r="M3182">
        <v>59.295705662291603</v>
      </c>
      <c r="N3182">
        <v>1.2507445589919799</v>
      </c>
      <c r="O3182">
        <v>15.097469929489799</v>
      </c>
      <c r="P3182">
        <v>50.218068535825502</v>
      </c>
      <c r="Q3182">
        <v>7.6110013792162007E-2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61.936958850000003</v>
      </c>
      <c r="F3183">
        <v>6.13</v>
      </c>
      <c r="G3183">
        <v>-6.8707161354228603</v>
      </c>
      <c r="H3183">
        <v>0.77256377920810604</v>
      </c>
      <c r="I3183">
        <v>18.8371963445605</v>
      </c>
      <c r="J3183">
        <v>-11.909859174387501</v>
      </c>
      <c r="K3183">
        <v>6.10445748460124</v>
      </c>
      <c r="L3183">
        <v>5.9071867092851997</v>
      </c>
      <c r="M3183">
        <v>45.443262954452997</v>
      </c>
      <c r="N3183">
        <v>1.6886230614531399</v>
      </c>
      <c r="O3183">
        <v>50.407830342577498</v>
      </c>
      <c r="P3183">
        <v>62.1693121693121</v>
      </c>
      <c r="Q3183">
        <v>-3.1101407855563E-2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609</v>
      </c>
      <c r="E3184">
        <v>61.921217599999999</v>
      </c>
      <c r="F3184">
        <v>71.22</v>
      </c>
      <c r="G3184">
        <v>51.346734525148001</v>
      </c>
      <c r="H3184">
        <v>-1.29011457323099</v>
      </c>
      <c r="I3184">
        <v>23.774082166368199</v>
      </c>
      <c r="J3184">
        <v>-1.8178338419886</v>
      </c>
      <c r="K3184">
        <v>68.588485028768801</v>
      </c>
      <c r="L3184">
        <v>59.273797962964501</v>
      </c>
      <c r="M3184">
        <v>52.045677988292198</v>
      </c>
      <c r="N3184">
        <v>0.40472275238292399</v>
      </c>
      <c r="O3184">
        <v>12.32799775344</v>
      </c>
      <c r="P3184">
        <v>97.8333333333333</v>
      </c>
      <c r="Q3184">
        <v>9.4940227939165997E-2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49</v>
      </c>
      <c r="E3185">
        <v>61.8</v>
      </c>
      <c r="F3185">
        <v>66.209999999999994</v>
      </c>
      <c r="G3185">
        <v>103.975704470729</v>
      </c>
      <c r="H3185">
        <v>21.848507835007201</v>
      </c>
      <c r="I3185">
        <v>74.999718191775202</v>
      </c>
      <c r="J3185">
        <v>20.044174255845</v>
      </c>
      <c r="K3185">
        <v>50.323762398938698</v>
      </c>
      <c r="L3185">
        <v>43.597559986154899</v>
      </c>
      <c r="M3185">
        <v>84.556403263368594</v>
      </c>
      <c r="N3185">
        <v>3.0627266478509401</v>
      </c>
      <c r="O3185">
        <v>7.4611085938680102</v>
      </c>
      <c r="P3185">
        <v>133.95759717314399</v>
      </c>
      <c r="Q3185">
        <v>3.6604516214369998E-2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E3186">
        <v>61.744</v>
      </c>
      <c r="F3186">
        <v>190.7</v>
      </c>
      <c r="G3186">
        <v>-66.291636406552001</v>
      </c>
      <c r="H3186">
        <v>-10.337046891004199</v>
      </c>
      <c r="I3186">
        <v>-29.400411038768901</v>
      </c>
      <c r="J3186">
        <v>-0.74542731890666702</v>
      </c>
      <c r="K3186">
        <v>206.674424156128</v>
      </c>
      <c r="L3186">
        <v>232.70129252121399</v>
      </c>
      <c r="M3186">
        <v>35.357235726064502</v>
      </c>
      <c r="N3186">
        <v>1.38672865906455</v>
      </c>
      <c r="O3186">
        <v>66.754063974829506</v>
      </c>
      <c r="P3186">
        <v>1.4361702127659399</v>
      </c>
      <c r="Q3186">
        <v>7.3297449908727996E-2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387</v>
      </c>
      <c r="E3187">
        <v>61.727946000000003</v>
      </c>
      <c r="F3187">
        <v>41.5</v>
      </c>
      <c r="G3187">
        <v>80.137817697529002</v>
      </c>
      <c r="H3187">
        <v>-14.5266613677941</v>
      </c>
      <c r="I3187">
        <v>18.9768463169491</v>
      </c>
      <c r="J3187">
        <v>-6.2450664083510796</v>
      </c>
      <c r="K3187">
        <v>43.346024791407601</v>
      </c>
      <c r="L3187">
        <v>36.355696294435198</v>
      </c>
      <c r="M3187">
        <v>35.141448686431701</v>
      </c>
      <c r="N3187">
        <v>0.210766236869391</v>
      </c>
      <c r="O3187">
        <v>24.554216867469801</v>
      </c>
      <c r="P3187">
        <v>111.734693877551</v>
      </c>
      <c r="Q3187">
        <v>8.5558139749743994E-2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193</v>
      </c>
      <c r="E3188">
        <v>61.665537710000002</v>
      </c>
      <c r="F3188">
        <v>57.25</v>
      </c>
      <c r="G3188">
        <v>-40.172811211398198</v>
      </c>
      <c r="H3188">
        <v>-2.6308119788257498</v>
      </c>
      <c r="I3188">
        <v>-23.430482256972201</v>
      </c>
      <c r="J3188">
        <v>-4.7858785038952201</v>
      </c>
      <c r="M3188">
        <v>56.309405458452503</v>
      </c>
      <c r="O3188">
        <v>17.292576419213901</v>
      </c>
      <c r="P3188">
        <v>16.243654822334999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609</v>
      </c>
      <c r="E3189">
        <v>61.636958999999997</v>
      </c>
      <c r="F3189">
        <v>157.55000000000001</v>
      </c>
      <c r="G3189">
        <v>12.7661430368785</v>
      </c>
      <c r="H3189">
        <v>-5.1374264509957897</v>
      </c>
      <c r="I3189">
        <v>20.971017963073201</v>
      </c>
      <c r="J3189">
        <v>-0.88940553873112305</v>
      </c>
      <c r="K3189">
        <v>155.450442668736</v>
      </c>
      <c r="L3189">
        <v>143.25270143190201</v>
      </c>
      <c r="M3189">
        <v>55.5484058645931</v>
      </c>
      <c r="N3189">
        <v>0.40044581905319099</v>
      </c>
      <c r="O3189">
        <v>54.871469374801599</v>
      </c>
      <c r="P3189">
        <v>57.471264367816097</v>
      </c>
      <c r="Q3189">
        <v>6.4117731346566995E-2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328</v>
      </c>
      <c r="E3190">
        <v>61.597411200000003</v>
      </c>
      <c r="F3190">
        <v>66.790000000000006</v>
      </c>
      <c r="G3190">
        <v>-10.9714382400193</v>
      </c>
      <c r="H3190">
        <v>-5.7384548409437697</v>
      </c>
      <c r="I3190">
        <v>12.2385859373179</v>
      </c>
      <c r="J3190">
        <v>1.12968029627896</v>
      </c>
      <c r="K3190">
        <v>68.667613573396196</v>
      </c>
      <c r="L3190">
        <v>64.943371355082505</v>
      </c>
      <c r="M3190">
        <v>53.367007220522403</v>
      </c>
      <c r="N3190">
        <v>0.75955985995543995</v>
      </c>
      <c r="O3190">
        <v>32.2203922742925</v>
      </c>
      <c r="P3190">
        <v>33.58</v>
      </c>
      <c r="Q3190">
        <v>3.9127809549403002E-2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584</v>
      </c>
      <c r="E3191">
        <v>61.592053</v>
      </c>
      <c r="F3191">
        <v>201.95</v>
      </c>
      <c r="G3191">
        <v>208.07763213431801</v>
      </c>
      <c r="H3191">
        <v>50.638562865093299</v>
      </c>
      <c r="I3191">
        <v>93.989695699288205</v>
      </c>
      <c r="J3191">
        <v>2.4887268601412701E-2</v>
      </c>
      <c r="K3191">
        <v>163.01015661322799</v>
      </c>
      <c r="L3191">
        <v>129.790913212292</v>
      </c>
      <c r="M3191">
        <v>76.950210613610906</v>
      </c>
      <c r="N3191">
        <v>1.8757468545443401</v>
      </c>
      <c r="O3191">
        <v>6.0658578856152401</v>
      </c>
      <c r="P3191">
        <v>265.45421643141498</v>
      </c>
      <c r="Q3191">
        <v>0.13657094129671099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214</v>
      </c>
      <c r="E3192">
        <v>61.580382110000002</v>
      </c>
      <c r="F3192">
        <v>37.770000000000003</v>
      </c>
      <c r="G3192">
        <v>29.9255350947452</v>
      </c>
      <c r="H3192">
        <v>-26.630618531174001</v>
      </c>
      <c r="I3192">
        <v>-42.049383641508598</v>
      </c>
      <c r="J3192">
        <v>0.98639174784717698</v>
      </c>
      <c r="K3192">
        <v>43.067745057815102</v>
      </c>
      <c r="L3192">
        <v>40.0480954492946</v>
      </c>
      <c r="M3192">
        <v>29.346715904779199</v>
      </c>
      <c r="N3192">
        <v>1.3798703259027101</v>
      </c>
      <c r="O3192">
        <v>71.088165210484505</v>
      </c>
      <c r="P3192">
        <v>70.442238267147999</v>
      </c>
      <c r="Q3192">
        <v>9.3636751386218006E-2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E3193">
        <v>61.480084120000001</v>
      </c>
      <c r="F3193">
        <v>51.35</v>
      </c>
      <c r="G3193">
        <v>146.82091651548501</v>
      </c>
      <c r="H3193">
        <v>14.110794317653101</v>
      </c>
      <c r="I3193">
        <v>283.35755615606303</v>
      </c>
      <c r="J3193">
        <v>-6.7715927896094996</v>
      </c>
      <c r="K3193">
        <v>42.504182497936199</v>
      </c>
      <c r="L3193">
        <v>25.444514893507399</v>
      </c>
      <c r="M3193">
        <v>51.779899154585301</v>
      </c>
      <c r="N3193">
        <v>0.22770528683914501</v>
      </c>
      <c r="O3193">
        <v>7.1080817916260903</v>
      </c>
      <c r="P3193">
        <v>315.11721907841502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61.33464</v>
      </c>
      <c r="F3194">
        <v>65</v>
      </c>
      <c r="G3194">
        <v>110.026864082982</v>
      </c>
      <c r="H3194">
        <v>-13.5740742277205</v>
      </c>
      <c r="I3194">
        <v>86.532704046379095</v>
      </c>
      <c r="J3194">
        <v>-2.0261382441549598</v>
      </c>
      <c r="K3194">
        <v>75.3607503686613</v>
      </c>
      <c r="L3194">
        <v>61.603809789797602</v>
      </c>
      <c r="M3194">
        <v>50.270164364678898</v>
      </c>
      <c r="N3194">
        <v>0.49859154929577398</v>
      </c>
      <c r="O3194">
        <v>302.30769230769198</v>
      </c>
      <c r="P3194">
        <v>164.19184392358699</v>
      </c>
      <c r="Q3194">
        <v>0.14492244674763599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379</v>
      </c>
      <c r="E3195">
        <v>61.323066239999903</v>
      </c>
      <c r="F3195">
        <v>113.55</v>
      </c>
      <c r="G3195">
        <v>12.1997966850899</v>
      </c>
      <c r="H3195">
        <v>-9.2536044290628201</v>
      </c>
      <c r="I3195">
        <v>-26.862223187798602</v>
      </c>
      <c r="J3195">
        <v>7.9596522870134703E-2</v>
      </c>
      <c r="K3195">
        <v>115.401098310023</v>
      </c>
      <c r="L3195">
        <v>112.11276559219399</v>
      </c>
      <c r="M3195">
        <v>50.1031900674637</v>
      </c>
      <c r="N3195">
        <v>0.84185235048229801</v>
      </c>
      <c r="O3195">
        <v>41.497137824746801</v>
      </c>
      <c r="P3195">
        <v>45.502306509482302</v>
      </c>
      <c r="Q3195">
        <v>2.5376196152050001E-2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1105</v>
      </c>
      <c r="E3196">
        <v>61.279359999999997</v>
      </c>
      <c r="F3196">
        <v>42.38</v>
      </c>
      <c r="G3196">
        <v>-43.0349625760755</v>
      </c>
      <c r="H3196">
        <v>-0.72424201295544099</v>
      </c>
      <c r="I3196">
        <v>-10.1789501232231</v>
      </c>
      <c r="J3196">
        <v>-16.132139481523499</v>
      </c>
      <c r="K3196">
        <v>40.682776004134197</v>
      </c>
      <c r="L3196">
        <v>39.525040973909</v>
      </c>
      <c r="M3196">
        <v>49.996961941012799</v>
      </c>
      <c r="N3196">
        <v>2.2905585456887598</v>
      </c>
      <c r="O3196">
        <v>53.680981595092</v>
      </c>
      <c r="P3196">
        <v>28.424242424242401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59</v>
      </c>
      <c r="E3197">
        <v>60.967701599999998</v>
      </c>
      <c r="F3197">
        <v>12.61</v>
      </c>
      <c r="G3197">
        <v>-10.2570447206904</v>
      </c>
      <c r="H3197">
        <v>-2.0824435939831001</v>
      </c>
      <c r="I3197">
        <v>-29.311770559006099</v>
      </c>
      <c r="J3197">
        <v>-7.8914532332932703</v>
      </c>
      <c r="K3197">
        <v>13.410893671308999</v>
      </c>
      <c r="L3197">
        <v>13.7941657962701</v>
      </c>
      <c r="M3197">
        <v>46.134578969556003</v>
      </c>
      <c r="N3197">
        <v>0.79769307237690201</v>
      </c>
      <c r="O3197">
        <v>56.225218080888098</v>
      </c>
      <c r="P3197">
        <v>55.295566502462997</v>
      </c>
      <c r="Q3197">
        <v>2.3485571591697001E-2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132</v>
      </c>
      <c r="E3198">
        <v>60.783132799999997</v>
      </c>
      <c r="F3198">
        <v>82.45</v>
      </c>
      <c r="G3198">
        <v>-46.466376884929701</v>
      </c>
      <c r="H3198">
        <v>-5.8245651621916199</v>
      </c>
      <c r="I3198">
        <v>-24.790915136894601</v>
      </c>
      <c r="J3198">
        <v>-0.61819600588781198</v>
      </c>
      <c r="K3198">
        <v>85.362677815719096</v>
      </c>
      <c r="L3198">
        <v>87.751195794250904</v>
      </c>
      <c r="M3198">
        <v>44.269248775061101</v>
      </c>
      <c r="N3198">
        <v>0.2039070074879</v>
      </c>
      <c r="O3198">
        <v>33.414190418435403</v>
      </c>
      <c r="P3198">
        <v>14.5138888888888</v>
      </c>
      <c r="Q3198">
        <v>7.6675184125578E-2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584</v>
      </c>
      <c r="E3199">
        <v>60.718425500000002</v>
      </c>
      <c r="F3199">
        <v>87.22</v>
      </c>
      <c r="G3199">
        <v>209.238987579797</v>
      </c>
      <c r="H3199">
        <v>4.0592259263494999</v>
      </c>
      <c r="I3199">
        <v>168.874456195303</v>
      </c>
      <c r="J3199">
        <v>-2.0261382441549598</v>
      </c>
      <c r="K3199">
        <v>77.202309395260201</v>
      </c>
      <c r="L3199">
        <v>54.704239034698702</v>
      </c>
      <c r="M3199">
        <v>58.963456891824201</v>
      </c>
      <c r="N3199">
        <v>0.246752968867016</v>
      </c>
      <c r="O3199">
        <v>12.3251547810135</v>
      </c>
      <c r="P3199">
        <v>339.17421953675699</v>
      </c>
      <c r="Q3199">
        <v>0.126344874661899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60.689343999999998</v>
      </c>
      <c r="F3200">
        <v>174.4</v>
      </c>
      <c r="G3200">
        <v>17.980448215564699</v>
      </c>
      <c r="H3200">
        <v>-15.1904767094909</v>
      </c>
      <c r="I3200">
        <v>20.240190035673901</v>
      </c>
      <c r="J3200">
        <v>-2.5463694580277898</v>
      </c>
      <c r="K3200">
        <v>170.90849923029799</v>
      </c>
      <c r="L3200">
        <v>148.12876333321901</v>
      </c>
      <c r="M3200">
        <v>58.594782405846999</v>
      </c>
      <c r="N3200">
        <v>0.54569219603951602</v>
      </c>
      <c r="O3200">
        <v>20.785550458715498</v>
      </c>
      <c r="P3200">
        <v>92.707182320442001</v>
      </c>
      <c r="Q3200">
        <v>0.133999222714283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284</v>
      </c>
      <c r="E3201">
        <v>60.680999999999997</v>
      </c>
      <c r="F3201">
        <v>26.15</v>
      </c>
      <c r="G3201">
        <v>-78.623878627451703</v>
      </c>
      <c r="H3201">
        <v>-25.161742012955401</v>
      </c>
      <c r="I3201">
        <v>-50.221731522999498</v>
      </c>
      <c r="J3201">
        <v>-5.2519446957678699</v>
      </c>
      <c r="K3201">
        <v>31.539920830227501</v>
      </c>
      <c r="L3201">
        <v>39.4950247007732</v>
      </c>
      <c r="M3201">
        <v>38.887106266469303</v>
      </c>
      <c r="N3201">
        <v>0.77451349654739399</v>
      </c>
      <c r="O3201">
        <v>129.44550669216</v>
      </c>
      <c r="P3201">
        <v>4.5999999999999996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92</v>
      </c>
      <c r="E3202">
        <v>60.438336</v>
      </c>
      <c r="F3202">
        <v>28.3</v>
      </c>
      <c r="G3202">
        <v>21.326306371399401</v>
      </c>
      <c r="H3202">
        <v>-6.3798542578533901</v>
      </c>
      <c r="I3202">
        <v>-28.214496834608301</v>
      </c>
      <c r="J3202">
        <v>-2.54160216168074</v>
      </c>
      <c r="K3202">
        <v>29.3035094502332</v>
      </c>
      <c r="L3202">
        <v>30.252719281810499</v>
      </c>
      <c r="M3202">
        <v>59.718024023591198</v>
      </c>
      <c r="N3202">
        <v>0.67395538437802605</v>
      </c>
      <c r="O3202">
        <v>49.787985865724302</v>
      </c>
      <c r="P3202">
        <v>54.2234332425068</v>
      </c>
      <c r="Q3202">
        <v>5.1589698443792999E-2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328</v>
      </c>
      <c r="E3203">
        <v>60.434373119999997</v>
      </c>
      <c r="F3203">
        <v>1.06</v>
      </c>
      <c r="G3203">
        <v>-57.111347299130898</v>
      </c>
      <c r="H3203">
        <v>12.9285357648223</v>
      </c>
      <c r="I3203">
        <v>-18.861771967893301</v>
      </c>
      <c r="K3203">
        <v>1.0740579266511801</v>
      </c>
      <c r="L3203">
        <v>1.7681056445472201</v>
      </c>
      <c r="M3203">
        <v>4.5782334131322697</v>
      </c>
      <c r="N3203">
        <v>1.1012737155013901</v>
      </c>
      <c r="O3203">
        <v>41.509433962264097</v>
      </c>
      <c r="P3203">
        <v>41.3333333333333</v>
      </c>
      <c r="Q3203">
        <v>-4.9493861384649E-2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281</v>
      </c>
      <c r="E3204">
        <v>60.323529700000002</v>
      </c>
      <c r="F3204">
        <v>30.21</v>
      </c>
      <c r="G3204">
        <v>21.7764414797469</v>
      </c>
      <c r="H3204">
        <v>30.926038885920899</v>
      </c>
      <c r="I3204">
        <v>39.262822451314896</v>
      </c>
      <c r="J3204">
        <v>-24.723169973939999</v>
      </c>
      <c r="K3204">
        <v>27.1048922911821</v>
      </c>
      <c r="L3204">
        <v>23.415883197306499</v>
      </c>
      <c r="M3204">
        <v>48.3544523490499</v>
      </c>
      <c r="N3204">
        <v>1.78532566173549</v>
      </c>
      <c r="O3204">
        <v>29.361138695796001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230</v>
      </c>
      <c r="E3205">
        <v>60.21165645</v>
      </c>
      <c r="F3205">
        <v>116.95</v>
      </c>
      <c r="G3205">
        <v>93.341290250500293</v>
      </c>
      <c r="H3205">
        <v>-1.0827636702059</v>
      </c>
      <c r="I3205">
        <v>41.242960821961702</v>
      </c>
      <c r="J3205">
        <v>4.1395650313749002</v>
      </c>
      <c r="K3205">
        <v>107.619749312344</v>
      </c>
      <c r="L3205">
        <v>95.488401677014096</v>
      </c>
      <c r="M3205">
        <v>66.920074262674305</v>
      </c>
      <c r="N3205">
        <v>1.3729402279970699</v>
      </c>
      <c r="O3205">
        <v>20.521590423257699</v>
      </c>
      <c r="P3205">
        <v>133.85322935412901</v>
      </c>
      <c r="Q3205">
        <v>0.10647998930027899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E3206">
        <v>60.171821600000001</v>
      </c>
      <c r="F3206">
        <v>81</v>
      </c>
      <c r="G3206">
        <v>-62.978013965797601</v>
      </c>
      <c r="H3206">
        <v>-34.432754249966997</v>
      </c>
      <c r="I3206">
        <v>-39.670046244851797</v>
      </c>
      <c r="J3206">
        <v>-2.0261382441549598</v>
      </c>
      <c r="K3206">
        <v>102.722046616772</v>
      </c>
      <c r="L3206">
        <v>112.62802782453301</v>
      </c>
      <c r="M3206">
        <v>31.924722246242201</v>
      </c>
      <c r="N3206">
        <v>2.4319604612850001</v>
      </c>
      <c r="O3206">
        <v>97.530864197530803</v>
      </c>
      <c r="P3206">
        <v>5.1948051948051903</v>
      </c>
      <c r="Q3206">
        <v>4.8476553351316003E-2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609</v>
      </c>
      <c r="E3207">
        <v>60</v>
      </c>
      <c r="F3207">
        <v>24</v>
      </c>
      <c r="G3207">
        <v>-1.46222449211339</v>
      </c>
      <c r="H3207">
        <v>6.0052614512478</v>
      </c>
      <c r="I3207">
        <v>-8.4715824472690606</v>
      </c>
      <c r="J3207">
        <v>16.142251711531799</v>
      </c>
      <c r="K3207">
        <v>24.003204837566098</v>
      </c>
      <c r="L3207">
        <v>23.790978403608399</v>
      </c>
      <c r="M3207">
        <v>48.041356806370203</v>
      </c>
      <c r="N3207">
        <v>0.93157894736842095</v>
      </c>
      <c r="O3207">
        <v>33.3333333333333</v>
      </c>
      <c r="P3207">
        <v>31.7957166392092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495</v>
      </c>
      <c r="E3208">
        <v>59.971764479999997</v>
      </c>
      <c r="F3208">
        <v>40.200000000000003</v>
      </c>
      <c r="G3208">
        <v>11.062666353535899</v>
      </c>
      <c r="H3208">
        <v>-9.5646504435341502</v>
      </c>
      <c r="I3208">
        <v>7.3388732925152897</v>
      </c>
      <c r="J3208">
        <v>-3.7214699394866599</v>
      </c>
      <c r="K3208">
        <v>41.437165392879599</v>
      </c>
      <c r="L3208">
        <v>39.312609028916803</v>
      </c>
      <c r="M3208">
        <v>48.136559957244202</v>
      </c>
      <c r="N3208">
        <v>0.78646461882026697</v>
      </c>
      <c r="O3208">
        <v>39.3034825870646</v>
      </c>
      <c r="P3208">
        <v>64.754098360655703</v>
      </c>
      <c r="Q3208">
        <v>-5.9345073039848997E-2</v>
      </c>
    </row>
    <row r="3209" spans="1:17" hidden="1" x14ac:dyDescent="0.3">
      <c r="A3209" t="s">
        <v>5806</v>
      </c>
      <c r="B3209" t="s">
        <v>6582</v>
      </c>
      <c r="C3209" t="str">
        <f>IFERROR(VLOOKUP(Table1[[#This Row],[Ticker]],[1]!Table1[[Symbol]:[Industry]],2,FALSE),"-")</f>
        <v>-</v>
      </c>
      <c r="D3209" t="s">
        <v>109</v>
      </c>
      <c r="E3209">
        <v>59.778748221000001</v>
      </c>
      <c r="F3209">
        <v>0.79</v>
      </c>
      <c r="G3209">
        <v>-34.836837495209302</v>
      </c>
      <c r="H3209">
        <v>-0.849242012955434</v>
      </c>
      <c r="I3209">
        <v>-18.094508540783298</v>
      </c>
      <c r="J3209">
        <v>-2.0261382441549598</v>
      </c>
      <c r="K3209">
        <v>0.75842805261476098</v>
      </c>
      <c r="L3209">
        <v>1.0442866804328499</v>
      </c>
      <c r="M3209">
        <v>52.333440995979998</v>
      </c>
      <c r="N3209">
        <v>0.76711162559856105</v>
      </c>
      <c r="O3209">
        <v>39.240506329113899</v>
      </c>
      <c r="P3209">
        <v>31.6666666666666</v>
      </c>
      <c r="Q3209">
        <v>-0.162863892963797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D3210" t="s">
        <v>140</v>
      </c>
      <c r="E3210">
        <v>59.738579999999999</v>
      </c>
      <c r="F3210">
        <v>16.68</v>
      </c>
      <c r="G3210">
        <v>-33.911947561745798</v>
      </c>
      <c r="H3210">
        <v>-6.0822876356434703</v>
      </c>
      <c r="I3210">
        <v>-8.3263254054603006</v>
      </c>
      <c r="J3210">
        <v>0.73204007528057102</v>
      </c>
      <c r="K3210">
        <v>15.348089285179</v>
      </c>
      <c r="L3210">
        <v>16.529617942865102</v>
      </c>
      <c r="M3210">
        <v>65.346866252680698</v>
      </c>
      <c r="N3210">
        <v>1.3683473082098301</v>
      </c>
      <c r="O3210">
        <v>54.6762589928057</v>
      </c>
      <c r="P3210">
        <v>33.975903614457799</v>
      </c>
      <c r="Q3210">
        <v>-3.8443000888399998E-4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46</v>
      </c>
      <c r="E3211">
        <v>59.72607</v>
      </c>
      <c r="F3211">
        <v>7.74</v>
      </c>
      <c r="G3211">
        <v>-95.781321117513102</v>
      </c>
      <c r="H3211">
        <v>-12.7063848700982</v>
      </c>
      <c r="I3211">
        <v>-47.593062060551901</v>
      </c>
      <c r="J3211">
        <v>-11.9213652523039</v>
      </c>
      <c r="K3211">
        <v>9.2787408496800303</v>
      </c>
      <c r="L3211">
        <v>13.073803799536901</v>
      </c>
      <c r="M3211">
        <v>45.193889044467603</v>
      </c>
      <c r="N3211">
        <v>0.230268342865113</v>
      </c>
      <c r="O3211">
        <v>281.26614987080097</v>
      </c>
      <c r="P3211">
        <v>12.173913043478199</v>
      </c>
      <c r="Q3211">
        <v>9.3276366977665004E-2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584</v>
      </c>
      <c r="E3212">
        <v>59.713785248000001</v>
      </c>
      <c r="F3212">
        <v>47.51</v>
      </c>
      <c r="G3212">
        <v>30.167464757606599</v>
      </c>
      <c r="H3212">
        <v>-13.2108239338594</v>
      </c>
      <c r="I3212">
        <v>23.668029193334799</v>
      </c>
      <c r="J3212">
        <v>-3.48421843856566</v>
      </c>
      <c r="K3212">
        <v>49.000110069131303</v>
      </c>
      <c r="L3212">
        <v>42.984312592243398</v>
      </c>
      <c r="M3212">
        <v>42.006293227012797</v>
      </c>
      <c r="N3212">
        <v>0.52297212101906598</v>
      </c>
      <c r="O3212">
        <v>17.659440117869899</v>
      </c>
      <c r="P3212">
        <v>70.347794908569298</v>
      </c>
      <c r="Q3212">
        <v>1.8402958045568001E-2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609</v>
      </c>
      <c r="E3213">
        <v>59.59</v>
      </c>
      <c r="F3213">
        <v>39.42</v>
      </c>
      <c r="G3213">
        <v>8.2468307546992907</v>
      </c>
      <c r="H3213">
        <v>-10.048305244805499</v>
      </c>
      <c r="I3213">
        <v>10.894410874802199</v>
      </c>
      <c r="J3213">
        <v>-5.4151597238685696</v>
      </c>
      <c r="K3213">
        <v>41.548706489131199</v>
      </c>
      <c r="L3213">
        <v>38.470648637543697</v>
      </c>
      <c r="M3213">
        <v>40.417938694594298</v>
      </c>
      <c r="N3213">
        <v>1.1196075055947601</v>
      </c>
      <c r="O3213">
        <v>26.5854895991882</v>
      </c>
      <c r="P3213">
        <v>46</v>
      </c>
      <c r="Q3213">
        <v>3.2263270886374998E-2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584</v>
      </c>
      <c r="E3214">
        <v>59.391393600000001</v>
      </c>
      <c r="F3214">
        <v>53.44</v>
      </c>
      <c r="G3214">
        <v>7.5131252747087203</v>
      </c>
      <c r="H3214">
        <v>-22.173294603829302</v>
      </c>
      <c r="I3214">
        <v>17.735399325977699</v>
      </c>
      <c r="J3214">
        <v>-6.4773359559890604</v>
      </c>
      <c r="K3214">
        <v>53.282311755568699</v>
      </c>
      <c r="L3214">
        <v>47.789662659154601</v>
      </c>
      <c r="M3214">
        <v>36.298170830868898</v>
      </c>
      <c r="N3214">
        <v>0.30826854668662501</v>
      </c>
      <c r="O3214">
        <v>54.902694610778397</v>
      </c>
      <c r="P3214">
        <v>52.642102256498099</v>
      </c>
      <c r="Q3214">
        <v>0.17583584264928201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420</v>
      </c>
      <c r="E3215">
        <v>59.352832499999998</v>
      </c>
      <c r="F3215">
        <v>142.35</v>
      </c>
      <c r="G3215">
        <v>-51.245755901281399</v>
      </c>
      <c r="H3215">
        <v>-3.1706705843840099</v>
      </c>
      <c r="I3215">
        <v>-34.544551212338803</v>
      </c>
      <c r="J3215">
        <v>-5.1564546783162299</v>
      </c>
      <c r="K3215">
        <v>141.834857361584</v>
      </c>
      <c r="L3215">
        <v>144.88812350766599</v>
      </c>
      <c r="M3215">
        <v>47.819947304027401</v>
      </c>
      <c r="N3215">
        <v>0.86124401913875503</v>
      </c>
      <c r="O3215">
        <v>47.523709167544702</v>
      </c>
      <c r="P3215">
        <v>22.662645411460499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998</v>
      </c>
      <c r="E3216">
        <v>59.311840251999897</v>
      </c>
      <c r="F3216">
        <v>48.27</v>
      </c>
      <c r="G3216">
        <v>-35.358628712167501</v>
      </c>
      <c r="H3216">
        <v>-0.49134727611333201</v>
      </c>
      <c r="I3216">
        <v>-12.565672771469499</v>
      </c>
      <c r="J3216">
        <v>-1.47847090135576</v>
      </c>
      <c r="K3216">
        <v>47.191347747890603</v>
      </c>
      <c r="L3216">
        <v>48.794632612531501</v>
      </c>
      <c r="M3216">
        <v>65.409543454240094</v>
      </c>
      <c r="N3216">
        <v>1.5506412545125801</v>
      </c>
      <c r="O3216">
        <v>19.121607623782801</v>
      </c>
      <c r="P3216">
        <v>35.361749859786897</v>
      </c>
      <c r="Q3216">
        <v>-0.113099647800824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384</v>
      </c>
      <c r="E3217">
        <v>59.306509339999998</v>
      </c>
      <c r="F3217">
        <v>3.97</v>
      </c>
      <c r="G3217">
        <v>-81.561483115972194</v>
      </c>
      <c r="H3217">
        <v>-4.5986154465393998</v>
      </c>
      <c r="I3217">
        <v>-21.822201865304201</v>
      </c>
      <c r="J3217">
        <v>-0.76031545934484002</v>
      </c>
      <c r="K3217">
        <v>4.1265238207452102</v>
      </c>
      <c r="L3217">
        <v>5.3660605496810101</v>
      </c>
      <c r="M3217">
        <v>48.979527235863699</v>
      </c>
      <c r="N3217">
        <v>0.85396191144548705</v>
      </c>
      <c r="O3217">
        <v>116.37279596977299</v>
      </c>
      <c r="P3217">
        <v>22.1538461538461</v>
      </c>
      <c r="Q3217">
        <v>4.8799712962844001E-2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E3218">
        <v>59.271659</v>
      </c>
      <c r="F3218">
        <v>93.6</v>
      </c>
      <c r="G3218">
        <v>3105.55531936753</v>
      </c>
      <c r="H3218">
        <v>-29.112807904428301</v>
      </c>
      <c r="I3218">
        <v>58.775635743345298</v>
      </c>
      <c r="J3218">
        <v>-21.115165159268798</v>
      </c>
      <c r="K3218">
        <v>112.663934122588</v>
      </c>
      <c r="L3218">
        <v>83.819155251764201</v>
      </c>
      <c r="M3218">
        <v>22.326407934513199</v>
      </c>
      <c r="N3218">
        <v>1.0484346210145401</v>
      </c>
      <c r="O3218">
        <v>57.905982905982903</v>
      </c>
      <c r="P3218">
        <v>3020</v>
      </c>
      <c r="Q3218">
        <v>0.24417658704895301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E3219">
        <v>59.21388366</v>
      </c>
      <c r="F3219">
        <v>43.14</v>
      </c>
      <c r="G3219">
        <v>-44.816475504259103</v>
      </c>
      <c r="H3219">
        <v>-22.445395859109201</v>
      </c>
      <c r="I3219">
        <v>-33.3059552816419</v>
      </c>
      <c r="J3219">
        <v>1.22687380403781</v>
      </c>
      <c r="K3219">
        <v>49.051804844284</v>
      </c>
      <c r="L3219">
        <v>54.799327770711002</v>
      </c>
      <c r="M3219">
        <v>40.774316846952203</v>
      </c>
      <c r="N3219">
        <v>1.02783882783882</v>
      </c>
      <c r="O3219">
        <v>91.098748261474199</v>
      </c>
      <c r="P3219">
        <v>19.800055540127701</v>
      </c>
      <c r="Q3219">
        <v>6.5989618112498996E-2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132</v>
      </c>
      <c r="E3220">
        <v>59.085000000000001</v>
      </c>
      <c r="F3220">
        <v>5.84</v>
      </c>
      <c r="G3220">
        <v>-101.447986914399</v>
      </c>
      <c r="H3220">
        <v>-21.752651103864501</v>
      </c>
      <c r="I3220">
        <v>-65.694070104539307</v>
      </c>
      <c r="J3220">
        <v>-3.54128975930649</v>
      </c>
      <c r="K3220">
        <v>6.5217674934609802</v>
      </c>
      <c r="L3220">
        <v>10.181732194566999</v>
      </c>
      <c r="M3220">
        <v>28.601916599571702</v>
      </c>
      <c r="N3220">
        <v>0.98043338343682396</v>
      </c>
      <c r="O3220">
        <v>335.78767123287599</v>
      </c>
      <c r="P3220">
        <v>1.9197207678882799</v>
      </c>
      <c r="Q3220">
        <v>0.16897184921317801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672</v>
      </c>
      <c r="E3221">
        <v>58.752000000000002</v>
      </c>
      <c r="F3221">
        <v>0.97</v>
      </c>
      <c r="G3221">
        <v>-30.778013965797602</v>
      </c>
      <c r="H3221">
        <v>-8.8492420129554397</v>
      </c>
      <c r="I3221">
        <v>-33.435685011371604</v>
      </c>
      <c r="J3221">
        <v>-4.0669545706855699</v>
      </c>
      <c r="K3221">
        <v>0.96151102506386499</v>
      </c>
      <c r="L3221">
        <v>1.0541990552998799</v>
      </c>
      <c r="M3221">
        <v>54.004893547015001</v>
      </c>
      <c r="N3221">
        <v>1.3820001440418099</v>
      </c>
      <c r="O3221">
        <v>75.257731958762804</v>
      </c>
      <c r="P3221">
        <v>14.117647058823501</v>
      </c>
      <c r="Q3221">
        <v>-3.0209911170438E-2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609</v>
      </c>
      <c r="E3222">
        <v>58.265299400000004</v>
      </c>
      <c r="F3222">
        <v>84.17</v>
      </c>
      <c r="G3222">
        <v>-31.561735959396099</v>
      </c>
      <c r="H3222">
        <v>-6.3608699199321697</v>
      </c>
      <c r="I3222">
        <v>-21.493131819882201</v>
      </c>
      <c r="J3222">
        <v>-2.3790794206255401</v>
      </c>
      <c r="K3222">
        <v>85.791115169951198</v>
      </c>
      <c r="L3222">
        <v>90.929073105366498</v>
      </c>
      <c r="M3222">
        <v>50.070946303433402</v>
      </c>
      <c r="N3222">
        <v>0.96922812051649898</v>
      </c>
      <c r="O3222">
        <v>35.856005702744397</v>
      </c>
      <c r="P3222">
        <v>17.391910739191001</v>
      </c>
      <c r="Q3222">
        <v>-2.82020594796E-2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140</v>
      </c>
      <c r="E3223">
        <v>58.243425000000002</v>
      </c>
      <c r="F3223">
        <v>87.65</v>
      </c>
      <c r="G3223">
        <v>-12.6927197488831</v>
      </c>
      <c r="H3223">
        <v>1.5519716245500199</v>
      </c>
      <c r="I3223">
        <v>-10.870979564353901</v>
      </c>
      <c r="J3223">
        <v>0.64134879291996105</v>
      </c>
      <c r="M3223">
        <v>100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D3224" t="s">
        <v>21</v>
      </c>
      <c r="E3224">
        <v>58.228056000000002</v>
      </c>
      <c r="F3224">
        <v>10.02</v>
      </c>
      <c r="G3224">
        <v>13.230160421123299</v>
      </c>
      <c r="H3224">
        <v>-1.3666549482788199</v>
      </c>
      <c r="I3224">
        <v>8.1081913263215704</v>
      </c>
      <c r="J3224">
        <v>-4.1898259205425399</v>
      </c>
      <c r="K3224">
        <v>10.435354378436999</v>
      </c>
      <c r="L3224">
        <v>9.8624810949927095</v>
      </c>
      <c r="M3224">
        <v>47.414300434501499</v>
      </c>
      <c r="N3224">
        <v>1.38782707230293</v>
      </c>
      <c r="O3224">
        <v>50.698602794411102</v>
      </c>
      <c r="P3224">
        <v>47.352941176470502</v>
      </c>
      <c r="Q3224">
        <v>7.5990682962083E-2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D3225" t="s">
        <v>284</v>
      </c>
      <c r="E3225">
        <v>58.114422500000003</v>
      </c>
      <c r="F3225">
        <v>170.5</v>
      </c>
      <c r="G3225">
        <v>62.384823419881599</v>
      </c>
      <c r="H3225">
        <v>-6.2981056493190799</v>
      </c>
      <c r="I3225">
        <v>-6.2093708398376704</v>
      </c>
      <c r="J3225">
        <v>-2.9118525298692499</v>
      </c>
      <c r="K3225">
        <v>165.13184399169401</v>
      </c>
      <c r="L3225">
        <v>156.080004262041</v>
      </c>
      <c r="M3225">
        <v>57.640358650532903</v>
      </c>
      <c r="N3225">
        <v>2.8441294157997001</v>
      </c>
      <c r="O3225">
        <v>34.897360703812303</v>
      </c>
      <c r="P3225">
        <v>94.590276192649995</v>
      </c>
      <c r="Q3225">
        <v>0.113127309032407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D3226" t="s">
        <v>609</v>
      </c>
      <c r="E3226">
        <v>58.111272313999997</v>
      </c>
      <c r="F3226">
        <v>33.08</v>
      </c>
      <c r="G3226">
        <v>-29.9371384851705</v>
      </c>
      <c r="H3226">
        <v>-5.9537196248957196</v>
      </c>
      <c r="I3226">
        <v>-41.5398866920439</v>
      </c>
      <c r="J3226">
        <v>-1.2657976115515499</v>
      </c>
      <c r="K3226">
        <v>33.236501061586601</v>
      </c>
      <c r="L3226">
        <v>36.456216217950001</v>
      </c>
      <c r="M3226">
        <v>54.118215729525801</v>
      </c>
      <c r="N3226">
        <v>1.13205932699929</v>
      </c>
      <c r="O3226">
        <v>90.447400241837897</v>
      </c>
      <c r="P3226">
        <v>18.1428571428571</v>
      </c>
      <c r="Q3226">
        <v>5.3758089391352001E-2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584</v>
      </c>
      <c r="E3227">
        <v>58.069249999999997</v>
      </c>
      <c r="F3227">
        <v>1.17</v>
      </c>
      <c r="G3227">
        <v>57.936271748488103</v>
      </c>
      <c r="H3227">
        <v>18.555013306193398</v>
      </c>
      <c r="I3227">
        <v>25.010826616535301</v>
      </c>
      <c r="J3227">
        <v>3.4284072103904699</v>
      </c>
      <c r="K3227">
        <v>1.0187641143331001</v>
      </c>
      <c r="L3227">
        <v>0.91677388215285305</v>
      </c>
      <c r="M3227">
        <v>55.9347145816389</v>
      </c>
      <c r="N3227">
        <v>2.1695390532387502</v>
      </c>
      <c r="O3227">
        <v>16.239316239316199</v>
      </c>
      <c r="P3227">
        <v>101.72413793103399</v>
      </c>
      <c r="Q3227">
        <v>8.4717955829656993E-2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E3228">
        <v>58.0625</v>
      </c>
      <c r="F3228">
        <v>46.28</v>
      </c>
      <c r="G3228">
        <v>55.337370649587001</v>
      </c>
      <c r="H3228">
        <v>-17.521835165972199</v>
      </c>
      <c r="I3228">
        <v>-10.5580471477155</v>
      </c>
      <c r="J3228">
        <v>-9.6491874638428197</v>
      </c>
      <c r="K3228">
        <v>48.0308351763343</v>
      </c>
      <c r="L3228">
        <v>43.3287097504626</v>
      </c>
      <c r="M3228">
        <v>36.519449645253701</v>
      </c>
      <c r="N3228">
        <v>0.30106208283400099</v>
      </c>
      <c r="O3228">
        <v>46.175453759723403</v>
      </c>
      <c r="P3228">
        <v>90.845360824742201</v>
      </c>
      <c r="Q3228">
        <v>8.9382377534996005E-2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281</v>
      </c>
      <c r="E3229">
        <v>57.964524079999997</v>
      </c>
      <c r="F3229">
        <v>66.55</v>
      </c>
      <c r="G3229">
        <v>20.110874923091199</v>
      </c>
      <c r="H3229">
        <v>-8.4206705843840002</v>
      </c>
      <c r="I3229">
        <v>25.002745078571099</v>
      </c>
      <c r="J3229">
        <v>-4.3416230487859204</v>
      </c>
      <c r="K3229">
        <v>67.755809634152897</v>
      </c>
      <c r="L3229">
        <v>61.104454941352998</v>
      </c>
      <c r="M3229">
        <v>44.895163621149798</v>
      </c>
      <c r="N3229">
        <v>0.882494783853223</v>
      </c>
      <c r="O3229">
        <v>14.1998497370398</v>
      </c>
      <c r="P3229">
        <v>61.489929628730799</v>
      </c>
      <c r="Q3229">
        <v>0.12831366204539599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E3230">
        <v>57.91455792</v>
      </c>
      <c r="F3230">
        <v>49.3</v>
      </c>
      <c r="G3230">
        <v>-10.285163632146499</v>
      </c>
      <c r="H3230">
        <v>-12.071464235177601</v>
      </c>
      <c r="I3230">
        <v>-22.7002612521887</v>
      </c>
      <c r="J3230">
        <v>-4.2700406831793396</v>
      </c>
      <c r="K3230">
        <v>53.858659437232603</v>
      </c>
      <c r="L3230">
        <v>53.881806382583399</v>
      </c>
      <c r="M3230">
        <v>38.859162230027401</v>
      </c>
      <c r="N3230">
        <v>0.81662404092071605</v>
      </c>
      <c r="O3230">
        <v>64.097363083164296</v>
      </c>
      <c r="P3230">
        <v>31.466666666666601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119</v>
      </c>
      <c r="E3231">
        <v>57.912480000000002</v>
      </c>
      <c r="F3231">
        <v>9.24</v>
      </c>
      <c r="G3231">
        <v>-35.378013965797599</v>
      </c>
      <c r="H3231">
        <v>-13.1496372698724</v>
      </c>
      <c r="I3231">
        <v>-26.882679546890699</v>
      </c>
      <c r="J3231">
        <v>-4.4446450790655803</v>
      </c>
      <c r="K3231">
        <v>9.8207197061666704</v>
      </c>
      <c r="L3231">
        <v>10.2278886711085</v>
      </c>
      <c r="M3231">
        <v>30.593489570670801</v>
      </c>
      <c r="N3231">
        <v>1.5688433199783101</v>
      </c>
      <c r="O3231">
        <v>65.584415584415595</v>
      </c>
      <c r="P3231">
        <v>33.913043478260803</v>
      </c>
      <c r="Q3231">
        <v>1.4888859526457E-2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531</v>
      </c>
      <c r="E3232">
        <v>57.789180000000002</v>
      </c>
      <c r="F3232">
        <v>57.5</v>
      </c>
      <c r="G3232">
        <v>-41.957118443409499</v>
      </c>
      <c r="H3232">
        <v>4.2073617606294604</v>
      </c>
      <c r="I3232">
        <v>-18.368481143523098</v>
      </c>
      <c r="J3232">
        <v>-2.0261382441549598</v>
      </c>
      <c r="K3232">
        <v>57.943311647199003</v>
      </c>
      <c r="L3232">
        <v>61.816063757141798</v>
      </c>
      <c r="M3232">
        <v>33.9880053474538</v>
      </c>
      <c r="N3232">
        <v>1.3946360153256701</v>
      </c>
      <c r="O3232">
        <v>32.086956521739097</v>
      </c>
      <c r="P3232">
        <v>12.7450980392156</v>
      </c>
      <c r="Q3232">
        <v>4.2977352969435001E-2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1355</v>
      </c>
      <c r="E3233">
        <v>57.597360000000002</v>
      </c>
      <c r="F3233">
        <v>32.86</v>
      </c>
      <c r="G3233">
        <v>35.379880771044498</v>
      </c>
      <c r="H3233">
        <v>-16.667423831137199</v>
      </c>
      <c r="I3233">
        <v>2.5095810563546799</v>
      </c>
      <c r="J3233">
        <v>0.89990677192219604</v>
      </c>
      <c r="K3233">
        <v>33.278027978454098</v>
      </c>
      <c r="L3233">
        <v>30.299780169194399</v>
      </c>
      <c r="M3233">
        <v>50.186390310910099</v>
      </c>
      <c r="N3233">
        <v>0.46896803664452302</v>
      </c>
      <c r="O3233">
        <v>41.692026780279903</v>
      </c>
      <c r="P3233">
        <v>102.215384615384</v>
      </c>
      <c r="Q3233">
        <v>0.128040090364784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373</v>
      </c>
      <c r="E3234">
        <v>57.559949000000003</v>
      </c>
      <c r="F3234">
        <v>88.05</v>
      </c>
      <c r="G3234">
        <v>20.080928099693502</v>
      </c>
      <c r="H3234">
        <v>9.1179711017986609</v>
      </c>
      <c r="I3234">
        <v>21.8699753659868</v>
      </c>
      <c r="J3234">
        <v>6.5988617558450402</v>
      </c>
      <c r="K3234">
        <v>79.648659740974693</v>
      </c>
      <c r="L3234">
        <v>75.129888049745603</v>
      </c>
      <c r="M3234">
        <v>62.3087314867117</v>
      </c>
      <c r="N3234">
        <v>0.97878787878787799</v>
      </c>
      <c r="O3234">
        <v>15.729699034639401</v>
      </c>
      <c r="P3234">
        <v>65.819209039547999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E3235">
        <v>57.498624999999997</v>
      </c>
      <c r="F3235">
        <v>47</v>
      </c>
      <c r="G3235">
        <v>-25.958256600113</v>
      </c>
      <c r="H3235">
        <v>-11.111707110681801</v>
      </c>
      <c r="I3235">
        <v>-24.335814138838899</v>
      </c>
      <c r="J3235">
        <v>-8.0261382441549607</v>
      </c>
      <c r="K3235">
        <v>49.056667722061199</v>
      </c>
      <c r="L3235">
        <v>51.076843814359499</v>
      </c>
      <c r="M3235">
        <v>41.261105777161099</v>
      </c>
      <c r="N3235">
        <v>0.245291005291005</v>
      </c>
      <c r="O3235">
        <v>34.042553191489297</v>
      </c>
      <c r="P3235">
        <v>12.1718377088305</v>
      </c>
      <c r="Q3235">
        <v>1.2905664613030001E-2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E3236">
        <v>57.4056</v>
      </c>
      <c r="F3236">
        <v>44</v>
      </c>
      <c r="G3236">
        <v>-50.272289111120799</v>
      </c>
      <c r="H3236">
        <v>-11.0492420129554</v>
      </c>
      <c r="I3236">
        <v>-26.420300395986999</v>
      </c>
      <c r="J3236">
        <v>7.8099273296155101</v>
      </c>
      <c r="K3236">
        <v>45.986461384224597</v>
      </c>
      <c r="L3236">
        <v>50.162211752458497</v>
      </c>
      <c r="M3236">
        <v>67.012942117581801</v>
      </c>
      <c r="N3236">
        <v>0.370357142857142</v>
      </c>
      <c r="O3236">
        <v>74.886363636363598</v>
      </c>
      <c r="P3236">
        <v>7.9754601226993804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46</v>
      </c>
      <c r="E3237">
        <v>57.248302929999902</v>
      </c>
      <c r="F3237">
        <v>33.64</v>
      </c>
      <c r="G3237">
        <v>-6.9880678257616999</v>
      </c>
      <c r="H3237">
        <v>-13.4629701421613</v>
      </c>
      <c r="I3237">
        <v>-17.461276110119901</v>
      </c>
      <c r="J3237">
        <v>-2.9020506529140699</v>
      </c>
      <c r="K3237">
        <v>35.479097599232603</v>
      </c>
      <c r="L3237">
        <v>35.4875703935014</v>
      </c>
      <c r="M3237">
        <v>45.474988577190302</v>
      </c>
      <c r="N3237">
        <v>0.68320312339328404</v>
      </c>
      <c r="O3237">
        <v>50.416171224732402</v>
      </c>
      <c r="P3237">
        <v>32.964426877470302</v>
      </c>
      <c r="Q3237">
        <v>-0.10240688137395899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379</v>
      </c>
      <c r="E3238">
        <v>57.04766</v>
      </c>
      <c r="F3238">
        <v>47</v>
      </c>
      <c r="G3238">
        <v>-69.064709780913105</v>
      </c>
      <c r="H3238">
        <v>-16.1699967299365</v>
      </c>
      <c r="I3238">
        <v>-35.106767402324699</v>
      </c>
      <c r="J3238">
        <v>-7.4587338175956104</v>
      </c>
      <c r="K3238">
        <v>50.391663960005602</v>
      </c>
      <c r="M3238">
        <v>32.868574627271101</v>
      </c>
      <c r="N3238">
        <v>0.51014492753623097</v>
      </c>
      <c r="O3238">
        <v>78.723404255319096</v>
      </c>
      <c r="P3238">
        <v>23.5216819973718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140</v>
      </c>
      <c r="E3239">
        <v>56.979222120000003</v>
      </c>
      <c r="F3239">
        <v>169.95</v>
      </c>
      <c r="G3239">
        <v>74.230781945292307</v>
      </c>
      <c r="H3239">
        <v>26.3351657831465</v>
      </c>
      <c r="I3239">
        <v>49.143391331700897</v>
      </c>
      <c r="J3239">
        <v>24.6936300396973</v>
      </c>
      <c r="K3239">
        <v>130.126905869236</v>
      </c>
      <c r="L3239">
        <v>109.81729685843</v>
      </c>
      <c r="M3239">
        <v>84.123184861697396</v>
      </c>
      <c r="N3239">
        <v>0.64510624724698795</v>
      </c>
      <c r="O3239">
        <v>5.9135039717564002</v>
      </c>
      <c r="P3239">
        <v>133.03167420814401</v>
      </c>
      <c r="Q3239">
        <v>0.11790486951981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E3240">
        <v>56.874518999999999</v>
      </c>
      <c r="F3240">
        <v>3.97</v>
      </c>
      <c r="G3240">
        <v>5.89201970423606</v>
      </c>
      <c r="H3240">
        <v>-6.3643935281069499</v>
      </c>
      <c r="I3240">
        <v>14.5972263810334</v>
      </c>
      <c r="J3240">
        <v>-8.2761382441549607</v>
      </c>
      <c r="K3240">
        <v>3.7661244200784298</v>
      </c>
      <c r="L3240">
        <v>3.4870010295088001</v>
      </c>
      <c r="M3240">
        <v>45.415996405780596</v>
      </c>
      <c r="N3240">
        <v>0.97995139620835103</v>
      </c>
      <c r="O3240">
        <v>44.080604534004998</v>
      </c>
      <c r="P3240">
        <v>61.382113821138198</v>
      </c>
      <c r="Q3240">
        <v>6.0164787182131002E-2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124</v>
      </c>
      <c r="E3241">
        <v>56.868850000000002</v>
      </c>
      <c r="F3241">
        <v>5.59</v>
      </c>
      <c r="G3241">
        <v>17.794902700868999</v>
      </c>
      <c r="H3241">
        <v>5.8929454870445497</v>
      </c>
      <c r="I3241">
        <v>-13.648925429490101</v>
      </c>
      <c r="J3241">
        <v>3.56045393461598</v>
      </c>
      <c r="K3241">
        <v>5.3052747833148297</v>
      </c>
      <c r="L3241">
        <v>5.3733115327694101</v>
      </c>
      <c r="M3241">
        <v>72.517250174095594</v>
      </c>
      <c r="N3241">
        <v>1.09999496220056</v>
      </c>
      <c r="O3241">
        <v>71.019677996422104</v>
      </c>
      <c r="P3241">
        <v>72</v>
      </c>
      <c r="Q3241">
        <v>5.9347171267115001E-2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358</v>
      </c>
      <c r="E3242">
        <v>56.806614089999997</v>
      </c>
      <c r="F3242">
        <v>32.4</v>
      </c>
      <c r="G3242">
        <v>53.1539158051364</v>
      </c>
      <c r="H3242">
        <v>-15.990546360781501</v>
      </c>
      <c r="I3242">
        <v>88.348930373243704</v>
      </c>
      <c r="J3242">
        <v>-11.0664720410951</v>
      </c>
      <c r="K3242">
        <v>35.874888483219401</v>
      </c>
      <c r="L3242">
        <v>32.602983303654902</v>
      </c>
      <c r="M3242">
        <v>47.8038417039187</v>
      </c>
      <c r="N3242">
        <v>1.3723704866562001</v>
      </c>
      <c r="O3242">
        <v>89.351851851851805</v>
      </c>
      <c r="P3242">
        <v>115.28239202657799</v>
      </c>
      <c r="Q3242">
        <v>0.146328668457362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124</v>
      </c>
      <c r="E3243">
        <v>56.79</v>
      </c>
      <c r="F3243">
        <v>76.989999999999995</v>
      </c>
      <c r="G3243">
        <v>30.866123681018699</v>
      </c>
      <c r="H3243">
        <v>-10.3292070610143</v>
      </c>
      <c r="I3243">
        <v>63.544813854841401</v>
      </c>
      <c r="J3243">
        <v>1.69988915310531</v>
      </c>
      <c r="K3243">
        <v>70.1537620201821</v>
      </c>
      <c r="L3243">
        <v>61.2247396461376</v>
      </c>
      <c r="M3243">
        <v>60.224706422946497</v>
      </c>
      <c r="N3243">
        <v>0.72289596328658801</v>
      </c>
      <c r="O3243">
        <v>26.639823353682299</v>
      </c>
      <c r="P3243">
        <v>92.234706616729</v>
      </c>
      <c r="Q3243">
        <v>9.6460774933414997E-2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1510</v>
      </c>
      <c r="E3244">
        <v>56.768000800000003</v>
      </c>
      <c r="F3244">
        <v>27.15</v>
      </c>
      <c r="G3244">
        <v>-34.798561911002999</v>
      </c>
      <c r="H3244">
        <v>-6.3037874675008796</v>
      </c>
      <c r="I3244">
        <v>-18.215172190858802</v>
      </c>
      <c r="J3244">
        <v>-5.9268474640131101</v>
      </c>
      <c r="K3244">
        <v>27.0321051664158</v>
      </c>
      <c r="L3244">
        <v>29.310521235713399</v>
      </c>
      <c r="M3244">
        <v>57.428347065985797</v>
      </c>
      <c r="N3244">
        <v>3.2413663663663601</v>
      </c>
      <c r="O3244">
        <v>72.744014732964999</v>
      </c>
      <c r="P3244">
        <v>12.8898128898128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E3245">
        <v>56.767814399999999</v>
      </c>
      <c r="F3245">
        <v>94.19</v>
      </c>
      <c r="G3245">
        <v>619.76166857388398</v>
      </c>
      <c r="H3245">
        <v>-7.2499129428223004</v>
      </c>
      <c r="I3245">
        <v>96.6600150988819</v>
      </c>
      <c r="J3245">
        <v>10.0075561000086</v>
      </c>
      <c r="K3245">
        <v>84.438871150768705</v>
      </c>
      <c r="L3245">
        <v>60.936699854309801</v>
      </c>
      <c r="M3245">
        <v>66.274913642003298</v>
      </c>
      <c r="N3245">
        <v>0.78219050477659202</v>
      </c>
      <c r="O3245">
        <v>5.4252043741373797</v>
      </c>
      <c r="P3245">
        <v>727.68014059753898</v>
      </c>
      <c r="Q3245">
        <v>0.22709944199825899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62</v>
      </c>
      <c r="E3246">
        <v>56.758817925000002</v>
      </c>
      <c r="F3246">
        <v>54.19</v>
      </c>
      <c r="G3246">
        <v>-63.462808114670999</v>
      </c>
      <c r="H3246">
        <v>-4.0156066378195101</v>
      </c>
      <c r="I3246">
        <v>-26.548625454153001</v>
      </c>
      <c r="J3246">
        <v>-0.65976914231491801</v>
      </c>
      <c r="K3246">
        <v>56.834654863108</v>
      </c>
      <c r="L3246">
        <v>63.305106453328001</v>
      </c>
      <c r="M3246">
        <v>55.705755581536202</v>
      </c>
      <c r="N3246">
        <v>0.94091889217248303</v>
      </c>
      <c r="O3246">
        <v>83.613212769883702</v>
      </c>
      <c r="P3246">
        <v>10.5918367346938</v>
      </c>
      <c r="Q3246">
        <v>1.4177364581520999E-2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E3247">
        <v>56.634999999999998</v>
      </c>
      <c r="F3247">
        <v>114.5</v>
      </c>
      <c r="G3247">
        <v>-12.9910465472512</v>
      </c>
      <c r="H3247">
        <v>-14.0771139526917</v>
      </c>
      <c r="I3247">
        <v>3.7512824071747199</v>
      </c>
      <c r="J3247">
        <v>-3.2556464408762702</v>
      </c>
      <c r="M3247">
        <v>58.332793834596202</v>
      </c>
      <c r="O3247">
        <v>52.838427947598198</v>
      </c>
      <c r="P3247">
        <v>21.2281630492323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E3248">
        <v>56.389978055999997</v>
      </c>
      <c r="F3248">
        <v>32.58</v>
      </c>
      <c r="G3248">
        <v>351.33963309302499</v>
      </c>
      <c r="H3248">
        <v>9.4954432295626194</v>
      </c>
      <c r="I3248">
        <v>71.895252664091501</v>
      </c>
      <c r="J3248">
        <v>-9.7440727249989401</v>
      </c>
      <c r="K3248">
        <v>29.892097119372998</v>
      </c>
      <c r="L3248">
        <v>20.649554823477001</v>
      </c>
      <c r="M3248">
        <v>33.975655182665598</v>
      </c>
      <c r="N3248">
        <v>4.0593472307504497</v>
      </c>
      <c r="O3248">
        <v>16.329036218538899</v>
      </c>
      <c r="P3248">
        <v>425.48387096774098</v>
      </c>
      <c r="Q3248">
        <v>6.7623061085236996E-2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358</v>
      </c>
      <c r="E3249">
        <v>56.3770138</v>
      </c>
      <c r="F3249">
        <v>105.35</v>
      </c>
      <c r="G3249">
        <v>-44.825258060285798</v>
      </c>
      <c r="H3249">
        <v>2.2214650577516299</v>
      </c>
      <c r="I3249">
        <v>-36.583388191583602</v>
      </c>
      <c r="J3249">
        <v>1.89543038329601</v>
      </c>
      <c r="K3249">
        <v>107.041664503212</v>
      </c>
      <c r="L3249">
        <v>125.573962689255</v>
      </c>
      <c r="M3249">
        <v>58.841215577155701</v>
      </c>
      <c r="N3249">
        <v>0.93573302049653295</v>
      </c>
      <c r="O3249">
        <v>98.386331276696694</v>
      </c>
      <c r="P3249">
        <v>21.3290337440976</v>
      </c>
      <c r="Q3249">
        <v>0.134092928010448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1284</v>
      </c>
      <c r="E3250">
        <v>56.357999999999997</v>
      </c>
      <c r="F3250">
        <v>30</v>
      </c>
      <c r="G3250">
        <v>22.297023552961701</v>
      </c>
      <c r="H3250">
        <v>20.8768990658827</v>
      </c>
      <c r="I3250">
        <v>31.821457845771199</v>
      </c>
      <c r="J3250">
        <v>-3.0065304010177099</v>
      </c>
      <c r="K3250">
        <v>26.723161853752998</v>
      </c>
      <c r="L3250">
        <v>23.613267616690599</v>
      </c>
      <c r="M3250">
        <v>55.875397426322998</v>
      </c>
      <c r="N3250">
        <v>2.43134678596105</v>
      </c>
      <c r="O3250">
        <v>24.266666666666602</v>
      </c>
      <c r="P3250">
        <v>66.6666666666666</v>
      </c>
      <c r="Q3250">
        <v>4.3603864972023003E-2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E3251">
        <v>56.279916</v>
      </c>
      <c r="F3251">
        <v>28.45</v>
      </c>
      <c r="G3251">
        <v>98.0156368278532</v>
      </c>
      <c r="H3251">
        <v>-8.3443217550660496</v>
      </c>
      <c r="I3251">
        <v>2.76431498862835</v>
      </c>
      <c r="J3251">
        <v>-4.5955113171251503</v>
      </c>
      <c r="K3251">
        <v>28.680999931349799</v>
      </c>
      <c r="L3251">
        <v>26.3059798037375</v>
      </c>
      <c r="M3251">
        <v>48.468750028473401</v>
      </c>
      <c r="N3251">
        <v>0.97161755645684</v>
      </c>
      <c r="O3251">
        <v>19.507908611599301</v>
      </c>
      <c r="P3251">
        <v>137.083333333333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177</v>
      </c>
      <c r="E3252">
        <v>56.27526675</v>
      </c>
      <c r="F3252">
        <v>58.11</v>
      </c>
      <c r="G3252">
        <v>-26.8049470674483</v>
      </c>
      <c r="H3252">
        <v>-7.68257534628877</v>
      </c>
      <c r="I3252">
        <v>-25.8678702671242</v>
      </c>
      <c r="J3252">
        <v>-5.6465713735978502</v>
      </c>
      <c r="K3252">
        <v>60.487555432692403</v>
      </c>
      <c r="L3252">
        <v>63.336617156375901</v>
      </c>
      <c r="M3252">
        <v>33.064658871494302</v>
      </c>
      <c r="N3252">
        <v>1.15645408058907</v>
      </c>
      <c r="O3252">
        <v>46.274307348132801</v>
      </c>
      <c r="P3252">
        <v>18.5918367346938</v>
      </c>
      <c r="Q3252">
        <v>-2.1373243197851E-2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56.206231039999999</v>
      </c>
      <c r="F3253">
        <v>1.29</v>
      </c>
      <c r="G3253">
        <v>-70.000236188019798</v>
      </c>
      <c r="H3253">
        <v>-4.8492420129554299</v>
      </c>
      <c r="I3253">
        <v>-30.911461408887099</v>
      </c>
      <c r="J3253">
        <v>-2.7953690133857299</v>
      </c>
      <c r="K3253">
        <v>1.3205225901467901</v>
      </c>
      <c r="L3253">
        <v>1.6084737322802001</v>
      </c>
      <c r="M3253">
        <v>40.225943009858597</v>
      </c>
      <c r="N3253">
        <v>0.95163731483375202</v>
      </c>
      <c r="O3253">
        <v>79.844961240309999</v>
      </c>
      <c r="P3253">
        <v>12.173913043478199</v>
      </c>
      <c r="Q3253">
        <v>-8.2641997636286005E-2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55.975216709999998</v>
      </c>
      <c r="F3254">
        <v>162.1</v>
      </c>
      <c r="G3254">
        <v>69.904912863470599</v>
      </c>
      <c r="H3254">
        <v>30.646941193151399</v>
      </c>
      <c r="I3254">
        <v>66.452544486055203</v>
      </c>
      <c r="J3254">
        <v>34.512323294306498</v>
      </c>
      <c r="K3254">
        <v>119.508797582884</v>
      </c>
      <c r="L3254">
        <v>94.318725755096196</v>
      </c>
      <c r="M3254">
        <v>99.694247729661498</v>
      </c>
      <c r="N3254">
        <v>1.2999999999999901</v>
      </c>
      <c r="O3254">
        <v>9.5003084515730993</v>
      </c>
      <c r="P3254">
        <v>140.861812778603</v>
      </c>
      <c r="Q3254">
        <v>0.16631459369186499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1785</v>
      </c>
      <c r="E3255">
        <v>55.811446271999998</v>
      </c>
      <c r="F3255">
        <v>0.64</v>
      </c>
      <c r="G3255">
        <v>-52.483896318738701</v>
      </c>
      <c r="H3255">
        <v>-6.38770355141697</v>
      </c>
      <c r="I3255">
        <v>-31.035685011371601</v>
      </c>
      <c r="J3255">
        <v>-2.0261382441549598</v>
      </c>
      <c r="K3255">
        <v>0.67550703085421104</v>
      </c>
      <c r="L3255">
        <v>0.84347497876240796</v>
      </c>
      <c r="M3255">
        <v>55.884862654508296</v>
      </c>
      <c r="N3255">
        <v>1.01275106312042</v>
      </c>
      <c r="O3255">
        <v>79.687499999999901</v>
      </c>
      <c r="P3255">
        <v>28</v>
      </c>
      <c r="Q3255">
        <v>-1.1312671519654999E-2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477</v>
      </c>
      <c r="E3256">
        <v>55.576405149999999</v>
      </c>
      <c r="F3256">
        <v>47.45</v>
      </c>
      <c r="G3256">
        <v>-78.479312667096295</v>
      </c>
      <c r="H3256">
        <v>-16.648484437197801</v>
      </c>
      <c r="I3256">
        <v>-39.2505110325516</v>
      </c>
      <c r="J3256">
        <v>-10.0814195867018</v>
      </c>
      <c r="K3256">
        <v>50.263128532429199</v>
      </c>
      <c r="L3256">
        <v>62.585536960473497</v>
      </c>
      <c r="M3256">
        <v>35.977122926368203</v>
      </c>
      <c r="N3256">
        <v>1.05839770325869</v>
      </c>
      <c r="O3256">
        <v>110.11591148577401</v>
      </c>
      <c r="P3256">
        <v>13.516746411483201</v>
      </c>
      <c r="Q3256">
        <v>9.4530529974980008E-3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1150</v>
      </c>
      <c r="E3257">
        <v>55.425465494999997</v>
      </c>
      <c r="F3257">
        <v>90.7</v>
      </c>
      <c r="G3257">
        <v>-42.179674969950099</v>
      </c>
      <c r="H3257">
        <v>-16.115443408767899</v>
      </c>
      <c r="I3257">
        <v>-29.8723740494029</v>
      </c>
      <c r="J3257">
        <v>-3.1262604799589302</v>
      </c>
      <c r="K3257">
        <v>95.066413567728006</v>
      </c>
      <c r="L3257">
        <v>104.958633218145</v>
      </c>
      <c r="M3257">
        <v>47.376470866068203</v>
      </c>
      <c r="N3257">
        <v>2.0403382816014299</v>
      </c>
      <c r="O3257">
        <v>71.334068357221597</v>
      </c>
      <c r="P3257">
        <v>6.5804935370152799</v>
      </c>
      <c r="Q3257">
        <v>3.3690410874843001E-2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420</v>
      </c>
      <c r="E3258">
        <v>55.273605000000003</v>
      </c>
      <c r="F3258">
        <v>92.85</v>
      </c>
      <c r="G3258">
        <v>154.18372305211901</v>
      </c>
      <c r="H3258">
        <v>-12.1492420129554</v>
      </c>
      <c r="I3258">
        <v>15.2221338627104</v>
      </c>
      <c r="J3258">
        <v>-1.97217170341022</v>
      </c>
      <c r="K3258">
        <v>97.864600062943396</v>
      </c>
      <c r="L3258">
        <v>90.394649235596304</v>
      </c>
      <c r="M3258">
        <v>58.271790055688797</v>
      </c>
      <c r="N3258">
        <v>1.06680986923961</v>
      </c>
      <c r="O3258">
        <v>61.173936456650502</v>
      </c>
      <c r="P3258">
        <v>189.25233644859799</v>
      </c>
      <c r="Q3258">
        <v>0.14155055123433799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62</v>
      </c>
      <c r="E3259">
        <v>55.216163999999999</v>
      </c>
      <c r="F3259">
        <v>20.53</v>
      </c>
      <c r="G3259">
        <v>-6.6570700129952298</v>
      </c>
      <c r="H3259">
        <v>0.67839617799934304</v>
      </c>
      <c r="I3259">
        <v>-36.920161545667597</v>
      </c>
      <c r="J3259">
        <v>4.5187628212940396</v>
      </c>
      <c r="K3259">
        <v>20.738781714208901</v>
      </c>
      <c r="L3259">
        <v>21.120694226596701</v>
      </c>
      <c r="M3259">
        <v>66.913029405751701</v>
      </c>
      <c r="N3259">
        <v>1.27994971715901</v>
      </c>
      <c r="O3259">
        <v>73.891865562591306</v>
      </c>
      <c r="P3259">
        <v>27.9127725856697</v>
      </c>
      <c r="Q3259">
        <v>0.13190347644206399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230</v>
      </c>
      <c r="E3260">
        <v>55.210577000000001</v>
      </c>
      <c r="F3260">
        <v>53</v>
      </c>
      <c r="G3260">
        <v>113.131076943293</v>
      </c>
      <c r="H3260">
        <v>-5.0375659300929101</v>
      </c>
      <c r="I3260">
        <v>16.062636331554</v>
      </c>
      <c r="K3260">
        <v>53.706138190125102</v>
      </c>
      <c r="L3260">
        <v>38.513103008389599</v>
      </c>
      <c r="M3260">
        <v>19.721633824694301</v>
      </c>
      <c r="N3260">
        <v>4.5592705167173203E-2</v>
      </c>
      <c r="O3260">
        <v>50.943396226415103</v>
      </c>
      <c r="P3260">
        <v>218.31831831831801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132</v>
      </c>
      <c r="E3261">
        <v>55.174205499999999</v>
      </c>
      <c r="F3261">
        <v>3.88</v>
      </c>
      <c r="G3261">
        <v>-2.61672364321696</v>
      </c>
      <c r="H3261">
        <v>-8.3060321364122203</v>
      </c>
      <c r="I3261">
        <v>-31.852011541983799</v>
      </c>
      <c r="J3261">
        <v>-5.2439600263331698</v>
      </c>
      <c r="K3261">
        <v>3.99153769695562</v>
      </c>
      <c r="L3261">
        <v>4.3026811976258896</v>
      </c>
      <c r="M3261">
        <v>44.266423608782397</v>
      </c>
      <c r="N3261">
        <v>0.88146601959610904</v>
      </c>
      <c r="O3261">
        <v>49.4845360824742</v>
      </c>
      <c r="Q3261">
        <v>7.9015185315410005E-2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230</v>
      </c>
      <c r="E3262">
        <v>55.139998949999999</v>
      </c>
      <c r="F3262">
        <v>2.65</v>
      </c>
      <c r="G3262">
        <v>181.56050743498</v>
      </c>
      <c r="H3262">
        <v>12.9285357648223</v>
      </c>
      <c r="I3262">
        <v>-9.1126080882947207</v>
      </c>
      <c r="J3262">
        <v>24.164337946321201</v>
      </c>
      <c r="K3262">
        <v>2.3414368475694101</v>
      </c>
      <c r="L3262">
        <v>2.4298755051533498</v>
      </c>
      <c r="M3262">
        <v>85.306795895370399</v>
      </c>
      <c r="N3262">
        <v>1.30285714285714</v>
      </c>
      <c r="O3262">
        <v>130.188679245283</v>
      </c>
      <c r="P3262">
        <v>240.47109207708701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328</v>
      </c>
      <c r="E3263">
        <v>55.134402299999998</v>
      </c>
      <c r="F3263">
        <v>32.39</v>
      </c>
      <c r="G3263">
        <v>13.3548836376882</v>
      </c>
      <c r="H3263">
        <v>-13.1712065422869</v>
      </c>
      <c r="I3263">
        <v>-12.585836987055499</v>
      </c>
      <c r="J3263">
        <v>-4.1810596186453504</v>
      </c>
      <c r="K3263">
        <v>35.108503169569403</v>
      </c>
      <c r="L3263">
        <v>32.6605862632276</v>
      </c>
      <c r="M3263">
        <v>34.118256113667002</v>
      </c>
      <c r="N3263">
        <v>0.153134831577799</v>
      </c>
      <c r="O3263">
        <v>49.428836060512403</v>
      </c>
      <c r="P3263">
        <v>60.744416873449097</v>
      </c>
      <c r="Q3263">
        <v>5.8418946024781003E-2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54.998095580999902</v>
      </c>
      <c r="F3264">
        <v>116.12</v>
      </c>
      <c r="G3264">
        <v>59.4519118645796</v>
      </c>
      <c r="H3264">
        <v>68.557459695323104</v>
      </c>
      <c r="I3264">
        <v>118.904909048034</v>
      </c>
      <c r="J3264">
        <v>105.584481224871</v>
      </c>
      <c r="K3264">
        <v>64.559829619334806</v>
      </c>
      <c r="L3264">
        <v>59.225548639068698</v>
      </c>
      <c r="M3264">
        <v>94.073586437901895</v>
      </c>
      <c r="N3264">
        <v>5.1852935410696102</v>
      </c>
      <c r="O3264">
        <v>0</v>
      </c>
      <c r="P3264">
        <v>251.87878787878699</v>
      </c>
      <c r="Q3264">
        <v>8.4854034153445002E-2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705</v>
      </c>
      <c r="E3265">
        <v>54.986265107999998</v>
      </c>
      <c r="F3265">
        <v>381.56</v>
      </c>
      <c r="G3265">
        <v>-0.39177552557457301</v>
      </c>
      <c r="H3265">
        <v>-1.91412644626093</v>
      </c>
      <c r="I3265">
        <v>-9.0906171477401205</v>
      </c>
      <c r="J3265">
        <v>-1.85269650973762</v>
      </c>
      <c r="K3265">
        <v>363.60521494504701</v>
      </c>
      <c r="L3265">
        <v>356.58908621499398</v>
      </c>
      <c r="M3265">
        <v>51.557362812998498</v>
      </c>
      <c r="N3265">
        <v>0.42656141536755299</v>
      </c>
      <c r="O3265">
        <v>6.21396372785407</v>
      </c>
      <c r="P3265">
        <v>28.220982592916101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140</v>
      </c>
      <c r="E3266">
        <v>54.899446601999998</v>
      </c>
      <c r="F3266">
        <v>43.89</v>
      </c>
      <c r="G3266">
        <v>15.000125266473001</v>
      </c>
      <c r="H3266">
        <v>5.4825830247519498</v>
      </c>
      <c r="I3266">
        <v>11.905491459216501</v>
      </c>
      <c r="J3266">
        <v>-2.0261382441549598</v>
      </c>
      <c r="K3266">
        <v>42.388632443720397</v>
      </c>
      <c r="L3266">
        <v>39.630081718784403</v>
      </c>
      <c r="M3266">
        <v>69.721086429894299</v>
      </c>
      <c r="N3266">
        <v>0.33230743910467397</v>
      </c>
      <c r="O3266">
        <v>21.4399635452267</v>
      </c>
      <c r="P3266">
        <v>46.3</v>
      </c>
      <c r="Q3266">
        <v>3.8149687176023003E-2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46</v>
      </c>
      <c r="E3267">
        <v>54.722549999999998</v>
      </c>
      <c r="F3267">
        <v>73.13</v>
      </c>
      <c r="G3267">
        <v>-1.08016226794591</v>
      </c>
      <c r="H3267">
        <v>-10.399989942242099</v>
      </c>
      <c r="I3267">
        <v>-11.1995075369689</v>
      </c>
      <c r="J3267">
        <v>-3.7624726492996401</v>
      </c>
      <c r="K3267">
        <v>78.916340847505495</v>
      </c>
      <c r="L3267">
        <v>77.325513428097295</v>
      </c>
      <c r="M3267">
        <v>55.935339026792803</v>
      </c>
      <c r="N3267">
        <v>0.66638078391705702</v>
      </c>
      <c r="O3267">
        <v>51.784493367974797</v>
      </c>
      <c r="P3267">
        <v>60.372807017543799</v>
      </c>
      <c r="Q3267">
        <v>6.7909391583888007E-2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143</v>
      </c>
      <c r="E3268">
        <v>54.6</v>
      </c>
      <c r="F3268">
        <v>254</v>
      </c>
      <c r="G3268">
        <v>-74.021400209183795</v>
      </c>
      <c r="H3268">
        <v>-29.701313018872501</v>
      </c>
      <c r="I3268">
        <v>-49.830865734263199</v>
      </c>
      <c r="J3268">
        <v>-6.3575883383169201</v>
      </c>
      <c r="K3268">
        <v>315.12108542476801</v>
      </c>
      <c r="M3268">
        <v>33.086618839231399</v>
      </c>
      <c r="N3268">
        <v>0.67002801120448097</v>
      </c>
      <c r="O3268">
        <v>96.850393700787393</v>
      </c>
      <c r="P3268">
        <v>2.5433992733144999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672</v>
      </c>
      <c r="E3269">
        <v>54.5735004799999</v>
      </c>
      <c r="F3269">
        <v>42.37</v>
      </c>
      <c r="G3269">
        <v>32.714410276626602</v>
      </c>
      <c r="H3269">
        <v>-22.532168842223701</v>
      </c>
      <c r="I3269">
        <v>-5.1106850113716398</v>
      </c>
      <c r="J3269">
        <v>-12.0261382441549</v>
      </c>
      <c r="K3269">
        <v>43.662506089095899</v>
      </c>
      <c r="L3269">
        <v>38.262673992158902</v>
      </c>
      <c r="M3269">
        <v>22.681727827274798</v>
      </c>
      <c r="N3269">
        <v>0.35768721243287099</v>
      </c>
      <c r="O3269">
        <v>42.884116119896099</v>
      </c>
      <c r="P3269">
        <v>111.85</v>
      </c>
      <c r="Q3269">
        <v>8.9135988129805999E-2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E3270">
        <v>54.429960000000001</v>
      </c>
      <c r="F3270">
        <v>60.13</v>
      </c>
      <c r="G3270">
        <v>-49.828830662712299</v>
      </c>
      <c r="H3270">
        <v>2.1683018466936801</v>
      </c>
      <c r="I3270">
        <v>-30.270070504991502</v>
      </c>
      <c r="J3270">
        <v>-2.4505587469300099</v>
      </c>
      <c r="K3270">
        <v>62.031764627037902</v>
      </c>
      <c r="L3270">
        <v>70.700539506764798</v>
      </c>
      <c r="M3270">
        <v>54.478255953380497</v>
      </c>
      <c r="N3270">
        <v>0.91967442580290104</v>
      </c>
      <c r="O3270">
        <v>65.192083818393399</v>
      </c>
      <c r="P3270">
        <v>29.172932330826999</v>
      </c>
      <c r="Q3270">
        <v>0.10761913739957001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477</v>
      </c>
      <c r="E3271">
        <v>54.241430489999999</v>
      </c>
      <c r="F3271">
        <v>5.3</v>
      </c>
      <c r="G3271">
        <v>139.89875371097</v>
      </c>
      <c r="H3271">
        <v>17.319432685839701</v>
      </c>
      <c r="I3271">
        <v>163.575713952358</v>
      </c>
      <c r="J3271">
        <v>5.8462021813769498</v>
      </c>
      <c r="K3271">
        <v>4.2006703009931297</v>
      </c>
      <c r="L3271">
        <v>3.2024900733883399</v>
      </c>
      <c r="M3271">
        <v>81.015895008885295</v>
      </c>
      <c r="N3271">
        <v>1.6594652131027099</v>
      </c>
      <c r="O3271">
        <v>0.37735849056603699</v>
      </c>
      <c r="P3271">
        <v>197.752808988764</v>
      </c>
      <c r="Q3271">
        <v>0.130149838503407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54.149819200000003</v>
      </c>
      <c r="F3272">
        <v>1.03</v>
      </c>
      <c r="G3272">
        <v>33.159486034202303</v>
      </c>
      <c r="H3272">
        <v>9.4364722727588397</v>
      </c>
      <c r="I3272">
        <v>-0.28299683932863001</v>
      </c>
      <c r="J3272">
        <v>-3.9129306969851498</v>
      </c>
      <c r="K3272">
        <v>0.989529924190091</v>
      </c>
      <c r="L3272">
        <v>0.92722968753840296</v>
      </c>
      <c r="M3272">
        <v>50.341529085659403</v>
      </c>
      <c r="N3272">
        <v>1.66481456824716</v>
      </c>
      <c r="O3272">
        <v>49.514563106796103</v>
      </c>
      <c r="P3272">
        <v>71.6666666666666</v>
      </c>
      <c r="Q3272">
        <v>2.1480267811529001E-2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373</v>
      </c>
      <c r="E3273">
        <v>54.148274800000003</v>
      </c>
      <c r="F3273">
        <v>151.65</v>
      </c>
      <c r="G3273">
        <v>-7.4208711086547403</v>
      </c>
      <c r="H3273">
        <v>-7.6342161062196903</v>
      </c>
      <c r="I3273">
        <v>-20.227301777838701</v>
      </c>
      <c r="J3273">
        <v>4.7986203311873803E-2</v>
      </c>
      <c r="K3273">
        <v>151.67654736391799</v>
      </c>
      <c r="L3273">
        <v>153.00573955802099</v>
      </c>
      <c r="M3273">
        <v>50.466069430182799</v>
      </c>
      <c r="N3273">
        <v>1.6972704221150501</v>
      </c>
      <c r="O3273">
        <v>66.831519947246903</v>
      </c>
      <c r="P3273">
        <v>37.989080982711499</v>
      </c>
      <c r="Q3273">
        <v>7.3178435977402007E-2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531</v>
      </c>
      <c r="E3274">
        <v>54.134014975999897</v>
      </c>
      <c r="F3274">
        <v>58.76</v>
      </c>
      <c r="G3274">
        <v>-11.6515317523588</v>
      </c>
      <c r="H3274">
        <v>-3.7256465073374598</v>
      </c>
      <c r="I3274">
        <v>-27.865125917245599</v>
      </c>
      <c r="J3274">
        <v>-3.4417095282803398</v>
      </c>
      <c r="K3274">
        <v>57.189341468415797</v>
      </c>
      <c r="L3274">
        <v>58.141564287393301</v>
      </c>
      <c r="M3274">
        <v>46.760713906751299</v>
      </c>
      <c r="N3274">
        <v>0.80097369123506401</v>
      </c>
      <c r="O3274">
        <v>51.293396868618103</v>
      </c>
      <c r="P3274">
        <v>26.0944206008583</v>
      </c>
      <c r="Q3274">
        <v>-1.7546178986236002E-2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E3275">
        <v>54.052746659999997</v>
      </c>
      <c r="F3275">
        <v>25.44</v>
      </c>
      <c r="G3275">
        <v>34.329890676611399</v>
      </c>
      <c r="H3275">
        <v>-8.5543179670124907</v>
      </c>
      <c r="I3275">
        <v>7.5657135900269701</v>
      </c>
      <c r="J3275">
        <v>-4.3560893903406104</v>
      </c>
      <c r="K3275">
        <v>26.108509849424902</v>
      </c>
      <c r="L3275">
        <v>22.7793742379131</v>
      </c>
      <c r="M3275">
        <v>52.234518286498002</v>
      </c>
      <c r="N3275">
        <v>0.42731647591163102</v>
      </c>
      <c r="O3275">
        <v>46.580188679245197</v>
      </c>
      <c r="P3275">
        <v>97.976653696498005</v>
      </c>
      <c r="Q3275">
        <v>8.6923921938684007E-2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140</v>
      </c>
      <c r="E3276">
        <v>54.005754000000003</v>
      </c>
      <c r="F3276">
        <v>54.81</v>
      </c>
      <c r="G3276">
        <v>33.998845538334599</v>
      </c>
      <c r="H3276">
        <v>36.632870423160398</v>
      </c>
      <c r="I3276">
        <v>33.239124148933698</v>
      </c>
      <c r="J3276">
        <v>17.470264633542801</v>
      </c>
      <c r="K3276">
        <v>40.995930817926698</v>
      </c>
      <c r="L3276">
        <v>37.752152639117497</v>
      </c>
      <c r="M3276">
        <v>77.064817059674596</v>
      </c>
      <c r="N3276">
        <v>1.61541005696086</v>
      </c>
      <c r="O3276">
        <v>9.8157270571063595</v>
      </c>
      <c r="P3276">
        <v>95.401069518716497</v>
      </c>
      <c r="Q3276">
        <v>3.8860279150158002E-2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900</v>
      </c>
      <c r="E3277">
        <v>53.998191249999998</v>
      </c>
      <c r="F3277">
        <v>96.03</v>
      </c>
      <c r="G3277">
        <v>-3.30620579988704</v>
      </c>
      <c r="H3277">
        <v>5.5776219597252803</v>
      </c>
      <c r="I3277">
        <v>-5.2175031931898097</v>
      </c>
      <c r="J3277">
        <v>2.2296382201115601</v>
      </c>
      <c r="K3277">
        <v>88.437002696571895</v>
      </c>
      <c r="L3277">
        <v>85.107228224974506</v>
      </c>
      <c r="M3277">
        <v>71.246142696169002</v>
      </c>
      <c r="N3277">
        <v>0.83358672312455495</v>
      </c>
      <c r="O3277">
        <v>9.4449651150682001</v>
      </c>
      <c r="P3277">
        <v>39.0731354091238</v>
      </c>
      <c r="Q3277">
        <v>8.2292481801658005E-2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E3278">
        <v>53.982869999999998</v>
      </c>
      <c r="F3278">
        <v>50</v>
      </c>
      <c r="G3278">
        <v>31.559143459313901</v>
      </c>
      <c r="H3278">
        <v>-9.4293946847111592</v>
      </c>
      <c r="I3278">
        <v>-9.0365010048436893</v>
      </c>
      <c r="J3278">
        <v>-9.4335456515623601</v>
      </c>
      <c r="K3278">
        <v>53.215974591707699</v>
      </c>
      <c r="L3278">
        <v>50.986636857576798</v>
      </c>
      <c r="M3278">
        <v>38.139536342094999</v>
      </c>
      <c r="N3278">
        <v>0.75739798724153096</v>
      </c>
      <c r="O3278">
        <v>41.36</v>
      </c>
      <c r="P3278">
        <v>65.782493368700202</v>
      </c>
      <c r="Q3278">
        <v>0.13734490771903701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507</v>
      </c>
      <c r="E3279">
        <v>53.965440000000001</v>
      </c>
      <c r="F3279">
        <v>0.85</v>
      </c>
      <c r="G3279">
        <v>-56.944680632464198</v>
      </c>
      <c r="H3279">
        <v>-14.849242012955401</v>
      </c>
      <c r="I3279">
        <v>19.733545757859101</v>
      </c>
      <c r="J3279">
        <v>-8.9226899682928806</v>
      </c>
      <c r="K3279">
        <v>0.80320276792197898</v>
      </c>
      <c r="L3279">
        <v>0.88988427775844903</v>
      </c>
      <c r="M3279">
        <v>39.533786643889499</v>
      </c>
      <c r="N3279">
        <v>1.75679240549905</v>
      </c>
      <c r="O3279">
        <v>47.058823529411697</v>
      </c>
      <c r="P3279">
        <v>88.8888888888888</v>
      </c>
      <c r="Q3279">
        <v>-1.1575610521528E-2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609</v>
      </c>
      <c r="E3280">
        <v>53.860831470000001</v>
      </c>
      <c r="F3280">
        <v>31.4</v>
      </c>
      <c r="G3280">
        <v>26.901788989867399</v>
      </c>
      <c r="H3280">
        <v>-6.99877472323581</v>
      </c>
      <c r="I3280">
        <v>9.2708283985900302</v>
      </c>
      <c r="J3280">
        <v>-3.8085022216408899</v>
      </c>
      <c r="K3280">
        <v>31.3925210014648</v>
      </c>
      <c r="L3280">
        <v>28.411722843450399</v>
      </c>
      <c r="M3280">
        <v>48.002818682238498</v>
      </c>
      <c r="N3280">
        <v>0.53926267731738597</v>
      </c>
      <c r="O3280">
        <v>23.566878980891701</v>
      </c>
      <c r="P3280">
        <v>69.729729729729698</v>
      </c>
      <c r="Q3280">
        <v>5.6228268197585002E-2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705</v>
      </c>
      <c r="E3281">
        <v>53.792091599999999</v>
      </c>
      <c r="F3281">
        <v>888.46</v>
      </c>
      <c r="G3281">
        <v>-1.1175249786994499</v>
      </c>
      <c r="H3281">
        <v>-1.3215445347538299</v>
      </c>
      <c r="I3281">
        <v>-0.57742109312810996</v>
      </c>
      <c r="J3281">
        <v>0.22548663978189601</v>
      </c>
      <c r="K3281">
        <v>845.30769071434395</v>
      </c>
      <c r="L3281">
        <v>797.681500711985</v>
      </c>
      <c r="M3281">
        <v>58.819350865168801</v>
      </c>
      <c r="N3281">
        <v>0.51054876744390898</v>
      </c>
      <c r="O3281">
        <v>6.8140377732255697</v>
      </c>
      <c r="P3281">
        <v>27.469153515064502</v>
      </c>
      <c r="Q3281">
        <v>1.3226938830403E-2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1510</v>
      </c>
      <c r="E3282">
        <v>53.778682439999997</v>
      </c>
      <c r="F3282">
        <v>10.17</v>
      </c>
      <c r="G3282">
        <v>-91.530679211000106</v>
      </c>
      <c r="H3282">
        <v>-11.127676953810701</v>
      </c>
      <c r="I3282">
        <v>-38.651343374360899</v>
      </c>
      <c r="J3282">
        <v>-14.3665637760698</v>
      </c>
      <c r="K3282">
        <v>10.649256756758</v>
      </c>
      <c r="L3282">
        <v>15.631269880942201</v>
      </c>
      <c r="M3282">
        <v>48.382549364050298</v>
      </c>
      <c r="N3282">
        <v>3.0900402829632498</v>
      </c>
      <c r="O3282">
        <v>190.06882989183799</v>
      </c>
      <c r="P3282">
        <v>13.6312849162011</v>
      </c>
      <c r="Q3282">
        <v>0.217059838803488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477</v>
      </c>
      <c r="E3283">
        <v>53.761074000000001</v>
      </c>
      <c r="F3283">
        <v>127.35</v>
      </c>
      <c r="G3283">
        <v>117.83432933217701</v>
      </c>
      <c r="H3283">
        <v>-5.0842596392774198</v>
      </c>
      <c r="I3283">
        <v>161.954668686377</v>
      </c>
      <c r="K3283">
        <v>72.929201290160904</v>
      </c>
      <c r="M3283">
        <v>99.999999999087606</v>
      </c>
      <c r="N3283">
        <v>2.0357142857142798</v>
      </c>
      <c r="O3283">
        <v>2.7483313702394798</v>
      </c>
      <c r="P3283">
        <v>240.96385542168599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420</v>
      </c>
      <c r="E3284">
        <v>53.703150000000001</v>
      </c>
      <c r="F3284">
        <v>43.94</v>
      </c>
      <c r="G3284">
        <v>-42.853390850219697</v>
      </c>
      <c r="H3284">
        <v>-9.4808209603238591</v>
      </c>
      <c r="I3284">
        <v>-14.7815776729269</v>
      </c>
      <c r="J3284">
        <v>-2.4656986837154</v>
      </c>
      <c r="K3284">
        <v>43.658787038086103</v>
      </c>
      <c r="L3284">
        <v>42.327879427035697</v>
      </c>
      <c r="M3284">
        <v>49.846093897601001</v>
      </c>
      <c r="N3284">
        <v>1.0985747014215199</v>
      </c>
      <c r="O3284">
        <v>20.619025944469701</v>
      </c>
      <c r="P3284">
        <v>36.4596273291925</v>
      </c>
      <c r="Q3284">
        <v>0.131004990040991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384</v>
      </c>
      <c r="E3285">
        <v>53.55</v>
      </c>
      <c r="F3285">
        <v>6.04</v>
      </c>
      <c r="G3285">
        <v>62.958828139465503</v>
      </c>
      <c r="H3285">
        <v>26.4007579870445</v>
      </c>
      <c r="I3285">
        <v>85.920836727758797</v>
      </c>
      <c r="J3285">
        <v>-6.3669742570166896</v>
      </c>
      <c r="K3285">
        <v>4.6600713219755097</v>
      </c>
      <c r="L3285">
        <v>3.7335855478465398</v>
      </c>
      <c r="M3285">
        <v>67.700121705406204</v>
      </c>
      <c r="N3285">
        <v>3.9714942139499798</v>
      </c>
      <c r="O3285">
        <v>8.0573951434878399</v>
      </c>
      <c r="P3285">
        <v>158.85714285714201</v>
      </c>
      <c r="Q3285">
        <v>9.3790185939248996E-2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193</v>
      </c>
      <c r="E3286">
        <v>53.428168980000002</v>
      </c>
      <c r="F3286">
        <v>36.799999999999997</v>
      </c>
      <c r="G3286">
        <v>56.038169850386197</v>
      </c>
      <c r="H3286">
        <v>-6.3786222115065501</v>
      </c>
      <c r="I3286">
        <v>35.228225958421604</v>
      </c>
      <c r="J3286">
        <v>-3.6347173326267899</v>
      </c>
      <c r="K3286">
        <v>36.842377136196603</v>
      </c>
      <c r="L3286">
        <v>31.590978912156299</v>
      </c>
      <c r="M3286">
        <v>52.328571587733201</v>
      </c>
      <c r="N3286">
        <v>1.1770238148160701</v>
      </c>
      <c r="O3286">
        <v>26.25</v>
      </c>
      <c r="P3286">
        <v>111.494252873563</v>
      </c>
      <c r="Q3286">
        <v>9.1210816806237993E-2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230</v>
      </c>
      <c r="E3287">
        <v>53.372622407999998</v>
      </c>
      <c r="F3287">
        <v>53.24</v>
      </c>
      <c r="G3287">
        <v>-11.5334724810814</v>
      </c>
      <c r="H3287">
        <v>3.9562037490120501</v>
      </c>
      <c r="I3287">
        <v>27.214120234019099</v>
      </c>
      <c r="J3287">
        <v>7.2351627481272702</v>
      </c>
      <c r="K3287">
        <v>45.991340414170303</v>
      </c>
      <c r="L3287">
        <v>45.647655701030899</v>
      </c>
      <c r="M3287">
        <v>70.011002057562393</v>
      </c>
      <c r="N3287">
        <v>2.2284645616648899</v>
      </c>
      <c r="O3287">
        <v>12.3215627347858</v>
      </c>
      <c r="P3287">
        <v>52.201257861635199</v>
      </c>
      <c r="Q3287">
        <v>-6.7010891569605005E-2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124</v>
      </c>
      <c r="E3288">
        <v>53.247571888000003</v>
      </c>
      <c r="F3288">
        <v>47.87</v>
      </c>
      <c r="G3288">
        <v>350.92198603420201</v>
      </c>
      <c r="H3288">
        <v>49.3051093827752</v>
      </c>
      <c r="I3288">
        <v>143.86314352962901</v>
      </c>
      <c r="J3288">
        <v>6.1804085516034402</v>
      </c>
      <c r="K3288">
        <v>32.919303540066601</v>
      </c>
      <c r="L3288">
        <v>22.036223627259901</v>
      </c>
      <c r="M3288">
        <v>99.989693990969798</v>
      </c>
      <c r="N3288">
        <v>1.2751281429446299</v>
      </c>
      <c r="O3288">
        <v>0</v>
      </c>
      <c r="P3288">
        <v>469.88095238095201</v>
      </c>
      <c r="Q3288">
        <v>0.11386737168382401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119</v>
      </c>
      <c r="E3289">
        <v>53.097964040000001</v>
      </c>
      <c r="F3289">
        <v>2.2000000000000002</v>
      </c>
      <c r="G3289">
        <v>-5.5931859894901201</v>
      </c>
      <c r="H3289">
        <v>-1.87035303188851</v>
      </c>
      <c r="I3289">
        <v>-12.2495918825592</v>
      </c>
      <c r="J3289">
        <v>1.0670674632677399</v>
      </c>
      <c r="K3289">
        <v>2.80531640952095</v>
      </c>
      <c r="L3289">
        <v>2.8492677430408602</v>
      </c>
      <c r="M3289">
        <v>15.3874106226971</v>
      </c>
      <c r="N3289">
        <v>1</v>
      </c>
      <c r="Q3289">
        <v>-0.13535727796024799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21</v>
      </c>
      <c r="E3290">
        <v>53.074227713999903</v>
      </c>
      <c r="F3290">
        <v>18.12</v>
      </c>
      <c r="G3290">
        <v>12.9352640807962</v>
      </c>
      <c r="H3290">
        <v>-14.7758923797035</v>
      </c>
      <c r="I3290">
        <v>7.5794338962651704</v>
      </c>
      <c r="J3290">
        <v>-6.53624710885168</v>
      </c>
      <c r="K3290">
        <v>18.9589318558968</v>
      </c>
      <c r="L3290">
        <v>17.522803198117501</v>
      </c>
      <c r="M3290">
        <v>29.447267595444899</v>
      </c>
      <c r="N3290">
        <v>0.55972472034812504</v>
      </c>
      <c r="O3290">
        <v>37.654834587001503</v>
      </c>
      <c r="P3290">
        <v>54.235274735756001</v>
      </c>
      <c r="Q3290">
        <v>6.8243653532956E-2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477</v>
      </c>
      <c r="E3291">
        <v>52.996580000000002</v>
      </c>
      <c r="F3291">
        <v>120.25</v>
      </c>
      <c r="G3291">
        <v>81.170726260092906</v>
      </c>
      <c r="H3291">
        <v>-4.8492420129554299</v>
      </c>
      <c r="I3291">
        <v>-24.2752232509098</v>
      </c>
      <c r="J3291">
        <v>-2.0261382441549598</v>
      </c>
      <c r="K3291">
        <v>101.614352436579</v>
      </c>
      <c r="L3291">
        <v>65.979273510552801</v>
      </c>
      <c r="M3291">
        <v>99.464893626018295</v>
      </c>
      <c r="N3291">
        <v>0.33333333333333298</v>
      </c>
      <c r="O3291">
        <v>15.2598752598752</v>
      </c>
      <c r="P3291">
        <v>108.94874022589001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193</v>
      </c>
      <c r="E3292">
        <v>52.894299214999997</v>
      </c>
      <c r="F3292">
        <v>88</v>
      </c>
      <c r="G3292">
        <v>-26.744718902651702</v>
      </c>
      <c r="H3292">
        <v>-18.995583476370001</v>
      </c>
      <c r="I3292">
        <v>-39.490969564217103</v>
      </c>
      <c r="K3292">
        <v>101.044616469929</v>
      </c>
      <c r="L3292">
        <v>65.477697596545994</v>
      </c>
      <c r="M3292">
        <v>35.154662891003902</v>
      </c>
      <c r="N3292">
        <v>0.65517241379310298</v>
      </c>
      <c r="O3292">
        <v>60.454545454545404</v>
      </c>
      <c r="P3292">
        <v>5.8965102286401896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609</v>
      </c>
      <c r="E3293">
        <v>52.857298889999903</v>
      </c>
      <c r="F3293">
        <v>15.18</v>
      </c>
      <c r="G3293">
        <v>-47.672473068699901</v>
      </c>
      <c r="H3293">
        <v>-5.6335557384456401</v>
      </c>
      <c r="I3293">
        <v>-46.302209531627497</v>
      </c>
      <c r="J3293">
        <v>-2.0261382441549598</v>
      </c>
      <c r="K3293">
        <v>18.227169713610301</v>
      </c>
      <c r="L3293">
        <v>21.214418712371199</v>
      </c>
      <c r="M3293">
        <v>52.496343180995702</v>
      </c>
      <c r="N3293">
        <v>0.93738420398769096</v>
      </c>
      <c r="O3293">
        <v>116.073781291172</v>
      </c>
      <c r="P3293">
        <v>32.5764192139738</v>
      </c>
      <c r="Q3293">
        <v>-2.3510167018544002E-2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21</v>
      </c>
      <c r="E3294">
        <v>52.8504</v>
      </c>
      <c r="F3294">
        <v>171.5</v>
      </c>
      <c r="G3294">
        <v>28.131076943293301</v>
      </c>
      <c r="H3294">
        <v>36.1663829870445</v>
      </c>
      <c r="I3294">
        <v>-20.486582582649302</v>
      </c>
      <c r="J3294">
        <v>-4.7215560339123703</v>
      </c>
      <c r="K3294">
        <v>152.52610665527899</v>
      </c>
      <c r="L3294">
        <v>152.837340651446</v>
      </c>
      <c r="M3294">
        <v>61.884577193252497</v>
      </c>
      <c r="N3294">
        <v>2.7262521588946398</v>
      </c>
      <c r="O3294">
        <v>19.533527696792898</v>
      </c>
      <c r="P3294">
        <v>66.6666666666666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E3295">
        <v>52.84949649</v>
      </c>
      <c r="F3295">
        <v>105.52</v>
      </c>
      <c r="G3295">
        <v>122.032592094808</v>
      </c>
      <c r="H3295">
        <v>12.425564652985001</v>
      </c>
      <c r="I3295">
        <v>57.823332431419097</v>
      </c>
      <c r="J3295">
        <v>-6.7429524034469903</v>
      </c>
      <c r="K3295">
        <v>93.485395466509004</v>
      </c>
      <c r="L3295">
        <v>71.995306856001307</v>
      </c>
      <c r="M3295">
        <v>52.313272720986198</v>
      </c>
      <c r="N3295">
        <v>0.517840615603674</v>
      </c>
      <c r="O3295">
        <v>7.08870356330553</v>
      </c>
      <c r="P3295">
        <v>182.89544235924899</v>
      </c>
      <c r="Q3295">
        <v>9.4727718495393007E-2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E3296">
        <v>52.74</v>
      </c>
      <c r="F3296">
        <v>71.34</v>
      </c>
      <c r="G3296">
        <v>-54.668770268318603</v>
      </c>
      <c r="H3296">
        <v>-9.3097683287449104</v>
      </c>
      <c r="I3296">
        <v>-23.200176515927101</v>
      </c>
      <c r="J3296">
        <v>-2.5603848194974201</v>
      </c>
      <c r="K3296">
        <v>73.038499045060405</v>
      </c>
      <c r="L3296">
        <v>79.898238545335701</v>
      </c>
      <c r="M3296">
        <v>53.5710115059549</v>
      </c>
      <c r="N3296">
        <v>0.92696160417228601</v>
      </c>
      <c r="O3296">
        <v>40.159798149705601</v>
      </c>
      <c r="P3296">
        <v>8.9160305343511492</v>
      </c>
      <c r="Q3296">
        <v>0.13199106412103001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214</v>
      </c>
      <c r="E3297">
        <v>52.739077950000002</v>
      </c>
      <c r="F3297">
        <v>77.95</v>
      </c>
      <c r="G3297">
        <v>119.682303494519</v>
      </c>
      <c r="H3297">
        <v>17.2213839902548</v>
      </c>
      <c r="I3297">
        <v>-22.2037761794628</v>
      </c>
      <c r="J3297">
        <v>19.362528954568099</v>
      </c>
      <c r="K3297">
        <v>65.061480738897998</v>
      </c>
      <c r="L3297">
        <v>63.832498182827301</v>
      </c>
      <c r="M3297">
        <v>87.840654063580104</v>
      </c>
      <c r="N3297">
        <v>1.36774193548387</v>
      </c>
      <c r="O3297">
        <v>51.379089159717701</v>
      </c>
      <c r="P3297">
        <v>177.89661319072999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E3298">
        <v>52.639910569999998</v>
      </c>
      <c r="F3298">
        <v>37</v>
      </c>
      <c r="G3298">
        <v>113.87436582030701</v>
      </c>
      <c r="H3298">
        <v>13.4809525884256</v>
      </c>
      <c r="I3298">
        <v>-1.4060553817420001</v>
      </c>
      <c r="J3298">
        <v>-7.77613824415495</v>
      </c>
      <c r="K3298">
        <v>36.891262581872702</v>
      </c>
      <c r="L3298">
        <v>31.441415714362201</v>
      </c>
      <c r="M3298">
        <v>59.5479538445841</v>
      </c>
      <c r="N3298">
        <v>1.17166666666666</v>
      </c>
      <c r="O3298">
        <v>51.351351351351298</v>
      </c>
      <c r="P3298">
        <v>141.65237978610401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1444</v>
      </c>
      <c r="E3299">
        <v>52.625</v>
      </c>
      <c r="F3299">
        <v>21</v>
      </c>
      <c r="G3299">
        <v>-14.264500452284</v>
      </c>
      <c r="H3299">
        <v>-4.8024036054612997</v>
      </c>
      <c r="I3299">
        <v>-7.2807442999091796</v>
      </c>
      <c r="J3299">
        <v>-7.5128639078717798</v>
      </c>
      <c r="K3299">
        <v>20.816180125882902</v>
      </c>
      <c r="L3299">
        <v>20.969654357652701</v>
      </c>
      <c r="M3299">
        <v>57.720970659035899</v>
      </c>
      <c r="N3299">
        <v>1.02814982766567</v>
      </c>
      <c r="O3299">
        <v>32.380952380952301</v>
      </c>
      <c r="P3299">
        <v>22.377622377622298</v>
      </c>
      <c r="Q3299">
        <v>1.5314085145246001E-2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132</v>
      </c>
      <c r="E3300">
        <v>52.426213850000003</v>
      </c>
      <c r="F3300">
        <v>5.15</v>
      </c>
      <c r="G3300">
        <v>19.364843177059502</v>
      </c>
      <c r="H3300">
        <v>-4.6565637855951296</v>
      </c>
      <c r="I3300">
        <v>-5.5028981261257197</v>
      </c>
      <c r="J3300">
        <v>-6.5353930429461596E-2</v>
      </c>
      <c r="K3300">
        <v>5.1369814575084503</v>
      </c>
      <c r="L3300">
        <v>4.8730672432308104</v>
      </c>
      <c r="M3300">
        <v>52.4669479118092</v>
      </c>
      <c r="N3300">
        <v>0.49267604937677001</v>
      </c>
      <c r="O3300">
        <v>28.737864077669801</v>
      </c>
      <c r="P3300">
        <v>56.060606060605998</v>
      </c>
      <c r="Q3300">
        <v>0.12904195911191901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328</v>
      </c>
      <c r="E3301">
        <v>52.353693</v>
      </c>
      <c r="F3301">
        <v>109.2</v>
      </c>
      <c r="G3301">
        <v>24.141852478275801</v>
      </c>
      <c r="H3301">
        <v>-18.9286643956269</v>
      </c>
      <c r="I3301">
        <v>-28.0569616071163</v>
      </c>
      <c r="J3301">
        <v>0.26612536616021498</v>
      </c>
      <c r="K3301">
        <v>111.35546674907199</v>
      </c>
      <c r="L3301">
        <v>110.311943229197</v>
      </c>
      <c r="M3301">
        <v>51.969230013822902</v>
      </c>
      <c r="N3301">
        <v>0.69989426863059601</v>
      </c>
      <c r="O3301">
        <v>65.750915750915695</v>
      </c>
      <c r="P3301">
        <v>56</v>
      </c>
      <c r="Q3301">
        <v>5.6089950902358E-2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E3302">
        <v>52.167999999999999</v>
      </c>
      <c r="F3302">
        <v>68.47</v>
      </c>
      <c r="G3302">
        <v>286.43856195676699</v>
      </c>
      <c r="H3302">
        <v>22.713355796121199</v>
      </c>
      <c r="I3302">
        <v>156.52977024458701</v>
      </c>
      <c r="J3302">
        <v>2.96500649904258</v>
      </c>
      <c r="K3302">
        <v>54.764895315136201</v>
      </c>
      <c r="M3302">
        <v>100</v>
      </c>
      <c r="N3302">
        <v>0.66059275521405003</v>
      </c>
      <c r="O3302">
        <v>0</v>
      </c>
      <c r="P3302">
        <v>314.216575922564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140</v>
      </c>
      <c r="E3303">
        <v>52.152983944999903</v>
      </c>
      <c r="F3303">
        <v>44.3</v>
      </c>
      <c r="G3303">
        <v>-10.115331362875899</v>
      </c>
      <c r="H3303">
        <v>7.0206363083755603</v>
      </c>
      <c r="I3303">
        <v>-6.3075526236647796</v>
      </c>
      <c r="J3303">
        <v>7.0537649035447902</v>
      </c>
      <c r="K3303">
        <v>41.792837336873298</v>
      </c>
      <c r="L3303">
        <v>40.768754923811102</v>
      </c>
      <c r="M3303">
        <v>60.050941437172099</v>
      </c>
      <c r="N3303">
        <v>1.0301959262851601</v>
      </c>
      <c r="O3303">
        <v>12.8668171557562</v>
      </c>
      <c r="P3303">
        <v>29.532163742689999</v>
      </c>
      <c r="Q3303">
        <v>5.9261518020599001E-2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E3304">
        <v>52.131155999999997</v>
      </c>
      <c r="F3304">
        <v>82.25</v>
      </c>
      <c r="G3304">
        <v>2.7775415897579498</v>
      </c>
      <c r="H3304">
        <v>-16.965031486639599</v>
      </c>
      <c r="I3304">
        <v>-28.785685011371601</v>
      </c>
      <c r="J3304">
        <v>7.3255316969059399</v>
      </c>
      <c r="K3304">
        <v>89.742110140017402</v>
      </c>
      <c r="L3304">
        <v>89.984041220567903</v>
      </c>
      <c r="M3304">
        <v>47.631257224950303</v>
      </c>
      <c r="N3304">
        <v>0.47529812606473498</v>
      </c>
      <c r="O3304">
        <v>63.294832826747701</v>
      </c>
      <c r="P3304">
        <v>34.769785351466403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531</v>
      </c>
      <c r="E3305">
        <v>51.954892000000001</v>
      </c>
      <c r="F3305">
        <v>81.98</v>
      </c>
      <c r="G3305">
        <v>-2.8465906192569101</v>
      </c>
      <c r="H3305">
        <v>15.866150185326401</v>
      </c>
      <c r="I3305">
        <v>-11.714143940375701</v>
      </c>
      <c r="J3305">
        <v>13.0651614336108</v>
      </c>
      <c r="K3305">
        <v>74.773746852828296</v>
      </c>
      <c r="L3305">
        <v>77.556565644677093</v>
      </c>
      <c r="M3305">
        <v>79.726566634687899</v>
      </c>
      <c r="N3305">
        <v>2.9878026519056302</v>
      </c>
      <c r="O3305">
        <v>38.9363259331544</v>
      </c>
      <c r="P3305">
        <v>47.7117117117117</v>
      </c>
      <c r="Q3305">
        <v>0.180931235028683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672</v>
      </c>
      <c r="E3306">
        <v>51.87</v>
      </c>
      <c r="F3306">
        <v>35.57</v>
      </c>
      <c r="G3306">
        <v>48.311094945093402</v>
      </c>
      <c r="H3306">
        <v>11.986522096112401</v>
      </c>
      <c r="I3306">
        <v>14.9650234547991</v>
      </c>
      <c r="J3306">
        <v>12.592835317275799</v>
      </c>
      <c r="K3306">
        <v>31.729791423478002</v>
      </c>
      <c r="L3306">
        <v>29.3510669489736</v>
      </c>
      <c r="M3306">
        <v>81.594709326806097</v>
      </c>
      <c r="N3306">
        <v>2.7135795140080501</v>
      </c>
      <c r="O3306">
        <v>11.75147596289</v>
      </c>
      <c r="P3306">
        <v>85.2604166666666</v>
      </c>
      <c r="Q3306">
        <v>0.124481226325873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51.797623416</v>
      </c>
      <c r="F3307">
        <v>37.299999999999997</v>
      </c>
      <c r="G3307">
        <v>-1.8070582076078101</v>
      </c>
      <c r="H3307">
        <v>1.4999643362509101</v>
      </c>
      <c r="I3307">
        <v>-26.3783994916258</v>
      </c>
      <c r="J3307">
        <v>-4.6681461701787397</v>
      </c>
      <c r="K3307">
        <v>37.989835239451402</v>
      </c>
      <c r="L3307">
        <v>40.073845661893003</v>
      </c>
      <c r="M3307">
        <v>42.390764300328101</v>
      </c>
      <c r="N3307">
        <v>1.3585930313656001</v>
      </c>
      <c r="O3307">
        <v>50.080428954423503</v>
      </c>
      <c r="P3307">
        <v>41.448615851346197</v>
      </c>
      <c r="Q3307">
        <v>5.6904625429691998E-2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E3308">
        <v>51.7</v>
      </c>
      <c r="F3308">
        <v>0.95</v>
      </c>
      <c r="G3308">
        <v>51.467269053070297</v>
      </c>
      <c r="H3308">
        <v>-22.393101662078202</v>
      </c>
      <c r="I3308">
        <v>24.678600702914</v>
      </c>
      <c r="J3308">
        <v>3.59183928393491</v>
      </c>
      <c r="K3308">
        <v>0.94003590386111302</v>
      </c>
      <c r="L3308">
        <v>0.81927669815359805</v>
      </c>
      <c r="M3308">
        <v>51.365643322893597</v>
      </c>
      <c r="N3308">
        <v>1.16353832672047</v>
      </c>
      <c r="O3308">
        <v>45.2631578947368</v>
      </c>
      <c r="P3308">
        <v>111.111111111111</v>
      </c>
      <c r="Q3308">
        <v>0.111457190083341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214</v>
      </c>
      <c r="E3309">
        <v>51.623863999999998</v>
      </c>
      <c r="F3309">
        <v>175.6</v>
      </c>
      <c r="G3309">
        <v>3242.6634447674001</v>
      </c>
      <c r="H3309">
        <v>23.8967155867571</v>
      </c>
      <c r="I3309">
        <v>535.26538234232703</v>
      </c>
      <c r="J3309">
        <v>-13.359966504486501</v>
      </c>
      <c r="K3309">
        <v>147.208111891621</v>
      </c>
      <c r="L3309">
        <v>82.096461553457203</v>
      </c>
      <c r="M3309">
        <v>51.313096127862202</v>
      </c>
      <c r="N3309">
        <v>0.37070193592461198</v>
      </c>
      <c r="O3309">
        <v>15.0626423690205</v>
      </c>
      <c r="P3309">
        <v>3270.4414587331999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1510</v>
      </c>
      <c r="E3310">
        <v>51.50488</v>
      </c>
      <c r="F3310">
        <v>63.8</v>
      </c>
      <c r="G3310">
        <v>-32.625142974000397</v>
      </c>
      <c r="H3310">
        <v>-15.5635277272411</v>
      </c>
      <c r="I3310">
        <v>-25.969018344704899</v>
      </c>
      <c r="J3310">
        <v>-3.2119089951431001</v>
      </c>
      <c r="K3310">
        <v>65.682703849263802</v>
      </c>
      <c r="L3310">
        <v>68.663548971245206</v>
      </c>
      <c r="M3310">
        <v>66.662594219277807</v>
      </c>
      <c r="N3310">
        <v>1.8485449735449699</v>
      </c>
      <c r="O3310">
        <v>64.106583072100307</v>
      </c>
      <c r="P3310">
        <v>18.367346938775501</v>
      </c>
      <c r="Q3310">
        <v>5.8525864706255003E-2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E3311">
        <v>51.49586</v>
      </c>
      <c r="F3311">
        <v>130.19999999999999</v>
      </c>
      <c r="G3311">
        <v>6.0624465605181603</v>
      </c>
      <c r="H3311">
        <v>4.5995768846823504</v>
      </c>
      <c r="I3311">
        <v>-21.242581563095701</v>
      </c>
      <c r="J3311">
        <v>4.4464776118389002</v>
      </c>
      <c r="K3311">
        <v>128.81267967609699</v>
      </c>
      <c r="L3311">
        <v>129.393048883224</v>
      </c>
      <c r="M3311">
        <v>67.403109288941806</v>
      </c>
      <c r="N3311">
        <v>1.43868448645518</v>
      </c>
      <c r="O3311">
        <v>30.568356374807902</v>
      </c>
      <c r="P3311">
        <v>52.191700759789498</v>
      </c>
      <c r="Q3311">
        <v>5.5665594967189001E-2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62</v>
      </c>
      <c r="E3312">
        <v>51.369750000000003</v>
      </c>
      <c r="F3312">
        <v>35.56</v>
      </c>
      <c r="G3312">
        <v>-79.917987047897199</v>
      </c>
      <c r="H3312">
        <v>-13.531492205608901</v>
      </c>
      <c r="I3312">
        <v>-7.9930886624872404</v>
      </c>
      <c r="J3312">
        <v>-2.30664315299087</v>
      </c>
      <c r="K3312">
        <v>36.852159867439497</v>
      </c>
      <c r="L3312">
        <v>38.001064142426301</v>
      </c>
      <c r="M3312">
        <v>41.661038079156803</v>
      </c>
      <c r="N3312">
        <v>1.0508354430379701</v>
      </c>
      <c r="O3312">
        <v>119.06636670416199</v>
      </c>
      <c r="P3312">
        <v>27</v>
      </c>
      <c r="Q3312">
        <v>-6.5370103113550002E-2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E3313">
        <v>51.233365200000001</v>
      </c>
      <c r="F3313">
        <v>14.48</v>
      </c>
      <c r="G3313">
        <v>16.301588024252101</v>
      </c>
      <c r="H3313">
        <v>3.4456888626205902</v>
      </c>
      <c r="I3313">
        <v>24.4180100307237</v>
      </c>
      <c r="J3313">
        <v>8.9974838030891302</v>
      </c>
      <c r="K3313">
        <v>12.881979310299901</v>
      </c>
      <c r="L3313">
        <v>11.859034444819001</v>
      </c>
      <c r="M3313">
        <v>74.809867182037394</v>
      </c>
      <c r="N3313">
        <v>1.16845593550466</v>
      </c>
      <c r="O3313">
        <v>10.0828729281767</v>
      </c>
      <c r="P3313">
        <v>56.540540540540498</v>
      </c>
      <c r="Q3313">
        <v>6.4340078391273994E-2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384</v>
      </c>
      <c r="E3314">
        <v>50.948114359999998</v>
      </c>
      <c r="F3314">
        <v>80.599999999999994</v>
      </c>
      <c r="G3314">
        <v>-51.740278116741003</v>
      </c>
      <c r="H3314">
        <v>-4.0992420129554397</v>
      </c>
      <c r="I3314">
        <v>-32.859157368306597</v>
      </c>
      <c r="J3314">
        <v>-2.0633452390699998</v>
      </c>
      <c r="K3314">
        <v>89.054310183846596</v>
      </c>
      <c r="L3314">
        <v>95.132673696610397</v>
      </c>
      <c r="M3314">
        <v>35.896706761615398</v>
      </c>
      <c r="N3314">
        <v>1.03986538723907</v>
      </c>
      <c r="O3314">
        <v>99.751861042183606</v>
      </c>
      <c r="P3314">
        <v>12.569832402234599</v>
      </c>
      <c r="Q3314">
        <v>3.9377378949236E-2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384</v>
      </c>
      <c r="E3315">
        <v>50.914499999999997</v>
      </c>
      <c r="F3315">
        <v>138.97</v>
      </c>
      <c r="G3315">
        <v>288.79872464331498</v>
      </c>
      <c r="H3315">
        <v>106.129728255354</v>
      </c>
      <c r="I3315">
        <v>118.81876421125401</v>
      </c>
      <c r="J3315">
        <v>19.502683810982798</v>
      </c>
      <c r="K3315">
        <v>90.711758719335293</v>
      </c>
      <c r="L3315">
        <v>61.995496288648098</v>
      </c>
      <c r="M3315">
        <v>98.167763256292204</v>
      </c>
      <c r="N3315">
        <v>2.2668102279914399</v>
      </c>
      <c r="O3315">
        <v>9.3689285457293003</v>
      </c>
      <c r="P3315">
        <v>316.701649175412</v>
      </c>
      <c r="Q3315">
        <v>0.236098948891098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609</v>
      </c>
      <c r="E3316">
        <v>50.814910679999997</v>
      </c>
      <c r="F3316">
        <v>17.86</v>
      </c>
      <c r="G3316">
        <v>0.71119466729590997</v>
      </c>
      <c r="H3316">
        <v>18.550757987044499</v>
      </c>
      <c r="I3316">
        <v>0.58931498862835696</v>
      </c>
      <c r="J3316">
        <v>3.3838845348883302</v>
      </c>
      <c r="K3316">
        <v>16.168400950519398</v>
      </c>
      <c r="L3316">
        <v>16.087275065791399</v>
      </c>
      <c r="M3316">
        <v>77.645651356844098</v>
      </c>
      <c r="N3316">
        <v>2.4104205674139698</v>
      </c>
      <c r="O3316">
        <v>27.099664053751301</v>
      </c>
      <c r="P3316">
        <v>39.531249999999901</v>
      </c>
      <c r="Q3316">
        <v>1.4837623439949999E-2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420</v>
      </c>
      <c r="E3317">
        <v>50.759513685000002</v>
      </c>
      <c r="F3317">
        <v>33.049999999999997</v>
      </c>
      <c r="G3317">
        <v>-70.548576736360303</v>
      </c>
      <c r="H3317">
        <v>-4.2703708117976804</v>
      </c>
      <c r="I3317">
        <v>-53.806247781934402</v>
      </c>
      <c r="J3317">
        <v>-1.73753795555466</v>
      </c>
      <c r="K3317">
        <v>35.239676456551102</v>
      </c>
      <c r="M3317">
        <v>60.167760024326199</v>
      </c>
      <c r="N3317">
        <v>0.80254777070063699</v>
      </c>
      <c r="O3317">
        <v>85.779122541603599</v>
      </c>
      <c r="P3317">
        <v>9.8006644518272292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59</v>
      </c>
      <c r="E3318">
        <v>50.75</v>
      </c>
      <c r="F3318">
        <v>52.86</v>
      </c>
      <c r="G3318">
        <v>-53.971814580151097</v>
      </c>
      <c r="H3318">
        <v>1.6030444769171801</v>
      </c>
      <c r="I3318">
        <v>-54.379736458316899</v>
      </c>
      <c r="J3318">
        <v>12.0230787580821</v>
      </c>
      <c r="K3318">
        <v>47.996408799356601</v>
      </c>
      <c r="L3318">
        <v>64.836492252601801</v>
      </c>
      <c r="M3318">
        <v>86.203566487545601</v>
      </c>
      <c r="N3318">
        <v>0.60756607741355695</v>
      </c>
      <c r="O3318">
        <v>130.798335225122</v>
      </c>
      <c r="P3318">
        <v>35.538461538461497</v>
      </c>
      <c r="Q3318">
        <v>2.9113125100497E-2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619</v>
      </c>
      <c r="E3319">
        <v>50.426524800000003</v>
      </c>
      <c r="F3319">
        <v>10.59</v>
      </c>
      <c r="G3319">
        <v>45.828543411251502</v>
      </c>
      <c r="H3319">
        <v>8.8349685133603497</v>
      </c>
      <c r="I3319">
        <v>7.9530790335721697</v>
      </c>
      <c r="J3319">
        <v>-10.111244627133599</v>
      </c>
      <c r="K3319">
        <v>10.5978878208122</v>
      </c>
      <c r="L3319">
        <v>10.0864069815542</v>
      </c>
      <c r="M3319">
        <v>51.4621975029564</v>
      </c>
      <c r="N3319">
        <v>1.62870612500075</v>
      </c>
      <c r="O3319">
        <v>61.473087818696797</v>
      </c>
      <c r="P3319">
        <v>79.491525423728703</v>
      </c>
      <c r="Q3319">
        <v>3.6270344012324998E-2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50.424410880000003</v>
      </c>
      <c r="F3320">
        <v>6.32</v>
      </c>
      <c r="G3320">
        <v>-65.314670857293194</v>
      </c>
      <c r="H3320">
        <v>8.1332141273954406</v>
      </c>
      <c r="I3320">
        <v>-41.355420402771799</v>
      </c>
      <c r="J3320">
        <v>1.84482949778052</v>
      </c>
      <c r="K3320">
        <v>5.9801971980928901</v>
      </c>
      <c r="L3320">
        <v>7.2982693809771799</v>
      </c>
      <c r="M3320">
        <v>62.858869346870101</v>
      </c>
      <c r="N3320">
        <v>1.0716188378863301</v>
      </c>
      <c r="O3320">
        <v>86.708860759493604</v>
      </c>
      <c r="P3320">
        <v>33.052631578947299</v>
      </c>
      <c r="Q3320">
        <v>-4.8927741338245997E-2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935</v>
      </c>
      <c r="E3321">
        <v>50.413200000000003</v>
      </c>
      <c r="F3321">
        <v>48</v>
      </c>
      <c r="G3321">
        <v>-49.346641416777999</v>
      </c>
      <c r="H3321">
        <v>-12.6794306922007</v>
      </c>
      <c r="I3321">
        <v>-50.885309071522002</v>
      </c>
      <c r="J3321">
        <v>-13.609848651394699</v>
      </c>
      <c r="K3321">
        <v>57.996971116606304</v>
      </c>
      <c r="L3321">
        <v>54.575040047197596</v>
      </c>
      <c r="M3321">
        <v>31.666361936533601</v>
      </c>
      <c r="N3321">
        <v>1.40981012658227</v>
      </c>
      <c r="O3321">
        <v>75</v>
      </c>
      <c r="P3321">
        <v>4.1214750542299203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1444</v>
      </c>
      <c r="E3322">
        <v>50.209814000000001</v>
      </c>
      <c r="F3322">
        <v>30.45</v>
      </c>
      <c r="G3322">
        <v>2.07273230285911</v>
      </c>
      <c r="H3322">
        <v>52.9007579870445</v>
      </c>
      <c r="I3322">
        <v>23.223574247887601</v>
      </c>
      <c r="J3322">
        <v>-6.1877421323688102</v>
      </c>
      <c r="K3322">
        <v>26.643201016745401</v>
      </c>
      <c r="L3322">
        <v>23.906919347985099</v>
      </c>
      <c r="M3322">
        <v>50.722219858744801</v>
      </c>
      <c r="N3322">
        <v>1.6178517620025401</v>
      </c>
      <c r="O3322">
        <v>20.853858784893202</v>
      </c>
      <c r="P3322">
        <v>58.59375</v>
      </c>
      <c r="Q3322">
        <v>0.12778770014027199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609</v>
      </c>
      <c r="E3323">
        <v>50.078607300000002</v>
      </c>
      <c r="F3323">
        <v>47.86</v>
      </c>
      <c r="G3323">
        <v>-50.609358693304799</v>
      </c>
      <c r="H3323">
        <v>-2.1013081286579198</v>
      </c>
      <c r="I3323">
        <v>-36.113956770920701</v>
      </c>
      <c r="J3323">
        <v>-2.2668604106544699</v>
      </c>
      <c r="K3323">
        <v>48.670486529511798</v>
      </c>
      <c r="L3323">
        <v>56.935846686141801</v>
      </c>
      <c r="M3323">
        <v>63.578838382819498</v>
      </c>
      <c r="N3323">
        <v>3.2392423246468298</v>
      </c>
      <c r="O3323">
        <v>59.005432511491797</v>
      </c>
      <c r="P3323">
        <v>17.736777367773598</v>
      </c>
      <c r="Q3323">
        <v>2.4672280273997E-2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140</v>
      </c>
      <c r="E3324">
        <v>50.058003925000001</v>
      </c>
      <c r="F3324">
        <v>14.93</v>
      </c>
      <c r="G3324">
        <v>24.568924809712499</v>
      </c>
      <c r="H3324">
        <v>-14.136240215471901</v>
      </c>
      <c r="I3324">
        <v>6.2463259862717102</v>
      </c>
      <c r="J3324">
        <v>-5.3467001854065499</v>
      </c>
      <c r="K3324">
        <v>15.4337226716431</v>
      </c>
      <c r="L3324">
        <v>13.980723405163101</v>
      </c>
      <c r="M3324">
        <v>39.983744880349001</v>
      </c>
      <c r="N3324">
        <v>0.960821904562975</v>
      </c>
      <c r="O3324">
        <v>32.953784326858603</v>
      </c>
      <c r="P3324">
        <v>80.969696969696898</v>
      </c>
      <c r="Q3324">
        <v>7.7359964713887994E-2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124</v>
      </c>
      <c r="E3325">
        <v>50.048000000000002</v>
      </c>
      <c r="F3325">
        <v>47.99</v>
      </c>
      <c r="G3325">
        <v>38.392346145005703</v>
      </c>
      <c r="H3325">
        <v>19.006439193291101</v>
      </c>
      <c r="I3325">
        <v>8.9393149886283592</v>
      </c>
      <c r="J3325">
        <v>-3.1014070613592599</v>
      </c>
      <c r="K3325">
        <v>42.099741922340897</v>
      </c>
      <c r="L3325">
        <v>38.889741826174102</v>
      </c>
      <c r="M3325">
        <v>51.585633669343302</v>
      </c>
      <c r="N3325">
        <v>3.0488567436788601</v>
      </c>
      <c r="O3325">
        <v>22.942279641591899</v>
      </c>
      <c r="P3325">
        <v>84.576923076922995</v>
      </c>
      <c r="Q3325">
        <v>7.1657753259360996E-2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E3326">
        <v>50.043078600000001</v>
      </c>
      <c r="F3326">
        <v>59.4</v>
      </c>
      <c r="G3326">
        <v>35.453643082842099</v>
      </c>
      <c r="H3326">
        <v>-13.6395645936006</v>
      </c>
      <c r="I3326">
        <v>-5.9029416485397803</v>
      </c>
      <c r="J3326">
        <v>-8.3227413924565408</v>
      </c>
      <c r="K3326">
        <v>60.382314781497698</v>
      </c>
      <c r="L3326">
        <v>57.265012129379897</v>
      </c>
      <c r="M3326">
        <v>39.175264742177198</v>
      </c>
      <c r="N3326">
        <v>0.93513239322309005</v>
      </c>
      <c r="O3326">
        <v>35.4377104377104</v>
      </c>
      <c r="P3326">
        <v>78.110944527736095</v>
      </c>
      <c r="Q3326">
        <v>2.5581198413779E-2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281</v>
      </c>
      <c r="E3327">
        <v>50.026837999999998</v>
      </c>
      <c r="F3327">
        <v>12.39</v>
      </c>
      <c r="G3327">
        <v>55.235279978072398</v>
      </c>
      <c r="H3327">
        <v>-17.696464235177601</v>
      </c>
      <c r="I3327">
        <v>-13.322751257428401</v>
      </c>
      <c r="J3327">
        <v>-5.4876767056934099</v>
      </c>
      <c r="K3327">
        <v>13.3794060967744</v>
      </c>
      <c r="L3327">
        <v>13.044171572104901</v>
      </c>
      <c r="M3327">
        <v>35.836382371416299</v>
      </c>
      <c r="N3327">
        <v>1.12592851029174</v>
      </c>
      <c r="O3327">
        <v>77.320419693301005</v>
      </c>
      <c r="P3327">
        <v>96.354992076069706</v>
      </c>
      <c r="Q3327">
        <v>3.6857037308359999E-2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59</v>
      </c>
      <c r="E3328">
        <v>50</v>
      </c>
      <c r="F3328">
        <v>3.98</v>
      </c>
      <c r="G3328">
        <v>-53.004600068516602</v>
      </c>
      <c r="H3328">
        <v>-12.895219024449601</v>
      </c>
      <c r="I3328">
        <v>-18.477545476487901</v>
      </c>
      <c r="J3328">
        <v>-3.2607061453895199</v>
      </c>
      <c r="K3328">
        <v>4.1354234607213298</v>
      </c>
      <c r="L3328">
        <v>4.2005179172613802</v>
      </c>
      <c r="M3328">
        <v>40.315431807274599</v>
      </c>
      <c r="N3328">
        <v>0.90800062955538996</v>
      </c>
      <c r="O3328">
        <v>58.542713567839101</v>
      </c>
      <c r="P3328">
        <v>15.697674418604599</v>
      </c>
      <c r="Q3328">
        <v>0.121369438492031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275</v>
      </c>
      <c r="E3329">
        <v>49.8161664</v>
      </c>
      <c r="F3329">
        <v>16.079999999999998</v>
      </c>
      <c r="G3329">
        <v>30.645631354399399</v>
      </c>
      <c r="H3329">
        <v>2.4693699744262698</v>
      </c>
      <c r="I3329">
        <v>-9.2635331126374698</v>
      </c>
      <c r="J3329">
        <v>1.1272880748262499</v>
      </c>
      <c r="K3329">
        <v>15.566469571038899</v>
      </c>
      <c r="L3329">
        <v>14.551813724699</v>
      </c>
      <c r="M3329">
        <v>70.388688771363206</v>
      </c>
      <c r="N3329">
        <v>3.0609282034728702</v>
      </c>
      <c r="O3329">
        <v>26.2437810945273</v>
      </c>
      <c r="P3329">
        <v>77.679558011049593</v>
      </c>
      <c r="Q3329">
        <v>6.0143101866423E-2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584</v>
      </c>
      <c r="E3330">
        <v>49.783684399999999</v>
      </c>
      <c r="F3330">
        <v>42.2</v>
      </c>
      <c r="G3330">
        <v>-53.5736883107949</v>
      </c>
      <c r="H3330">
        <v>-36.116392941123301</v>
      </c>
      <c r="I3330">
        <v>-6.6835584040521399</v>
      </c>
      <c r="J3330">
        <v>-11.1209290212685</v>
      </c>
      <c r="K3330">
        <v>55.468616475789702</v>
      </c>
      <c r="L3330">
        <v>51.833001340116397</v>
      </c>
      <c r="M3330">
        <v>28.5580335377213</v>
      </c>
      <c r="N3330">
        <v>1.96924242424242</v>
      </c>
      <c r="O3330">
        <v>90.710900473933606</v>
      </c>
      <c r="P3330">
        <v>41.658274588788103</v>
      </c>
      <c r="Q3330">
        <v>0.186916110182335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80</v>
      </c>
      <c r="E3331">
        <v>49.715387374999999</v>
      </c>
      <c r="F3331">
        <v>15.63</v>
      </c>
      <c r="G3331">
        <v>-43.745755901281399</v>
      </c>
      <c r="H3331">
        <v>-23.718136614497801</v>
      </c>
      <c r="I3331">
        <v>-13.6525074412781</v>
      </c>
      <c r="J3331">
        <v>-2.2158915648380799</v>
      </c>
      <c r="K3331">
        <v>16.3627419236016</v>
      </c>
      <c r="L3331">
        <v>16.950783725349101</v>
      </c>
      <c r="M3331">
        <v>34.320351239093299</v>
      </c>
      <c r="N3331">
        <v>0.90875409265615303</v>
      </c>
      <c r="O3331">
        <v>34.3570057581573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284</v>
      </c>
      <c r="E3332">
        <v>49.692500000000003</v>
      </c>
      <c r="F3332">
        <v>36.1</v>
      </c>
      <c r="G3332">
        <v>-46.288171979341598</v>
      </c>
      <c r="H3332">
        <v>4.6182136083463403</v>
      </c>
      <c r="I3332">
        <v>-4.7028425960550004</v>
      </c>
      <c r="J3332">
        <v>17.909031934127</v>
      </c>
      <c r="K3332">
        <v>32.966798825643899</v>
      </c>
      <c r="L3332">
        <v>34.566758797351902</v>
      </c>
      <c r="M3332">
        <v>71.734326282774504</v>
      </c>
      <c r="N3332">
        <v>1.2348926154751301</v>
      </c>
      <c r="O3332">
        <v>58.448753462603797</v>
      </c>
      <c r="P3332">
        <v>33.703703703703702</v>
      </c>
      <c r="Q3332">
        <v>-7.9724155794635002E-2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796</v>
      </c>
      <c r="E3333">
        <v>49.634591260000001</v>
      </c>
      <c r="F3333">
        <v>100.5</v>
      </c>
      <c r="G3333">
        <v>-21.146714231049501</v>
      </c>
      <c r="H3333">
        <v>-11.847832900696099</v>
      </c>
      <c r="I3333">
        <v>-12.573845097586901</v>
      </c>
      <c r="J3333">
        <v>-0.85086997639818596</v>
      </c>
      <c r="K3333">
        <v>98.026009544478498</v>
      </c>
      <c r="L3333">
        <v>97.8171020355134</v>
      </c>
      <c r="M3333">
        <v>53.358463510585999</v>
      </c>
      <c r="N3333">
        <v>0.37314716116091501</v>
      </c>
      <c r="O3333">
        <v>35.721393034825802</v>
      </c>
      <c r="P3333">
        <v>35.627530364372397</v>
      </c>
      <c r="Q3333">
        <v>-2.9990678474550001E-3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E3334">
        <v>49.5246</v>
      </c>
      <c r="F3334">
        <v>177</v>
      </c>
      <c r="G3334">
        <v>257.00459472985398</v>
      </c>
      <c r="H3334">
        <v>-6.6250466744426602</v>
      </c>
      <c r="I3334">
        <v>28.829980733393199</v>
      </c>
      <c r="J3334">
        <v>-2.0261382441549598</v>
      </c>
      <c r="K3334">
        <v>181.85897096339801</v>
      </c>
      <c r="L3334">
        <v>151.446456654787</v>
      </c>
      <c r="M3334">
        <v>44.602868512127202</v>
      </c>
      <c r="N3334">
        <v>0.27371134020618498</v>
      </c>
      <c r="O3334">
        <v>38.813559322033797</v>
      </c>
      <c r="P3334">
        <v>303.64880273660202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140</v>
      </c>
      <c r="E3335">
        <v>49.368871720000001</v>
      </c>
      <c r="F3335">
        <v>29.08</v>
      </c>
      <c r="G3335">
        <v>17.986397061771299</v>
      </c>
      <c r="H3335">
        <v>-18.296154090838002</v>
      </c>
      <c r="I3335">
        <v>-10.343164235748301</v>
      </c>
      <c r="J3335">
        <v>-4.5946313948398902</v>
      </c>
      <c r="K3335">
        <v>29.8983183685169</v>
      </c>
      <c r="L3335">
        <v>27.832276090286701</v>
      </c>
      <c r="M3335">
        <v>46.994412662707198</v>
      </c>
      <c r="N3335">
        <v>0.72300971129299596</v>
      </c>
      <c r="O3335">
        <v>30.0550206327372</v>
      </c>
      <c r="P3335">
        <v>84.634920634920604</v>
      </c>
      <c r="Q3335">
        <v>6.4407881267837003E-2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140</v>
      </c>
      <c r="E3336">
        <v>49.357802999999997</v>
      </c>
      <c r="F3336">
        <v>167.45</v>
      </c>
      <c r="G3336">
        <v>62.527702592902202</v>
      </c>
      <c r="H3336">
        <v>1.6023708902703599</v>
      </c>
      <c r="I3336">
        <v>34.573010640802202</v>
      </c>
      <c r="J3336">
        <v>-0.17428639230310999</v>
      </c>
      <c r="K3336">
        <v>157.74051526562201</v>
      </c>
      <c r="L3336">
        <v>137.06342205512601</v>
      </c>
      <c r="M3336">
        <v>51.885744884619903</v>
      </c>
      <c r="N3336">
        <v>1.44913495833888</v>
      </c>
      <c r="O3336">
        <v>10.480740519557999</v>
      </c>
      <c r="P3336">
        <v>102.969696969696</v>
      </c>
      <c r="Q3336">
        <v>5.8638235476989001E-2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420</v>
      </c>
      <c r="E3337">
        <v>49.330016999999998</v>
      </c>
      <c r="F3337">
        <v>128.80000000000001</v>
      </c>
      <c r="G3337">
        <v>-40.188758610476199</v>
      </c>
      <c r="H3337">
        <v>-4.8492420129554299</v>
      </c>
      <c r="I3337">
        <v>-36.842136624274801</v>
      </c>
      <c r="J3337">
        <v>-2.63311851729609</v>
      </c>
      <c r="K3337">
        <v>130.17909359457499</v>
      </c>
      <c r="L3337">
        <v>138.757157327898</v>
      </c>
      <c r="M3337">
        <v>58.841202242892997</v>
      </c>
      <c r="N3337">
        <v>1.52367408398862</v>
      </c>
      <c r="O3337">
        <v>94.099378881987505</v>
      </c>
      <c r="P3337">
        <v>22.085308056872002</v>
      </c>
      <c r="Q3337">
        <v>-5.1221478934179998E-3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46</v>
      </c>
      <c r="E3338">
        <v>49.273172322000001</v>
      </c>
      <c r="F3338">
        <v>21.67</v>
      </c>
      <c r="G3338">
        <v>-20.500786243025299</v>
      </c>
      <c r="H3338">
        <v>-21.503088166801501</v>
      </c>
      <c r="I3338">
        <v>-5.0699148402224798</v>
      </c>
      <c r="J3338">
        <v>-2.0261382441549598</v>
      </c>
      <c r="K3338">
        <v>21.877049499611601</v>
      </c>
      <c r="L3338">
        <v>21.191399354448301</v>
      </c>
      <c r="M3338">
        <v>12.690175796895</v>
      </c>
      <c r="N3338">
        <v>0.20629507357868701</v>
      </c>
      <c r="O3338">
        <v>23.442547300415299</v>
      </c>
      <c r="P3338">
        <v>24.5402298850574</v>
      </c>
      <c r="Q3338">
        <v>-2.3130726130049999E-2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714</v>
      </c>
      <c r="E3339">
        <v>49.139619500000002</v>
      </c>
      <c r="F3339">
        <v>5.0599999999999996</v>
      </c>
      <c r="G3339">
        <v>4.3368685407297898</v>
      </c>
      <c r="H3339">
        <v>3.14211867818927</v>
      </c>
      <c r="I3339">
        <v>14.834961754797501</v>
      </c>
      <c r="J3339">
        <v>-5.1269134379534096</v>
      </c>
      <c r="K3339">
        <v>4.7087072493782998</v>
      </c>
      <c r="L3339">
        <v>4.3156393039102303</v>
      </c>
      <c r="M3339">
        <v>52.832382584457697</v>
      </c>
      <c r="N3339">
        <v>1.10219818308816</v>
      </c>
      <c r="O3339">
        <v>15.6126482213438</v>
      </c>
      <c r="P3339">
        <v>81.362007168458703</v>
      </c>
      <c r="Q3339">
        <v>7.6158189112919994E-2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1219</v>
      </c>
      <c r="E3340">
        <v>49.111060960000003</v>
      </c>
      <c r="F3340">
        <v>11.45</v>
      </c>
      <c r="G3340">
        <v>-80.8517844576008</v>
      </c>
      <c r="H3340">
        <v>-29.153039481309801</v>
      </c>
      <c r="I3340">
        <v>-52.617317664432797</v>
      </c>
      <c r="J3340">
        <v>-5.8846591444764904</v>
      </c>
      <c r="K3340">
        <v>15.433154547276001</v>
      </c>
      <c r="L3340">
        <v>18.969947559618198</v>
      </c>
      <c r="M3340">
        <v>27.590377707348502</v>
      </c>
      <c r="N3340">
        <v>0.40099235049350601</v>
      </c>
      <c r="O3340">
        <v>121.834061135371</v>
      </c>
      <c r="P3340">
        <v>0.79225352112675096</v>
      </c>
      <c r="Q3340">
        <v>0.13593983905089699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140</v>
      </c>
      <c r="E3341">
        <v>49.1</v>
      </c>
      <c r="F3341">
        <v>20.59</v>
      </c>
      <c r="G3341">
        <v>-35.2386881231009</v>
      </c>
      <c r="H3341">
        <v>-7.8615876919677801</v>
      </c>
      <c r="I3341">
        <v>-17.359615857595401</v>
      </c>
      <c r="J3341">
        <v>-4.4118241288468099</v>
      </c>
      <c r="K3341">
        <v>21.540624169996299</v>
      </c>
      <c r="L3341">
        <v>23.022591729438702</v>
      </c>
      <c r="M3341">
        <v>34.433759957101998</v>
      </c>
      <c r="N3341">
        <v>1.3139447465420899</v>
      </c>
      <c r="O3341">
        <v>81.835842642059205</v>
      </c>
      <c r="P3341">
        <v>12.8219178082191</v>
      </c>
      <c r="Q3341">
        <v>6.1700105063068E-2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132</v>
      </c>
      <c r="E3342">
        <v>49.079735534999998</v>
      </c>
      <c r="F3342">
        <v>3.45</v>
      </c>
      <c r="K3342">
        <v>3.4677458506360201</v>
      </c>
      <c r="L3342">
        <v>4.1767796842679701</v>
      </c>
      <c r="M3342">
        <v>60.755946489344097</v>
      </c>
      <c r="N3342">
        <v>1</v>
      </c>
      <c r="Q3342">
        <v>-4.7233022382218999E-2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384</v>
      </c>
      <c r="E3343">
        <v>49.075000000000003</v>
      </c>
      <c r="F3343">
        <v>12.77</v>
      </c>
      <c r="G3343">
        <v>-101.716789476001</v>
      </c>
      <c r="H3343">
        <v>-9.8894173234010108</v>
      </c>
      <c r="I3343">
        <v>-36.357322438272199</v>
      </c>
      <c r="J3343">
        <v>6.3071950891783697</v>
      </c>
      <c r="K3343">
        <v>12.266292927680899</v>
      </c>
      <c r="L3343">
        <v>18.9750130606757</v>
      </c>
      <c r="M3343">
        <v>72.337256348622404</v>
      </c>
      <c r="N3343">
        <v>0.57852095883396204</v>
      </c>
      <c r="O3343">
        <v>293.10884886452601</v>
      </c>
      <c r="P3343">
        <v>53.855421686746901</v>
      </c>
      <c r="Q3343">
        <v>6.6807710913889999E-3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E3344">
        <v>49.048180559999999</v>
      </c>
      <c r="F3344">
        <v>28.1</v>
      </c>
      <c r="G3344">
        <v>-17.235134343452899</v>
      </c>
      <c r="H3344">
        <v>38.772353782553303</v>
      </c>
      <c r="I3344">
        <v>5.5618253620723399</v>
      </c>
      <c r="J3344">
        <v>-15.0972776310838</v>
      </c>
      <c r="K3344">
        <v>23.642322641299199</v>
      </c>
      <c r="M3344">
        <v>71.562049266463205</v>
      </c>
      <c r="N3344">
        <v>3.15151515151515</v>
      </c>
      <c r="O3344">
        <v>23.0604982206405</v>
      </c>
      <c r="P3344">
        <v>56.1111111111111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584</v>
      </c>
      <c r="E3345">
        <v>49</v>
      </c>
      <c r="F3345">
        <v>246.2</v>
      </c>
      <c r="G3345">
        <v>260.67260137027</v>
      </c>
      <c r="H3345">
        <v>-6.8492420129554299</v>
      </c>
      <c r="I3345">
        <v>18.919448269177298</v>
      </c>
      <c r="J3345">
        <v>6.16551554255292</v>
      </c>
      <c r="K3345">
        <v>243.67412938153001</v>
      </c>
      <c r="L3345">
        <v>195.54955841651901</v>
      </c>
      <c r="M3345">
        <v>52.799970576989899</v>
      </c>
      <c r="N3345">
        <v>0.85688605223094005</v>
      </c>
      <c r="O3345">
        <v>20.5523964256701</v>
      </c>
      <c r="P3345">
        <v>331.85406069110599</v>
      </c>
      <c r="Q3345">
        <v>0.16959651317267399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609</v>
      </c>
      <c r="E3346">
        <v>48.95</v>
      </c>
      <c r="F3346">
        <v>8.58</v>
      </c>
      <c r="G3346">
        <v>-11.043320088246499</v>
      </c>
      <c r="H3346">
        <v>27.002609838896401</v>
      </c>
      <c r="I3346">
        <v>-6.4015386699082102</v>
      </c>
      <c r="J3346">
        <v>-4.2239404419571498</v>
      </c>
      <c r="K3346">
        <v>8.0075493347475</v>
      </c>
      <c r="L3346">
        <v>8.0288956609169997</v>
      </c>
      <c r="M3346">
        <v>53.769476893949701</v>
      </c>
      <c r="N3346">
        <v>4.3675877301775401</v>
      </c>
      <c r="O3346">
        <v>36.596736596736598</v>
      </c>
      <c r="P3346">
        <v>41.818181818181799</v>
      </c>
      <c r="Q3346">
        <v>1.5745610991587999E-2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584</v>
      </c>
      <c r="E3347">
        <v>48.861721000000003</v>
      </c>
      <c r="F3347">
        <v>161.25</v>
      </c>
      <c r="G3347">
        <v>-20.278013965797602</v>
      </c>
      <c r="H3347">
        <v>-19.8504942042902</v>
      </c>
      <c r="I3347">
        <v>12.1029175086741</v>
      </c>
      <c r="J3347">
        <v>7.4577327235869602</v>
      </c>
      <c r="K3347">
        <v>158.41653371803</v>
      </c>
      <c r="L3347">
        <v>143.29438409612999</v>
      </c>
      <c r="M3347">
        <v>61.241221142992302</v>
      </c>
      <c r="N3347">
        <v>0.94051152579582797</v>
      </c>
      <c r="O3347">
        <v>29.984496124031001</v>
      </c>
      <c r="P3347">
        <v>46.924829157175303</v>
      </c>
      <c r="Q3347">
        <v>0.17468177635940499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E3348">
        <v>48.825957689999903</v>
      </c>
      <c r="F3348">
        <v>52.15</v>
      </c>
      <c r="G3348">
        <v>52.671813023821699</v>
      </c>
      <c r="H3348">
        <v>10.8776918174266</v>
      </c>
      <c r="I3348">
        <v>29.5682513596178</v>
      </c>
      <c r="J3348">
        <v>8.2046651291251003</v>
      </c>
      <c r="K3348">
        <v>35.268687681273398</v>
      </c>
      <c r="L3348">
        <v>23.577839204499199</v>
      </c>
      <c r="M3348">
        <v>99.999999999993605</v>
      </c>
      <c r="N3348">
        <v>1.26150653249398</v>
      </c>
      <c r="O3348">
        <v>0</v>
      </c>
      <c r="P3348">
        <v>132.70861222668401</v>
      </c>
      <c r="Q3348">
        <v>0.23052731612331601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379</v>
      </c>
      <c r="E3349">
        <v>48.794199999999996</v>
      </c>
      <c r="F3349">
        <v>28.15</v>
      </c>
      <c r="G3349">
        <v>118.288419600635</v>
      </c>
      <c r="H3349">
        <v>-8.2366294003428298</v>
      </c>
      <c r="I3349">
        <v>46.314790114396899</v>
      </c>
      <c r="J3349">
        <v>-4.74747351266004</v>
      </c>
      <c r="K3349">
        <v>28.490117666631502</v>
      </c>
      <c r="L3349">
        <v>24.297817904731598</v>
      </c>
      <c r="M3349">
        <v>46.073165854670997</v>
      </c>
      <c r="N3349">
        <v>0.43820785366438503</v>
      </c>
      <c r="O3349">
        <v>38.507992895204197</v>
      </c>
      <c r="P3349">
        <v>156.141947224749</v>
      </c>
      <c r="Q3349">
        <v>7.5455309817947E-2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584</v>
      </c>
      <c r="E3350">
        <v>48.775616999999997</v>
      </c>
      <c r="F3350">
        <v>39.299999999999997</v>
      </c>
      <c r="G3350">
        <v>71.209327806354196</v>
      </c>
      <c r="H3350">
        <v>8.4438093465611708</v>
      </c>
      <c r="I3350">
        <v>23.0940078213928</v>
      </c>
      <c r="J3350">
        <v>-13.163579002448801</v>
      </c>
      <c r="K3350">
        <v>34.767805738343696</v>
      </c>
      <c r="L3350">
        <v>30.0819538018476</v>
      </c>
      <c r="M3350">
        <v>52.214772441924197</v>
      </c>
      <c r="N3350">
        <v>0.40615781285437402</v>
      </c>
      <c r="O3350">
        <v>13.7150127226463</v>
      </c>
      <c r="P3350">
        <v>118.212104386451</v>
      </c>
      <c r="Q3350">
        <v>8.1527424967072007E-2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376</v>
      </c>
      <c r="E3351">
        <v>48.6651843</v>
      </c>
      <c r="F3351">
        <v>17</v>
      </c>
      <c r="G3351">
        <v>148.644750261844</v>
      </c>
      <c r="H3351">
        <v>-46.127307643352601</v>
      </c>
      <c r="I3351">
        <v>160.96431498862799</v>
      </c>
      <c r="J3351">
        <v>-12.0314320504016</v>
      </c>
      <c r="K3351">
        <v>20.647539078122801</v>
      </c>
      <c r="L3351">
        <v>13.766565162469099</v>
      </c>
      <c r="M3351">
        <v>21.155303041269299</v>
      </c>
      <c r="N3351">
        <v>1.90828582550407</v>
      </c>
      <c r="O3351">
        <v>70.294117647058798</v>
      </c>
      <c r="P3351">
        <v>236.63366336633601</v>
      </c>
      <c r="Q3351">
        <v>5.7106355165136999E-2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284</v>
      </c>
      <c r="E3352">
        <v>48.529190399999997</v>
      </c>
      <c r="F3352">
        <v>23.23</v>
      </c>
      <c r="G3352">
        <v>-59.9432935686593</v>
      </c>
      <c r="H3352">
        <v>-16.306050212076901</v>
      </c>
      <c r="I3352">
        <v>-29.498303473989999</v>
      </c>
      <c r="J3352">
        <v>-4.4858156635097899</v>
      </c>
      <c r="K3352">
        <v>25.2672219977559</v>
      </c>
      <c r="L3352">
        <v>29.256065708484801</v>
      </c>
      <c r="M3352">
        <v>29.4905357454426</v>
      </c>
      <c r="N3352">
        <v>1.56320847869866</v>
      </c>
      <c r="O3352">
        <v>60.331467929401597</v>
      </c>
      <c r="P3352">
        <v>3.0155210643015402</v>
      </c>
      <c r="Q3352">
        <v>-7.1233174786381998E-2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48.503630000000001</v>
      </c>
      <c r="F3353">
        <v>47.61</v>
      </c>
      <c r="G3353">
        <v>21.986062787898501</v>
      </c>
      <c r="H3353">
        <v>-8.7708106404064097</v>
      </c>
      <c r="I3353">
        <v>7.1325949588442903</v>
      </c>
      <c r="J3353">
        <v>-5.8722920903088101</v>
      </c>
      <c r="K3353">
        <v>48.894628762326498</v>
      </c>
      <c r="L3353">
        <v>44.315054535364702</v>
      </c>
      <c r="M3353">
        <v>46.015566922671802</v>
      </c>
      <c r="N3353">
        <v>0.235356326283021</v>
      </c>
      <c r="O3353">
        <v>40.726738080235201</v>
      </c>
      <c r="P3353">
        <v>67.463946535349905</v>
      </c>
      <c r="Q3353">
        <v>0.108503432543734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109</v>
      </c>
      <c r="E3354">
        <v>48.45</v>
      </c>
      <c r="F3354">
        <v>16</v>
      </c>
      <c r="G3354">
        <v>-40.394070765360603</v>
      </c>
      <c r="H3354">
        <v>-5.8332518530538398</v>
      </c>
      <c r="I3354">
        <v>-26.109994990140201</v>
      </c>
      <c r="J3354">
        <v>-7.3202558912137698</v>
      </c>
      <c r="K3354">
        <v>16.828228973656501</v>
      </c>
      <c r="L3354">
        <v>18.3347697939593</v>
      </c>
      <c r="M3354">
        <v>43.9168623618881</v>
      </c>
      <c r="N3354">
        <v>0.56370535409939704</v>
      </c>
      <c r="O3354">
        <v>73.6875</v>
      </c>
      <c r="P3354">
        <v>9.5890410958903995</v>
      </c>
      <c r="Q3354">
        <v>-1.334554152746E-2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48.446394750000003</v>
      </c>
      <c r="F3355">
        <v>46.5</v>
      </c>
      <c r="G3355">
        <v>-31.8819529222834</v>
      </c>
      <c r="H3355">
        <v>-5.4352612678738099</v>
      </c>
      <c r="I3355">
        <v>-20.5687589413327</v>
      </c>
      <c r="J3355">
        <v>-0.53041174842845995</v>
      </c>
      <c r="K3355">
        <v>47.724960550344498</v>
      </c>
      <c r="L3355">
        <v>48.604059338597303</v>
      </c>
      <c r="M3355">
        <v>55.462107331187703</v>
      </c>
      <c r="N3355">
        <v>2.3382352941176401</v>
      </c>
      <c r="O3355">
        <v>38.924731182795597</v>
      </c>
      <c r="P3355">
        <v>16.25</v>
      </c>
      <c r="Q3355">
        <v>7.9924572156770003E-3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E3356">
        <v>48.385840049999999</v>
      </c>
      <c r="F3356">
        <v>20.65</v>
      </c>
      <c r="G3356">
        <v>201.56807853818901</v>
      </c>
      <c r="H3356">
        <v>-25.623889900279298</v>
      </c>
      <c r="I3356">
        <v>160.67484130441699</v>
      </c>
      <c r="J3356">
        <v>-1.57970967272639</v>
      </c>
      <c r="K3356">
        <v>20.5491276195072</v>
      </c>
      <c r="L3356">
        <v>12.292004304610201</v>
      </c>
      <c r="M3356">
        <v>23.923003572140299</v>
      </c>
      <c r="N3356">
        <v>0.40343974372312802</v>
      </c>
      <c r="O3356">
        <v>31.476997578692401</v>
      </c>
      <c r="P3356">
        <v>229.34609250398699</v>
      </c>
      <c r="Q3356">
        <v>0.15123511889396199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E3357">
        <v>48.343589360000003</v>
      </c>
      <c r="F3357">
        <v>67.3</v>
      </c>
      <c r="G3357">
        <v>-53.207376846683999</v>
      </c>
      <c r="H3357">
        <v>9.0615614003435407</v>
      </c>
      <c r="I3357">
        <v>-36.465047892257999</v>
      </c>
      <c r="J3357">
        <v>-1.09889145385538</v>
      </c>
      <c r="M3357">
        <v>61.5037854936892</v>
      </c>
      <c r="O3357">
        <v>41.158989598811303</v>
      </c>
      <c r="P3357">
        <v>37.9098360655737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306</v>
      </c>
      <c r="E3358">
        <v>48.311999999999998</v>
      </c>
      <c r="F3358">
        <v>127.7</v>
      </c>
      <c r="G3358">
        <v>42.488652700868997</v>
      </c>
      <c r="H3358">
        <v>-2.3282336095940899</v>
      </c>
      <c r="I3358">
        <v>5.1080166712113497</v>
      </c>
      <c r="J3358">
        <v>4.99140561549416</v>
      </c>
      <c r="K3358">
        <v>113.520067814938</v>
      </c>
      <c r="L3358">
        <v>98.800160630695004</v>
      </c>
      <c r="M3358">
        <v>63.055240535376797</v>
      </c>
      <c r="N3358">
        <v>2.6532627484874598</v>
      </c>
      <c r="O3358">
        <v>7.8308535630378096E-2</v>
      </c>
      <c r="P3358">
        <v>94.516374714394502</v>
      </c>
      <c r="Q3358">
        <v>0.110340538153684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531</v>
      </c>
      <c r="E3359">
        <v>48.259799999999998</v>
      </c>
      <c r="F3359">
        <v>25</v>
      </c>
      <c r="G3359">
        <v>-53.3732520610357</v>
      </c>
      <c r="H3359">
        <v>-6.0257126011907296</v>
      </c>
      <c r="I3359">
        <v>-26.0016714059294</v>
      </c>
      <c r="J3359">
        <v>-3.9716635359837502</v>
      </c>
      <c r="K3359">
        <v>26.8531963302772</v>
      </c>
      <c r="L3359">
        <v>30.232910634182801</v>
      </c>
      <c r="M3359">
        <v>37.7491598758278</v>
      </c>
      <c r="N3359">
        <v>0.93947368421052602</v>
      </c>
      <c r="O3359">
        <v>72</v>
      </c>
      <c r="P3359">
        <v>2.0408163265306101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230</v>
      </c>
      <c r="E3360">
        <v>48.227625000000003</v>
      </c>
      <c r="F3360">
        <v>159.9</v>
      </c>
      <c r="G3360">
        <v>-36.484836689177499</v>
      </c>
      <c r="H3360">
        <v>-8.0394260620351794</v>
      </c>
      <c r="I3360">
        <v>0.160420690992753</v>
      </c>
      <c r="J3360">
        <v>-3.40113824415495</v>
      </c>
      <c r="K3360">
        <v>163.34532232235901</v>
      </c>
      <c r="L3360">
        <v>156.38979446184999</v>
      </c>
      <c r="M3360">
        <v>39.4991752074027</v>
      </c>
      <c r="N3360">
        <v>0.49573021484906099</v>
      </c>
      <c r="O3360">
        <v>57.567229518448997</v>
      </c>
      <c r="P3360">
        <v>26.603325415676899</v>
      </c>
      <c r="Q3360">
        <v>7.3039851919938004E-2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177</v>
      </c>
      <c r="E3361">
        <v>48.192570480000001</v>
      </c>
      <c r="F3361">
        <v>74.5</v>
      </c>
      <c r="G3361">
        <v>-55.832094120312298</v>
      </c>
      <c r="H3361">
        <v>-5.5159086796221004</v>
      </c>
      <c r="I3361">
        <v>-38.670459173586302</v>
      </c>
      <c r="J3361">
        <v>-2.1601865015275998</v>
      </c>
      <c r="K3361">
        <v>77.009178730106399</v>
      </c>
      <c r="M3361">
        <v>56.660853174853003</v>
      </c>
      <c r="N3361">
        <v>0.32477341389727998</v>
      </c>
      <c r="O3361">
        <v>94.630872483221395</v>
      </c>
      <c r="P3361">
        <v>28.4482758620689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584</v>
      </c>
      <c r="E3362">
        <v>48.0792</v>
      </c>
      <c r="F3362">
        <v>156</v>
      </c>
      <c r="G3362">
        <v>-36.013308083444599</v>
      </c>
      <c r="H3362">
        <v>-7.6832501101214303</v>
      </c>
      <c r="I3362">
        <v>4.9494451001525199</v>
      </c>
      <c r="J3362">
        <v>-7.4806836987004104</v>
      </c>
      <c r="K3362">
        <v>150.164040737455</v>
      </c>
      <c r="L3362">
        <v>130.62376108647101</v>
      </c>
      <c r="M3362">
        <v>41.223826868718902</v>
      </c>
      <c r="N3362">
        <v>0.55626943005181295</v>
      </c>
      <c r="O3362">
        <v>15.3846153846153</v>
      </c>
      <c r="P3362">
        <v>100.256739409499</v>
      </c>
      <c r="Q3362">
        <v>0.15890965451876499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49</v>
      </c>
      <c r="E3363">
        <v>48.016765061999997</v>
      </c>
      <c r="F3363">
        <v>20.67</v>
      </c>
      <c r="G3363">
        <v>-51.108874499922202</v>
      </c>
      <c r="H3363">
        <v>-31.702736159815998</v>
      </c>
      <c r="I3363">
        <v>-40.967888401202103</v>
      </c>
      <c r="J3363">
        <v>1.0738617558450401</v>
      </c>
      <c r="K3363">
        <v>27.2743217190446</v>
      </c>
      <c r="L3363">
        <v>30.998832238681501</v>
      </c>
      <c r="M3363">
        <v>30.349524309803101</v>
      </c>
      <c r="N3363">
        <v>5.2295407150374498</v>
      </c>
      <c r="O3363">
        <v>184.712143202709</v>
      </c>
      <c r="P3363">
        <v>11.3685344827586</v>
      </c>
      <c r="Q3363">
        <v>-4.5282210174368002E-2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609</v>
      </c>
      <c r="E3364">
        <v>47.998221039999997</v>
      </c>
      <c r="F3364">
        <v>0.75</v>
      </c>
      <c r="G3364">
        <v>-61.988540281586999</v>
      </c>
      <c r="H3364">
        <v>-24.849242012955401</v>
      </c>
      <c r="I3364">
        <v>-67.932236735509505</v>
      </c>
      <c r="J3364">
        <v>-7.0261382441549598</v>
      </c>
      <c r="K3364">
        <v>0.914998607067944</v>
      </c>
      <c r="L3364">
        <v>1.1930149964190699</v>
      </c>
      <c r="M3364">
        <v>8.3631876411948607</v>
      </c>
      <c r="N3364">
        <v>0.234800063136648</v>
      </c>
      <c r="O3364">
        <v>166.666666666666</v>
      </c>
      <c r="P3364">
        <v>0</v>
      </c>
      <c r="Q3364">
        <v>6.7523684316223007E-2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E3365">
        <v>47.980800000000002</v>
      </c>
      <c r="F3365">
        <v>1386.55</v>
      </c>
      <c r="G3365">
        <v>52.483039870055599</v>
      </c>
      <c r="H3365">
        <v>39.283124446037498</v>
      </c>
      <c r="I3365">
        <v>51.934460733809303</v>
      </c>
      <c r="J3365">
        <v>5.0451819379391196</v>
      </c>
      <c r="K3365">
        <v>1080.6251351818701</v>
      </c>
      <c r="L3365">
        <v>913.19668252602003</v>
      </c>
      <c r="M3365">
        <v>84.415500802290097</v>
      </c>
      <c r="N3365">
        <v>2.6292719311841202</v>
      </c>
      <c r="O3365">
        <v>4.5039847102520598</v>
      </c>
      <c r="P3365">
        <v>100.94927536231801</v>
      </c>
      <c r="Q3365">
        <v>8.5509853513219006E-2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47.979199999999999</v>
      </c>
      <c r="F3366">
        <v>149.05000000000001</v>
      </c>
      <c r="G3366">
        <v>208.602035684394</v>
      </c>
      <c r="H3366">
        <v>28.703389565991898</v>
      </c>
      <c r="I3366">
        <v>105.480875128082</v>
      </c>
      <c r="J3366">
        <v>-9.5010698758778496</v>
      </c>
      <c r="K3366">
        <v>133.01939573135499</v>
      </c>
      <c r="L3366">
        <v>97.368669697268302</v>
      </c>
      <c r="M3366">
        <v>53.037769307442296</v>
      </c>
      <c r="N3366">
        <v>1.5407675760700299</v>
      </c>
      <c r="O3366">
        <v>15.699429721569899</v>
      </c>
      <c r="P3366">
        <v>338.38235294117601</v>
      </c>
      <c r="Q3366">
        <v>0.13548366845561999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47.973986719999999</v>
      </c>
      <c r="F3367">
        <v>72.95</v>
      </c>
      <c r="G3367">
        <v>-8.1878500313713705</v>
      </c>
      <c r="H3367">
        <v>-8.8742420129554294</v>
      </c>
      <c r="I3367">
        <v>24.056907581220901</v>
      </c>
      <c r="J3367">
        <v>5.2834354805131003</v>
      </c>
      <c r="K3367">
        <v>79.885162860616703</v>
      </c>
      <c r="L3367">
        <v>72.758394247186203</v>
      </c>
      <c r="M3367">
        <v>56.247300841422003</v>
      </c>
      <c r="N3367">
        <v>0.76724834617158499</v>
      </c>
      <c r="O3367">
        <v>60.3838245373543</v>
      </c>
      <c r="P3367">
        <v>102.077562326869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62</v>
      </c>
      <c r="E3368">
        <v>47.854120000000002</v>
      </c>
      <c r="F3368">
        <v>23.2</v>
      </c>
      <c r="G3368">
        <v>53.613698309417401</v>
      </c>
      <c r="H3368">
        <v>-19.008534048353599</v>
      </c>
      <c r="I3368">
        <v>99.109242524860207</v>
      </c>
      <c r="J3368">
        <v>-12.2113234293401</v>
      </c>
      <c r="K3368">
        <v>22.845138118762801</v>
      </c>
      <c r="L3368">
        <v>18.066530170784301</v>
      </c>
      <c r="M3368">
        <v>39.379803677844599</v>
      </c>
      <c r="N3368">
        <v>0.55853587394590998</v>
      </c>
      <c r="O3368">
        <v>22.413793103448199</v>
      </c>
      <c r="P3368">
        <v>184.662576687116</v>
      </c>
      <c r="Q3368">
        <v>5.6355601467416E-2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59</v>
      </c>
      <c r="E3369">
        <v>47.846159999999998</v>
      </c>
      <c r="F3369">
        <v>37.71</v>
      </c>
      <c r="G3369">
        <v>43.242394197467597</v>
      </c>
      <c r="H3369">
        <v>-14.216271922531099</v>
      </c>
      <c r="I3369">
        <v>35.410916930375897</v>
      </c>
      <c r="J3369">
        <v>-2.30675048905292</v>
      </c>
      <c r="K3369">
        <v>38.228859604413898</v>
      </c>
      <c r="L3369">
        <v>33.1401908819456</v>
      </c>
      <c r="M3369">
        <v>57.851221327073397</v>
      </c>
      <c r="N3369">
        <v>0.21067928797577201</v>
      </c>
      <c r="O3369">
        <v>34.420578095995701</v>
      </c>
      <c r="P3369">
        <v>83.951219512195095</v>
      </c>
      <c r="Q3369">
        <v>2.3630637515074E-2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384</v>
      </c>
      <c r="E3370">
        <v>47.691463499999998</v>
      </c>
      <c r="F3370">
        <v>9.1300000000000008</v>
      </c>
      <c r="G3370">
        <v>-1.7696690422927399</v>
      </c>
      <c r="H3370">
        <v>-4.8492420129554299</v>
      </c>
      <c r="I3370">
        <v>-19.917920540313698</v>
      </c>
      <c r="J3370">
        <v>1.51159760490162</v>
      </c>
      <c r="K3370">
        <v>8.9085667287767301</v>
      </c>
      <c r="L3370">
        <v>9.3622539118650998</v>
      </c>
      <c r="M3370">
        <v>58.133959065435</v>
      </c>
      <c r="N3370">
        <v>1.61048835919656</v>
      </c>
      <c r="O3370">
        <v>31.325301204819201</v>
      </c>
      <c r="P3370">
        <v>39.389312977099202</v>
      </c>
      <c r="Q3370">
        <v>8.2531714187847993E-2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420</v>
      </c>
      <c r="E3371">
        <v>47.653759999999998</v>
      </c>
      <c r="F3371">
        <v>154</v>
      </c>
      <c r="G3371">
        <v>55.272027636484502</v>
      </c>
      <c r="H3371">
        <v>-5.49440330327801</v>
      </c>
      <c r="I3371">
        <v>17.4046819611054</v>
      </c>
      <c r="J3371">
        <v>-1.76572157748829</v>
      </c>
      <c r="K3371">
        <v>149.47400396216801</v>
      </c>
      <c r="L3371">
        <v>129.736196886063</v>
      </c>
      <c r="M3371">
        <v>54.656176160678001</v>
      </c>
      <c r="N3371">
        <v>0.23283949756568001</v>
      </c>
      <c r="O3371">
        <v>15.779220779220701</v>
      </c>
      <c r="P3371">
        <v>102.631578947368</v>
      </c>
      <c r="Q3371">
        <v>0.19868017092565199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1510</v>
      </c>
      <c r="E3372">
        <v>47.63</v>
      </c>
      <c r="F3372">
        <v>47.92</v>
      </c>
      <c r="G3372">
        <v>-39.948101942337097</v>
      </c>
      <c r="H3372">
        <v>-11.273603506079199</v>
      </c>
      <c r="I3372">
        <v>-18.508170047092801</v>
      </c>
      <c r="J3372">
        <v>-2.7969715774882902</v>
      </c>
      <c r="K3372">
        <v>48.859898237685996</v>
      </c>
      <c r="L3372">
        <v>50.996867211441597</v>
      </c>
      <c r="M3372">
        <v>45.639355221941699</v>
      </c>
      <c r="N3372">
        <v>1.1533653473235801</v>
      </c>
      <c r="O3372">
        <v>47.2245409015025</v>
      </c>
      <c r="P3372">
        <v>13.554502369668199</v>
      </c>
      <c r="Q3372">
        <v>-0.101331832309825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373</v>
      </c>
      <c r="E3373">
        <v>47.546694000000002</v>
      </c>
      <c r="F3373">
        <v>46.63</v>
      </c>
      <c r="G3373">
        <v>-55.202138479416199</v>
      </c>
      <c r="H3373">
        <v>17.495833842020101</v>
      </c>
      <c r="I3373">
        <v>-29.514705990392599</v>
      </c>
      <c r="J3373">
        <v>-8.73202059709614</v>
      </c>
      <c r="K3373">
        <v>45.024852534475599</v>
      </c>
      <c r="L3373">
        <v>56.021311084712003</v>
      </c>
      <c r="M3373">
        <v>59.123498394140903</v>
      </c>
      <c r="N3373">
        <v>1.16983836604691</v>
      </c>
      <c r="O3373">
        <v>74.565730216598695</v>
      </c>
      <c r="P3373">
        <v>25.856950067476301</v>
      </c>
      <c r="Q3373">
        <v>-1.165915211128E-2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62</v>
      </c>
      <c r="E3374">
        <v>47.4801085</v>
      </c>
      <c r="F3374">
        <v>0.79</v>
      </c>
      <c r="G3374">
        <v>-13.861066715517</v>
      </c>
      <c r="H3374">
        <v>-46.807283970997297</v>
      </c>
      <c r="I3374">
        <v>-17.938041913728501</v>
      </c>
      <c r="J3374">
        <v>-13.728265903729399</v>
      </c>
      <c r="K3374">
        <v>1.1993665021937601</v>
      </c>
      <c r="L3374">
        <v>1.0638541476347601</v>
      </c>
      <c r="M3374">
        <v>16.352762009142602</v>
      </c>
      <c r="N3374">
        <v>1.67204942288585</v>
      </c>
      <c r="O3374">
        <v>129.11392405063199</v>
      </c>
      <c r="P3374">
        <v>36.543209876543202</v>
      </c>
      <c r="Q3374">
        <v>9.3101679991733993E-2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230</v>
      </c>
      <c r="E3375">
        <v>47.471028390000001</v>
      </c>
      <c r="F3375">
        <v>98.8</v>
      </c>
      <c r="G3375">
        <v>36.888652700869002</v>
      </c>
      <c r="H3375">
        <v>-17.813013291872899</v>
      </c>
      <c r="I3375">
        <v>-42.353029467402202</v>
      </c>
      <c r="J3375">
        <v>-4.4245719201216804</v>
      </c>
      <c r="K3375">
        <v>105.314014311257</v>
      </c>
      <c r="L3375">
        <v>103.55171334192499</v>
      </c>
      <c r="M3375">
        <v>47.017318255618598</v>
      </c>
      <c r="N3375">
        <v>2.3616781465247301</v>
      </c>
      <c r="O3375">
        <v>64.777327935222601</v>
      </c>
      <c r="P3375">
        <v>93.725490196078397</v>
      </c>
      <c r="Q3375">
        <v>5.3970602137333998E-2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609</v>
      </c>
      <c r="E3376">
        <v>47.44794074</v>
      </c>
      <c r="F3376">
        <v>280.05</v>
      </c>
      <c r="G3376">
        <v>-2.4479625001453198</v>
      </c>
      <c r="H3376">
        <v>-5.9938830119148498</v>
      </c>
      <c r="I3376">
        <v>10.171845826109401</v>
      </c>
      <c r="J3376">
        <v>-6.9944610184130402</v>
      </c>
      <c r="K3376">
        <v>277.75819260886698</v>
      </c>
      <c r="L3376">
        <v>269.529760974775</v>
      </c>
      <c r="M3376">
        <v>54.034029652293398</v>
      </c>
      <c r="N3376">
        <v>0.57201246523127602</v>
      </c>
      <c r="O3376">
        <v>46.759507230851597</v>
      </c>
      <c r="P3376">
        <v>34.639423076923002</v>
      </c>
      <c r="Q3376">
        <v>-3.3128632371623001E-2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477</v>
      </c>
      <c r="E3377">
        <v>47.446588579999997</v>
      </c>
      <c r="F3377">
        <v>18</v>
      </c>
      <c r="G3377">
        <v>-2.7780139657976002</v>
      </c>
      <c r="H3377">
        <v>-7.4978906616040701</v>
      </c>
      <c r="I3377">
        <v>-11.8621312923633</v>
      </c>
      <c r="J3377">
        <v>-2.30299317217266</v>
      </c>
      <c r="K3377">
        <v>18.609301698107402</v>
      </c>
      <c r="L3377">
        <v>18.249154026046799</v>
      </c>
      <c r="M3377">
        <v>46.084267685014403</v>
      </c>
      <c r="N3377">
        <v>0.761158050564405</v>
      </c>
      <c r="O3377">
        <v>51.9444444444444</v>
      </c>
      <c r="P3377">
        <v>62.895927601809902</v>
      </c>
      <c r="Q3377">
        <v>-0.115571471431446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47.393843199999999</v>
      </c>
      <c r="F3378">
        <v>33.9</v>
      </c>
      <c r="G3378">
        <v>19.4212912882188</v>
      </c>
      <c r="H3378">
        <v>-12.5157221472587</v>
      </c>
      <c r="I3378">
        <v>0.111855972234915</v>
      </c>
      <c r="J3378">
        <v>-1.56951723958875</v>
      </c>
      <c r="K3378">
        <v>35.100682553699798</v>
      </c>
      <c r="L3378">
        <v>32.743099427833997</v>
      </c>
      <c r="M3378">
        <v>39.315428353329303</v>
      </c>
      <c r="N3378">
        <v>0.58090524602770099</v>
      </c>
      <c r="O3378">
        <v>34.867256637168097</v>
      </c>
      <c r="P3378">
        <v>47.199305254016402</v>
      </c>
      <c r="Q3378">
        <v>0.12547410911734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384</v>
      </c>
      <c r="E3379">
        <v>47.297167244999997</v>
      </c>
      <c r="F3379">
        <v>0.81</v>
      </c>
      <c r="G3379">
        <v>-49.137237266768402</v>
      </c>
      <c r="H3379">
        <v>-2.3175964433351801</v>
      </c>
      <c r="I3379">
        <v>-13.445323565588399</v>
      </c>
      <c r="J3379">
        <v>-3.2456504392769001</v>
      </c>
      <c r="K3379">
        <v>0.81022566903728099</v>
      </c>
      <c r="L3379">
        <v>0.84612953825719395</v>
      </c>
      <c r="M3379">
        <v>52.599310447703402</v>
      </c>
      <c r="N3379">
        <v>1.1746395718879099</v>
      </c>
      <c r="O3379">
        <v>66.6666666666666</v>
      </c>
      <c r="P3379">
        <v>22.727272727272702</v>
      </c>
      <c r="Q3379">
        <v>0.105356990678413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47.167520400000001</v>
      </c>
      <c r="F3380">
        <v>327.60000000000002</v>
      </c>
      <c r="G3380">
        <v>-27.5638812034849</v>
      </c>
      <c r="H3380">
        <v>-7.1602603520041903</v>
      </c>
      <c r="I3380">
        <v>3.110656452043</v>
      </c>
      <c r="J3380">
        <v>-4.0156670399664698</v>
      </c>
      <c r="K3380">
        <v>402.94950873179903</v>
      </c>
      <c r="L3380">
        <v>412.97252581312699</v>
      </c>
      <c r="M3380">
        <v>11.8669377962221</v>
      </c>
      <c r="N3380">
        <v>0.77285067873303104</v>
      </c>
      <c r="O3380">
        <v>113.65995115995101</v>
      </c>
      <c r="P3380">
        <v>23.111612175873699</v>
      </c>
      <c r="Q3380">
        <v>-1.4843242955700001E-3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E3381">
        <v>47.140689600000002</v>
      </c>
      <c r="F3381">
        <v>63.67</v>
      </c>
      <c r="G3381">
        <v>-23.229573900116101</v>
      </c>
      <c r="H3381">
        <v>-11.9176459217502</v>
      </c>
      <c r="I3381">
        <v>-38.691633199077501</v>
      </c>
      <c r="J3381">
        <v>0.10380626989552</v>
      </c>
      <c r="K3381">
        <v>58.718447230676901</v>
      </c>
      <c r="L3381">
        <v>63.649800907436799</v>
      </c>
      <c r="M3381">
        <v>61.327671013700197</v>
      </c>
      <c r="N3381">
        <v>1.9863623619881701</v>
      </c>
      <c r="O3381">
        <v>45.138997958221999</v>
      </c>
      <c r="P3381">
        <v>29.938775510204</v>
      </c>
      <c r="Q3381">
        <v>3.7639081234015999E-2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230</v>
      </c>
      <c r="E3382">
        <v>47.139200000000002</v>
      </c>
      <c r="F3382">
        <v>750</v>
      </c>
      <c r="G3382">
        <v>-42.608811149535903</v>
      </c>
      <c r="H3382">
        <v>5.6363843474738902</v>
      </c>
      <c r="I3382">
        <v>-12.319001891924399</v>
      </c>
      <c r="J3382">
        <v>-9.4475218919537003</v>
      </c>
      <c r="K3382">
        <v>754.60646659411395</v>
      </c>
      <c r="L3382">
        <v>765.53352600073799</v>
      </c>
      <c r="M3382">
        <v>32.289206205066201</v>
      </c>
      <c r="N3382">
        <v>0.60100765068109696</v>
      </c>
      <c r="O3382">
        <v>26</v>
      </c>
      <c r="P3382">
        <v>25</v>
      </c>
      <c r="Q3382">
        <v>0.10501847442757201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140</v>
      </c>
      <c r="E3383">
        <v>47.023963799999997</v>
      </c>
      <c r="F3383">
        <v>5.79</v>
      </c>
      <c r="G3383">
        <v>16.971986034202299</v>
      </c>
      <c r="H3383">
        <v>-5.5049797178734696</v>
      </c>
      <c r="I3383">
        <v>-4.7971529012798904</v>
      </c>
      <c r="J3383">
        <v>6.7709892244267103</v>
      </c>
      <c r="K3383">
        <v>5.8215047087553602</v>
      </c>
      <c r="L3383">
        <v>5.3627490412599403</v>
      </c>
      <c r="M3383">
        <v>63.066844664277802</v>
      </c>
      <c r="N3383">
        <v>1.2328173671288101</v>
      </c>
      <c r="O3383">
        <v>21.761658031088</v>
      </c>
      <c r="P3383">
        <v>52.368421052631597</v>
      </c>
      <c r="Q3383">
        <v>6.8470108575983998E-2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46</v>
      </c>
      <c r="E3384">
        <v>46.945099599999999</v>
      </c>
      <c r="F3384">
        <v>24.94</v>
      </c>
      <c r="G3384">
        <v>-16.884283418887801</v>
      </c>
      <c r="H3384">
        <v>-12.092321269686501</v>
      </c>
      <c r="I3384">
        <v>-12.3415813311183</v>
      </c>
      <c r="J3384">
        <v>0.746970999542516</v>
      </c>
      <c r="K3384">
        <v>24.791922349451699</v>
      </c>
      <c r="L3384">
        <v>25.0485598837185</v>
      </c>
      <c r="M3384">
        <v>65.998120998178393</v>
      </c>
      <c r="N3384">
        <v>0.76947395549955599</v>
      </c>
      <c r="O3384">
        <v>84.402566158780999</v>
      </c>
      <c r="P3384">
        <v>37.032967032967001</v>
      </c>
      <c r="Q3384">
        <v>4.0056937497091001E-2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E3385">
        <v>46.653390539999997</v>
      </c>
      <c r="F3385">
        <v>123.1</v>
      </c>
      <c r="G3385">
        <v>-10.5399187277023</v>
      </c>
      <c r="H3385">
        <v>-19.082939464130501</v>
      </c>
      <c r="I3385">
        <v>-13.6079050351152</v>
      </c>
      <c r="J3385">
        <v>-11.747392599555599</v>
      </c>
      <c r="K3385">
        <v>142.15556085863301</v>
      </c>
      <c r="L3385">
        <v>132.09333225192501</v>
      </c>
      <c r="M3385">
        <v>1.1933035083649499</v>
      </c>
      <c r="N3385">
        <v>2.36</v>
      </c>
      <c r="O3385">
        <v>29.163281884646601</v>
      </c>
      <c r="P3385">
        <v>17.238095238095202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21</v>
      </c>
      <c r="E3386">
        <v>46.5863528</v>
      </c>
      <c r="F3386">
        <v>3.82</v>
      </c>
      <c r="G3386">
        <v>63.221986034202303</v>
      </c>
      <c r="H3386">
        <v>42.073834910121398</v>
      </c>
      <c r="I3386">
        <v>48.130981655295002</v>
      </c>
      <c r="J3386">
        <v>7.7439766983737597</v>
      </c>
      <c r="K3386">
        <v>2.8176827351474101</v>
      </c>
      <c r="L3386">
        <v>2.4102123904213602</v>
      </c>
      <c r="M3386">
        <v>99.6048784873676</v>
      </c>
      <c r="N3386">
        <v>1.39784198585384</v>
      </c>
      <c r="O3386">
        <v>0</v>
      </c>
      <c r="P3386">
        <v>138.74999999999901</v>
      </c>
      <c r="Q3386">
        <v>6.9687695826557997E-2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E3387">
        <v>46.503485400000002</v>
      </c>
      <c r="F3387">
        <v>299.8</v>
      </c>
      <c r="G3387">
        <v>203.20012690415101</v>
      </c>
      <c r="H3387">
        <v>-17.520727482788701</v>
      </c>
      <c r="I3387">
        <v>46.753788672838802</v>
      </c>
      <c r="J3387">
        <v>-3.3594715774882902</v>
      </c>
      <c r="K3387">
        <v>321.46977127256099</v>
      </c>
      <c r="L3387">
        <v>243.773726395767</v>
      </c>
      <c r="M3387">
        <v>25.561838982661602</v>
      </c>
      <c r="N3387">
        <v>1.92640849630876</v>
      </c>
      <c r="O3387">
        <v>31.087391594396198</v>
      </c>
      <c r="P3387">
        <v>230.97814086994899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384</v>
      </c>
      <c r="E3388">
        <v>46.493660499999997</v>
      </c>
      <c r="F3388">
        <v>2.16</v>
      </c>
      <c r="G3388">
        <v>-24.934412070063001</v>
      </c>
      <c r="H3388">
        <v>-7.5398249725966897</v>
      </c>
      <c r="I3388">
        <v>-18.331822350427402</v>
      </c>
      <c r="J3388">
        <v>-2.0261382441549598</v>
      </c>
      <c r="K3388">
        <v>2.2209653369840501</v>
      </c>
      <c r="L3388">
        <v>2.3188043825767299</v>
      </c>
      <c r="M3388">
        <v>53.710447954187799</v>
      </c>
      <c r="N3388">
        <v>0.94477118307590302</v>
      </c>
      <c r="O3388">
        <v>64.351851851851805</v>
      </c>
      <c r="P3388">
        <v>16.129032258064498</v>
      </c>
      <c r="Q3388">
        <v>8.7744603201756005E-2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2844</v>
      </c>
      <c r="E3389">
        <v>46.423678152000001</v>
      </c>
      <c r="F3389">
        <v>6.83</v>
      </c>
      <c r="G3389">
        <v>1.08991056250428</v>
      </c>
      <c r="H3389">
        <v>-7.5889680403527002</v>
      </c>
      <c r="I3389">
        <v>-6.7608758510662899</v>
      </c>
      <c r="J3389">
        <v>-9.2156807278150996</v>
      </c>
      <c r="K3389">
        <v>7.0132788974525901</v>
      </c>
      <c r="L3389">
        <v>6.6845188647232199</v>
      </c>
      <c r="M3389">
        <v>46.043888199730198</v>
      </c>
      <c r="N3389">
        <v>0.42059604972929598</v>
      </c>
      <c r="O3389">
        <v>28.843338213762799</v>
      </c>
      <c r="P3389">
        <v>48.478260869565197</v>
      </c>
      <c r="Q3389">
        <v>3.6797289981706997E-2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46.334747</v>
      </c>
      <c r="F3390">
        <v>150.05000000000001</v>
      </c>
      <c r="G3390">
        <v>-40.564994494713602</v>
      </c>
      <c r="H3390">
        <v>-2.66381154937927</v>
      </c>
      <c r="I3390">
        <v>-34.067231561769098</v>
      </c>
      <c r="J3390">
        <v>-1.17646504154057</v>
      </c>
      <c r="K3390">
        <v>155.21245714688999</v>
      </c>
      <c r="L3390">
        <v>170.389299325324</v>
      </c>
      <c r="M3390">
        <v>53.697017928204602</v>
      </c>
      <c r="N3390">
        <v>1.1505154639175199</v>
      </c>
      <c r="O3390">
        <v>80.606464511829302</v>
      </c>
      <c r="P3390">
        <v>12.5656414103525</v>
      </c>
      <c r="Q3390">
        <v>0.100561341235348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384</v>
      </c>
      <c r="E3391">
        <v>46.333280000000002</v>
      </c>
      <c r="F3391">
        <v>94.05</v>
      </c>
      <c r="G3391">
        <v>200.83833823545999</v>
      </c>
      <c r="H3391">
        <v>-27.5745546477118</v>
      </c>
      <c r="I3391">
        <v>111.409915745487</v>
      </c>
      <c r="J3391">
        <v>19.3830758479859</v>
      </c>
      <c r="K3391">
        <v>94.960518383231303</v>
      </c>
      <c r="L3391">
        <v>69.371916742860705</v>
      </c>
      <c r="M3391">
        <v>54.106592811058803</v>
      </c>
      <c r="N3391">
        <v>1.46293375914696</v>
      </c>
      <c r="O3391">
        <v>59.968102073365202</v>
      </c>
      <c r="P3391">
        <v>272.47524752475198</v>
      </c>
      <c r="Q3391">
        <v>0.102737197259439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154</v>
      </c>
      <c r="E3392">
        <v>46.242611400000001</v>
      </c>
      <c r="F3392">
        <v>27.27</v>
      </c>
      <c r="G3392">
        <v>1.4636921953398201</v>
      </c>
      <c r="H3392">
        <v>-8.7144902399057909</v>
      </c>
      <c r="I3392">
        <v>-6.1510696267562501</v>
      </c>
      <c r="J3392">
        <v>-7.3021689918838204</v>
      </c>
      <c r="K3392">
        <v>27.763668179141899</v>
      </c>
      <c r="L3392">
        <v>27.2050170707303</v>
      </c>
      <c r="M3392">
        <v>35.410774654603998</v>
      </c>
      <c r="N3392">
        <v>1.61173277024405</v>
      </c>
      <c r="O3392">
        <v>48.331499816648297</v>
      </c>
      <c r="P3392">
        <v>35.334987593052098</v>
      </c>
      <c r="Q3392">
        <v>-3.9920372906560003E-2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46.217120000000001</v>
      </c>
      <c r="F3393">
        <v>19.47</v>
      </c>
      <c r="G3393">
        <v>-34.603320518535703</v>
      </c>
      <c r="H3393">
        <v>-3.5159086796221</v>
      </c>
      <c r="I3393">
        <v>71.677616285209993</v>
      </c>
      <c r="J3393">
        <v>3.58809188369385</v>
      </c>
      <c r="K3393">
        <v>17.034936565300601</v>
      </c>
      <c r="L3393">
        <v>13.8804700126789</v>
      </c>
      <c r="M3393">
        <v>60.189156750951</v>
      </c>
      <c r="N3393">
        <v>0.26608505997818899</v>
      </c>
      <c r="O3393">
        <v>24.4118909557377</v>
      </c>
      <c r="P3393">
        <v>113.730252586586</v>
      </c>
      <c r="Q3393">
        <v>1.17085442508E-2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154</v>
      </c>
      <c r="E3394">
        <v>46.135958000000002</v>
      </c>
      <c r="F3394">
        <v>45.22</v>
      </c>
      <c r="G3394">
        <v>15.987650194603299</v>
      </c>
      <c r="H3394">
        <v>-12.313454691892</v>
      </c>
      <c r="I3394">
        <v>26.494728613932399</v>
      </c>
      <c r="J3394">
        <v>-5.95395140763691</v>
      </c>
      <c r="K3394">
        <v>47.188271432403397</v>
      </c>
      <c r="L3394">
        <v>42.018219397414001</v>
      </c>
      <c r="M3394">
        <v>38.314879888937199</v>
      </c>
      <c r="N3394">
        <v>0.34698856221924201</v>
      </c>
      <c r="O3394">
        <v>46.2848297213622</v>
      </c>
      <c r="P3394">
        <v>71.939163498098793</v>
      </c>
      <c r="Q3394">
        <v>6.9685877452076994E-2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46</v>
      </c>
      <c r="E3395">
        <v>46.118749999999999</v>
      </c>
      <c r="F3395">
        <v>61.65</v>
      </c>
      <c r="G3395">
        <v>12.3356223978387</v>
      </c>
      <c r="H3395">
        <v>-2.2420090440740199</v>
      </c>
      <c r="I3395">
        <v>-0.94639929708592696</v>
      </c>
      <c r="J3395">
        <v>8.0821650049425102</v>
      </c>
      <c r="K3395">
        <v>55.6779857810008</v>
      </c>
      <c r="L3395">
        <v>53.6679794119786</v>
      </c>
      <c r="M3395">
        <v>67.608560223216102</v>
      </c>
      <c r="N3395">
        <v>1.6217532467532401</v>
      </c>
      <c r="O3395">
        <v>27.169505271695002</v>
      </c>
      <c r="P3395">
        <v>76.142857142857096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609</v>
      </c>
      <c r="E3396">
        <v>46.004129898000002</v>
      </c>
      <c r="F3396">
        <v>75.430000000000007</v>
      </c>
      <c r="G3396">
        <v>-32.742106192079497</v>
      </c>
      <c r="H3396">
        <v>-5.9470338110626901</v>
      </c>
      <c r="I3396">
        <v>-48.3080342837209</v>
      </c>
      <c r="J3396">
        <v>13.2385676381979</v>
      </c>
      <c r="K3396">
        <v>74.730930546437705</v>
      </c>
      <c r="L3396">
        <v>83.374808644002698</v>
      </c>
      <c r="M3396">
        <v>66.881226846855995</v>
      </c>
      <c r="N3396">
        <v>4.2077168978965496</v>
      </c>
      <c r="O3396">
        <v>84.210526315789394</v>
      </c>
      <c r="P3396">
        <v>22.950285248573699</v>
      </c>
      <c r="Q3396">
        <v>6.4783634654249994E-2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531</v>
      </c>
      <c r="E3397">
        <v>46.001077199999997</v>
      </c>
      <c r="F3397">
        <v>25.99</v>
      </c>
      <c r="G3397">
        <v>-59.562790868684701</v>
      </c>
      <c r="H3397">
        <v>-7.7734297385872004</v>
      </c>
      <c r="I3397">
        <v>-26.789331688843198</v>
      </c>
      <c r="J3397">
        <v>-3.5640364499403798</v>
      </c>
      <c r="K3397">
        <v>27.525037060219798</v>
      </c>
      <c r="L3397">
        <v>29.781806076516901</v>
      </c>
      <c r="M3397">
        <v>51.448010050370499</v>
      </c>
      <c r="N3397">
        <v>1.15092388364136</v>
      </c>
      <c r="O3397">
        <v>66.217776067718304</v>
      </c>
      <c r="Q3397">
        <v>2.5353900475508E-2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230</v>
      </c>
      <c r="E3398">
        <v>45.862351072000003</v>
      </c>
      <c r="F3398">
        <v>101.18</v>
      </c>
      <c r="G3398">
        <v>51.269942148164503</v>
      </c>
      <c r="H3398">
        <v>13.974287398809199</v>
      </c>
      <c r="I3398">
        <v>3.4601846276461199</v>
      </c>
      <c r="J3398">
        <v>-10.157846448630099</v>
      </c>
      <c r="K3398">
        <v>89.903091079632006</v>
      </c>
      <c r="L3398">
        <v>77.8251312868003</v>
      </c>
      <c r="M3398">
        <v>51.072291152011502</v>
      </c>
      <c r="N3398">
        <v>0.79002443842314496</v>
      </c>
      <c r="O3398">
        <v>16.129669895236201</v>
      </c>
      <c r="P3398">
        <v>93.757181156644904</v>
      </c>
      <c r="Q3398">
        <v>7.7341229164269998E-2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998</v>
      </c>
      <c r="E3399">
        <v>45.841760000000001</v>
      </c>
      <c r="F3399">
        <v>1.1299999999999999</v>
      </c>
      <c r="G3399">
        <v>-24.1082891951554</v>
      </c>
      <c r="H3399">
        <v>-8.2105865507705609</v>
      </c>
      <c r="I3399">
        <v>-45.338010592766899</v>
      </c>
      <c r="J3399">
        <v>-2.8882072096722</v>
      </c>
      <c r="K3399">
        <v>1.17746456281781</v>
      </c>
      <c r="L3399">
        <v>1.22338178999348</v>
      </c>
      <c r="M3399">
        <v>48.427411720248202</v>
      </c>
      <c r="N3399">
        <v>1.10561869431383</v>
      </c>
      <c r="O3399">
        <v>67.256637168141594</v>
      </c>
      <c r="P3399">
        <v>61.428571428571402</v>
      </c>
      <c r="Q3399">
        <v>-0.14875983703447099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281</v>
      </c>
      <c r="E3400">
        <v>45.793940399999997</v>
      </c>
      <c r="F3400">
        <v>17.2</v>
      </c>
      <c r="G3400">
        <v>-15.552739240522801</v>
      </c>
      <c r="H3400">
        <v>-24.302544974231001</v>
      </c>
      <c r="I3400">
        <v>-28.842526057649302</v>
      </c>
      <c r="J3400">
        <v>-7.2272106302139303</v>
      </c>
      <c r="K3400">
        <v>20.4370437611685</v>
      </c>
      <c r="L3400">
        <v>21.136616321003199</v>
      </c>
      <c r="M3400">
        <v>33.228423776691002</v>
      </c>
      <c r="N3400">
        <v>1.68948157249207</v>
      </c>
      <c r="O3400">
        <v>117.62545899632801</v>
      </c>
      <c r="P3400">
        <v>17.723342939481199</v>
      </c>
      <c r="Q3400">
        <v>-1.3502016760613E-2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45.762749999999997</v>
      </c>
      <c r="F3401">
        <v>24.02</v>
      </c>
      <c r="G3401">
        <v>-25.652163625661501</v>
      </c>
      <c r="H3401">
        <v>-12.856622086756101</v>
      </c>
      <c r="I3401">
        <v>-17.826527075787599</v>
      </c>
      <c r="J3401">
        <v>-5.8455826885994098</v>
      </c>
      <c r="K3401">
        <v>26.846728823861302</v>
      </c>
      <c r="L3401">
        <v>27.927077377566601</v>
      </c>
      <c r="M3401">
        <v>33.095915676423701</v>
      </c>
      <c r="N3401">
        <v>0.97361185343547696</v>
      </c>
      <c r="O3401">
        <v>70.6910907577019</v>
      </c>
      <c r="P3401">
        <v>6.2831858407079499</v>
      </c>
      <c r="Q3401">
        <v>7.1232489226335002E-2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379</v>
      </c>
      <c r="E3402">
        <v>45.625419999999998</v>
      </c>
      <c r="F3402">
        <v>31.1</v>
      </c>
      <c r="G3402">
        <v>39.426287109471197</v>
      </c>
      <c r="H3402">
        <v>-18.460353124066501</v>
      </c>
      <c r="I3402">
        <v>-25.830205559316799</v>
      </c>
      <c r="J3402">
        <v>-10.5555500088608</v>
      </c>
      <c r="K3402">
        <v>34.190293029415798</v>
      </c>
      <c r="L3402">
        <v>31.596063712155999</v>
      </c>
      <c r="M3402">
        <v>26.2243849043182</v>
      </c>
      <c r="N3402">
        <v>0.62009803921568596</v>
      </c>
      <c r="O3402">
        <v>81.189710610932394</v>
      </c>
      <c r="P3402">
        <v>85.119047619047606</v>
      </c>
      <c r="Q3402">
        <v>0.12576166000442901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584</v>
      </c>
      <c r="E3403">
        <v>45.578369339999902</v>
      </c>
      <c r="F3403">
        <v>29.04</v>
      </c>
      <c r="G3403">
        <v>-29.1702041185989</v>
      </c>
      <c r="H3403">
        <v>-4.4122672230394704</v>
      </c>
      <c r="I3403">
        <v>-2.2716400675514099</v>
      </c>
      <c r="J3403">
        <v>0.40786929784022802</v>
      </c>
      <c r="K3403">
        <v>29.037404308309299</v>
      </c>
      <c r="L3403">
        <v>28.733640630158899</v>
      </c>
      <c r="M3403">
        <v>61.900515800514398</v>
      </c>
      <c r="N3403">
        <v>1.9013033752796</v>
      </c>
      <c r="O3403">
        <v>23.622589531680401</v>
      </c>
      <c r="P3403">
        <v>29.932885906040202</v>
      </c>
      <c r="Q3403">
        <v>5.7048413126912001E-2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177</v>
      </c>
      <c r="E3404">
        <v>45.357355511999998</v>
      </c>
      <c r="F3404">
        <v>15.7</v>
      </c>
      <c r="G3404">
        <v>-84.862146604876799</v>
      </c>
      <c r="H3404">
        <v>-18.1283748042833</v>
      </c>
      <c r="I3404">
        <v>-58.544879260786502</v>
      </c>
      <c r="J3404">
        <v>-3.8063715161009299</v>
      </c>
      <c r="K3404">
        <v>18.587524348437899</v>
      </c>
      <c r="L3404">
        <v>27.058030422304199</v>
      </c>
      <c r="M3404">
        <v>40.770515441037801</v>
      </c>
      <c r="N3404">
        <v>0.407544246681945</v>
      </c>
      <c r="O3404">
        <v>179.93630573248399</v>
      </c>
      <c r="P3404">
        <v>4.5969353764157201</v>
      </c>
      <c r="Q3404">
        <v>-3.7000573150073997E-2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45.345205741999997</v>
      </c>
      <c r="F3405">
        <v>53.11</v>
      </c>
      <c r="G3405">
        <v>812.22198603420202</v>
      </c>
      <c r="H3405">
        <v>40.666332637957503</v>
      </c>
      <c r="I3405">
        <v>113.625905513163</v>
      </c>
      <c r="J3405">
        <v>-3.2474288019384101</v>
      </c>
      <c r="K3405">
        <v>45.864837035899001</v>
      </c>
      <c r="L3405">
        <v>34.7665668238904</v>
      </c>
      <c r="M3405">
        <v>68.625899607554402</v>
      </c>
      <c r="N3405">
        <v>1.5872517770057</v>
      </c>
      <c r="O3405">
        <v>19.111278478629199</v>
      </c>
      <c r="P3405">
        <v>1107.04545454545</v>
      </c>
      <c r="Q3405">
        <v>0.17455223534540201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384</v>
      </c>
      <c r="E3406">
        <v>45.332915999999997</v>
      </c>
      <c r="F3406">
        <v>34.299999999999997</v>
      </c>
      <c r="G3406">
        <v>2.6402369847727201</v>
      </c>
      <c r="H3406">
        <v>-11.8762690399824</v>
      </c>
      <c r="I3406">
        <v>-51.435337487479302</v>
      </c>
      <c r="J3406">
        <v>-6.3110575541160001</v>
      </c>
      <c r="K3406">
        <v>37.357888615431598</v>
      </c>
      <c r="L3406">
        <v>38.115519246754999</v>
      </c>
      <c r="M3406">
        <v>33.142965187902398</v>
      </c>
      <c r="N3406">
        <v>1.0089479181281</v>
      </c>
      <c r="O3406">
        <v>84.985422740524797</v>
      </c>
      <c r="P3406">
        <v>48.484848484848399</v>
      </c>
      <c r="Q3406">
        <v>5.5580479241408999E-2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132</v>
      </c>
      <c r="E3407">
        <v>45.209680785000003</v>
      </c>
      <c r="F3407">
        <v>4.53</v>
      </c>
      <c r="G3407">
        <v>64.987943481010902</v>
      </c>
      <c r="H3407">
        <v>6.0809905451840898</v>
      </c>
      <c r="I3407">
        <v>35.093347246692801</v>
      </c>
      <c r="J3407">
        <v>15.461546484909</v>
      </c>
      <c r="K3407">
        <v>4.2993299485335603</v>
      </c>
      <c r="L3407">
        <v>4.0718115551725598</v>
      </c>
      <c r="M3407">
        <v>89.921930179699203</v>
      </c>
      <c r="N3407">
        <v>0.975296789284683</v>
      </c>
      <c r="O3407">
        <v>66.6666666666666</v>
      </c>
      <c r="Q3407">
        <v>1.2422587640757E-2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27</v>
      </c>
      <c r="E3408">
        <v>45.135659519999997</v>
      </c>
      <c r="F3408">
        <v>40.82</v>
      </c>
      <c r="G3408">
        <v>61.929851202741702</v>
      </c>
      <c r="H3408">
        <v>24.828177341883201</v>
      </c>
      <c r="I3408">
        <v>36.328935927256502</v>
      </c>
      <c r="J3408">
        <v>1.3537295001506999</v>
      </c>
      <c r="K3408">
        <v>36.044935745721801</v>
      </c>
      <c r="L3408">
        <v>33.318150264913101</v>
      </c>
      <c r="M3408">
        <v>69.421888381762798</v>
      </c>
      <c r="N3408">
        <v>2.0221880520040898</v>
      </c>
      <c r="O3408">
        <v>39.514943655071001</v>
      </c>
      <c r="P3408">
        <v>100.098039215686</v>
      </c>
      <c r="Q3408">
        <v>7.4799655084516997E-2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143</v>
      </c>
      <c r="E3409">
        <v>45.116066239999903</v>
      </c>
      <c r="F3409">
        <v>2.34</v>
      </c>
      <c r="G3409">
        <v>-79.028013965797598</v>
      </c>
      <c r="H3409">
        <v>7.1507579870445701</v>
      </c>
      <c r="I3409">
        <v>-28.930421853476901</v>
      </c>
      <c r="J3409">
        <v>-21.450598675809601</v>
      </c>
      <c r="K3409">
        <v>2.2194446253466902</v>
      </c>
      <c r="L3409">
        <v>3.27130543543855</v>
      </c>
      <c r="M3409">
        <v>42.129943361031799</v>
      </c>
      <c r="N3409">
        <v>0.92681880750425805</v>
      </c>
      <c r="O3409">
        <v>171.36752136752099</v>
      </c>
      <c r="P3409">
        <v>29.999999999999901</v>
      </c>
      <c r="Q3409">
        <v>-0.200712074388467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705</v>
      </c>
      <c r="E3410">
        <v>45.057158311999999</v>
      </c>
      <c r="F3410">
        <v>19.84</v>
      </c>
      <c r="G3410">
        <v>18.6426502408444</v>
      </c>
      <c r="H3410">
        <v>-2.6441138078272299</v>
      </c>
      <c r="I3410">
        <v>6.2219982037583703</v>
      </c>
      <c r="J3410">
        <v>-2.1263888707213701</v>
      </c>
      <c r="K3410">
        <v>19.536391306996801</v>
      </c>
      <c r="L3410">
        <v>17.917270213273401</v>
      </c>
      <c r="M3410">
        <v>37.579943371070499</v>
      </c>
      <c r="N3410">
        <v>0.90702895705447595</v>
      </c>
      <c r="O3410">
        <v>4.8387096774193497</v>
      </c>
      <c r="P3410">
        <v>47.181008902077103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59</v>
      </c>
      <c r="E3411">
        <v>44.873639279999999</v>
      </c>
      <c r="F3411">
        <v>40.799999999999997</v>
      </c>
      <c r="G3411">
        <v>-27.037273225056801</v>
      </c>
      <c r="H3411">
        <v>-4.8492420129554299</v>
      </c>
      <c r="I3411">
        <v>-14.2385319864606</v>
      </c>
      <c r="J3411">
        <v>-2.3906582927576299</v>
      </c>
      <c r="K3411">
        <v>41.584463274250602</v>
      </c>
      <c r="L3411">
        <v>43.311256119969201</v>
      </c>
      <c r="M3411">
        <v>49.204557170198498</v>
      </c>
      <c r="N3411">
        <v>0.94527559055118104</v>
      </c>
      <c r="O3411">
        <v>37.254901960784302</v>
      </c>
      <c r="P3411">
        <v>13.1761442441054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44.870600000000003</v>
      </c>
      <c r="F3412">
        <v>145.75</v>
      </c>
      <c r="G3412">
        <v>242.61588692365601</v>
      </c>
      <c r="H3412">
        <v>48.922414072270001</v>
      </c>
      <c r="I3412">
        <v>205.81214107558401</v>
      </c>
      <c r="J3412">
        <v>6.1085571777141201</v>
      </c>
      <c r="K3412">
        <v>101.40738095110601</v>
      </c>
      <c r="L3412">
        <v>80.321499124273799</v>
      </c>
      <c r="M3412">
        <v>99.847213297098605</v>
      </c>
      <c r="N3412">
        <v>0.61904898251354901</v>
      </c>
      <c r="O3412">
        <v>0</v>
      </c>
      <c r="P3412">
        <v>320.63492063491998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609</v>
      </c>
      <c r="E3413">
        <v>44.865355174999998</v>
      </c>
      <c r="F3413">
        <v>30.62</v>
      </c>
      <c r="G3413">
        <v>77.038039545908106</v>
      </c>
      <c r="H3413">
        <v>36.308887162991098</v>
      </c>
      <c r="I3413">
        <v>63.935743560056899</v>
      </c>
      <c r="J3413">
        <v>31.125122260046702</v>
      </c>
      <c r="K3413">
        <v>23.514404981245299</v>
      </c>
      <c r="L3413">
        <v>20.517861480197901</v>
      </c>
      <c r="M3413">
        <v>71.863906265575096</v>
      </c>
      <c r="N3413">
        <v>4.9005549253074703</v>
      </c>
      <c r="O3413">
        <v>20.019595035924201</v>
      </c>
      <c r="P3413">
        <v>133.740458015267</v>
      </c>
      <c r="Q3413">
        <v>4.3217123394298E-2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531</v>
      </c>
      <c r="E3414">
        <v>44.857060560000001</v>
      </c>
      <c r="F3414">
        <v>57.74</v>
      </c>
      <c r="G3414">
        <v>2.6783800694486701</v>
      </c>
      <c r="H3414">
        <v>-6.9951647597365501</v>
      </c>
      <c r="I3414">
        <v>10.7529671717121</v>
      </c>
      <c r="J3414">
        <v>-8.7974826995033393</v>
      </c>
      <c r="K3414">
        <v>57.993385691314003</v>
      </c>
      <c r="L3414">
        <v>55.050707735051802</v>
      </c>
      <c r="M3414">
        <v>45.753594726902897</v>
      </c>
      <c r="N3414">
        <v>0.74971294189334503</v>
      </c>
      <c r="O3414">
        <v>26.775199168687202</v>
      </c>
      <c r="P3414">
        <v>54.385026737967898</v>
      </c>
      <c r="Q3414">
        <v>0.10487981827836899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21</v>
      </c>
      <c r="E3415">
        <v>44.784504650000002</v>
      </c>
      <c r="F3415">
        <v>55.09</v>
      </c>
      <c r="G3415">
        <v>44.485900981044097</v>
      </c>
      <c r="H3415">
        <v>-13.720209754890901</v>
      </c>
      <c r="I3415">
        <v>31.980929734215</v>
      </c>
      <c r="J3415">
        <v>3.5813383913590502</v>
      </c>
      <c r="K3415">
        <v>56.722839816754899</v>
      </c>
      <c r="L3415">
        <v>51.289615750115502</v>
      </c>
      <c r="M3415">
        <v>54.3036114625734</v>
      </c>
      <c r="N3415">
        <v>1.5070829372096799</v>
      </c>
      <c r="O3415">
        <v>68.451624614267502</v>
      </c>
      <c r="P3415">
        <v>93.842364532019701</v>
      </c>
      <c r="Q3415">
        <v>0.17140245222686101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140</v>
      </c>
      <c r="E3416">
        <v>44.704439999999998</v>
      </c>
      <c r="F3416">
        <v>4.6500000000000004</v>
      </c>
      <c r="G3416">
        <v>1.9442082564246099</v>
      </c>
      <c r="H3416">
        <v>-7.5023032374452496</v>
      </c>
      <c r="I3416">
        <v>-30.025232049699099</v>
      </c>
      <c r="J3416">
        <v>-0.103061321078042</v>
      </c>
      <c r="K3416">
        <v>4.7090024548973499</v>
      </c>
      <c r="L3416">
        <v>4.6270709803752004</v>
      </c>
      <c r="M3416">
        <v>57.858622397154498</v>
      </c>
      <c r="N3416">
        <v>0.76188329283655798</v>
      </c>
      <c r="O3416">
        <v>44.516129032258</v>
      </c>
      <c r="P3416">
        <v>53.9735099337748</v>
      </c>
      <c r="Q3416">
        <v>0.145709228884422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609</v>
      </c>
      <c r="E3417">
        <v>44.566200000000002</v>
      </c>
      <c r="F3417">
        <v>27</v>
      </c>
      <c r="G3417">
        <v>52.9448776004674</v>
      </c>
      <c r="H3417">
        <v>-18.502726005422399</v>
      </c>
      <c r="I3417">
        <v>-56.135319008931603</v>
      </c>
      <c r="J3417">
        <v>1.0075696210135801</v>
      </c>
      <c r="K3417">
        <v>28.479566079444901</v>
      </c>
      <c r="L3417">
        <v>32.113524484107302</v>
      </c>
      <c r="M3417">
        <v>53.711483502939501</v>
      </c>
      <c r="N3417">
        <v>0.43059346082898797</v>
      </c>
      <c r="O3417">
        <v>188.29629629629599</v>
      </c>
      <c r="P3417">
        <v>80.722891566265005</v>
      </c>
      <c r="Q3417">
        <v>0.188111453740643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420</v>
      </c>
      <c r="E3418">
        <v>44.557637800000002</v>
      </c>
      <c r="F3418">
        <v>99.6</v>
      </c>
      <c r="G3418">
        <v>5.0219860342023903</v>
      </c>
      <c r="H3418">
        <v>-29.291917172191098</v>
      </c>
      <c r="I3418">
        <v>3.4470736093180099</v>
      </c>
      <c r="J3418">
        <v>-11.645185863202499</v>
      </c>
      <c r="K3418">
        <v>115.777164863221</v>
      </c>
      <c r="L3418">
        <v>100.741232462651</v>
      </c>
      <c r="M3418">
        <v>20.556657681438899</v>
      </c>
      <c r="N3418">
        <v>1.4256460263286199</v>
      </c>
      <c r="O3418">
        <v>54.568273092369402</v>
      </c>
      <c r="P3418">
        <v>37.759336099584999</v>
      </c>
      <c r="Q3418">
        <v>4.6378814312817998E-2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44.3972634</v>
      </c>
      <c r="F3419">
        <v>11.49</v>
      </c>
      <c r="G3419">
        <v>59.051254326885299</v>
      </c>
      <c r="H3419">
        <v>23.822086658373198</v>
      </c>
      <c r="I3419">
        <v>32.589314988628303</v>
      </c>
      <c r="J3419">
        <v>-5.4382117349686103</v>
      </c>
      <c r="K3419">
        <v>9.9481657238794092</v>
      </c>
      <c r="L3419">
        <v>8.8040855864479397</v>
      </c>
      <c r="M3419">
        <v>55.9069241222522</v>
      </c>
      <c r="N3419">
        <v>2.4150032750461099</v>
      </c>
      <c r="O3419">
        <v>26.892950391644899</v>
      </c>
      <c r="P3419">
        <v>123.106796116504</v>
      </c>
      <c r="Q3419">
        <v>0.122929194936924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420</v>
      </c>
      <c r="E3420">
        <v>44.353999999999999</v>
      </c>
      <c r="F3420">
        <v>83.75</v>
      </c>
      <c r="G3420">
        <v>-53.7285002611114</v>
      </c>
      <c r="H3420">
        <v>-2.88917383667104</v>
      </c>
      <c r="I3420">
        <v>-34.899321375008</v>
      </c>
      <c r="J3420">
        <v>0.108008097308452</v>
      </c>
      <c r="K3420">
        <v>87.573993646962094</v>
      </c>
      <c r="L3420">
        <v>101.589452250287</v>
      </c>
      <c r="M3420">
        <v>90.043799696394998</v>
      </c>
      <c r="N3420">
        <v>2.4492716909436298</v>
      </c>
      <c r="O3420">
        <v>60.477611940298502</v>
      </c>
      <c r="P3420">
        <v>4.6875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E3421">
        <v>44.259390000000003</v>
      </c>
      <c r="F3421">
        <v>4.2699999999999996</v>
      </c>
      <c r="G3421">
        <v>56.273710172133399</v>
      </c>
      <c r="H3421">
        <v>2.4007579870445599</v>
      </c>
      <c r="I3421">
        <v>25.8232893476026</v>
      </c>
      <c r="J3421">
        <v>4.4254746590708303</v>
      </c>
      <c r="K3421">
        <v>4.0540733712634003</v>
      </c>
      <c r="L3421">
        <v>3.7751161758992802</v>
      </c>
      <c r="M3421">
        <v>70.0733622803169</v>
      </c>
      <c r="N3421">
        <v>0.95428676069673402</v>
      </c>
      <c r="O3421">
        <v>65.105386416861805</v>
      </c>
      <c r="P3421">
        <v>110.34482758620599</v>
      </c>
      <c r="Q3421">
        <v>-1.6412782793702001E-2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488</v>
      </c>
      <c r="E3422">
        <v>44.259158745000001</v>
      </c>
      <c r="F3422">
        <v>29.51</v>
      </c>
      <c r="G3422">
        <v>-30.1597539591816</v>
      </c>
      <c r="H3422">
        <v>-4.3628606899982403</v>
      </c>
      <c r="I3422">
        <v>-32.697484852093602</v>
      </c>
      <c r="J3422">
        <v>-2.2193749591308101</v>
      </c>
      <c r="K3422">
        <v>31.782166734705399</v>
      </c>
      <c r="L3422">
        <v>32.43334312012</v>
      </c>
      <c r="M3422">
        <v>42.861008927072099</v>
      </c>
      <c r="N3422">
        <v>1.6370055953162299</v>
      </c>
      <c r="O3422">
        <v>60.9623856319891</v>
      </c>
      <c r="P3422">
        <v>28.3043478260869</v>
      </c>
      <c r="Q3422">
        <v>-6.1269125297054999E-2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E3423">
        <v>44.188837048000003</v>
      </c>
      <c r="F3423">
        <v>8.25</v>
      </c>
      <c r="G3423">
        <v>33.354798534202303</v>
      </c>
      <c r="H3423">
        <v>-13.282976952714399</v>
      </c>
      <c r="I3423">
        <v>11.5497533244381</v>
      </c>
      <c r="J3423">
        <v>-3.9040725164554302</v>
      </c>
      <c r="K3423">
        <v>8.6422843558308795</v>
      </c>
      <c r="L3423">
        <v>7.8520925472454204</v>
      </c>
      <c r="M3423">
        <v>49.285622425273701</v>
      </c>
      <c r="N3423">
        <v>0.79161661184364096</v>
      </c>
      <c r="O3423">
        <v>43.636363636363598</v>
      </c>
      <c r="P3423">
        <v>83.3333333333333</v>
      </c>
      <c r="Q3423">
        <v>7.5970833941233995E-2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998</v>
      </c>
      <c r="E3424">
        <v>44.1252</v>
      </c>
      <c r="F3424">
        <v>1.08</v>
      </c>
      <c r="G3424">
        <v>-90.212796574493197</v>
      </c>
      <c r="H3424">
        <v>-11.212878376591799</v>
      </c>
      <c r="I3424">
        <v>-3.0356850113716298</v>
      </c>
      <c r="J3424">
        <v>-2.9876767056934201</v>
      </c>
      <c r="K3424">
        <v>1.08765297916618</v>
      </c>
      <c r="L3424">
        <v>1.53907901470946</v>
      </c>
      <c r="M3424">
        <v>42.964745759850103</v>
      </c>
      <c r="N3424">
        <v>0.75170066321528295</v>
      </c>
      <c r="O3424">
        <v>205.555555555555</v>
      </c>
      <c r="P3424">
        <v>13.6842105263158</v>
      </c>
      <c r="Q3424">
        <v>-4.3526659136521997E-2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281</v>
      </c>
      <c r="E3425">
        <v>44.112841920000001</v>
      </c>
      <c r="F3425">
        <v>63.3</v>
      </c>
      <c r="G3425">
        <v>50.5318451891319</v>
      </c>
      <c r="H3425">
        <v>-2.2420090440740199</v>
      </c>
      <c r="I3425">
        <v>2.0000292743426402</v>
      </c>
      <c r="J3425">
        <v>7.2928581716156504</v>
      </c>
      <c r="K3425">
        <v>59.123228170127597</v>
      </c>
      <c r="L3425">
        <v>53.727332724409898</v>
      </c>
      <c r="M3425">
        <v>73.673592951146503</v>
      </c>
      <c r="N3425">
        <v>1.4152505446623</v>
      </c>
      <c r="O3425">
        <v>15.007898894154801</v>
      </c>
      <c r="P3425">
        <v>91.818181818181799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609</v>
      </c>
      <c r="E3426">
        <v>43.993819719999998</v>
      </c>
      <c r="F3426">
        <v>152.9</v>
      </c>
      <c r="G3426">
        <v>-53.877578973047399</v>
      </c>
      <c r="H3426">
        <v>-8.4470576249053195</v>
      </c>
      <c r="I3426">
        <v>-23.1115907042986</v>
      </c>
      <c r="J3426">
        <v>-2.6552773170026298</v>
      </c>
      <c r="K3426">
        <v>155.44908512268699</v>
      </c>
      <c r="L3426">
        <v>167.43456327551601</v>
      </c>
      <c r="M3426">
        <v>45.511648342560903</v>
      </c>
      <c r="N3426">
        <v>1.25848949766764</v>
      </c>
      <c r="O3426">
        <v>40.549378678875001</v>
      </c>
      <c r="P3426">
        <v>5.77654790729851</v>
      </c>
      <c r="Q3426">
        <v>2.9195071585285001E-2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E3427">
        <v>43.938335600000002</v>
      </c>
      <c r="F3427">
        <v>53</v>
      </c>
      <c r="G3427">
        <v>23.650557462773801</v>
      </c>
      <c r="H3427">
        <v>2.2863957473032999</v>
      </c>
      <c r="I3427">
        <v>-26.235685011371601</v>
      </c>
      <c r="J3427">
        <v>-1.64735036536707</v>
      </c>
      <c r="K3427">
        <v>48.732047983798203</v>
      </c>
      <c r="L3427">
        <v>48.667558538984103</v>
      </c>
      <c r="M3427">
        <v>82.014799511193402</v>
      </c>
      <c r="N3427">
        <v>0.82758620689655105</v>
      </c>
      <c r="O3427">
        <v>70.377358490565996</v>
      </c>
      <c r="P3427">
        <v>76.6666666666666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281</v>
      </c>
      <c r="E3428">
        <v>43.912247727999997</v>
      </c>
      <c r="F3428">
        <v>76.06</v>
      </c>
      <c r="G3428">
        <v>18.491216803433101</v>
      </c>
      <c r="H3428">
        <v>-17.1047975685109</v>
      </c>
      <c r="I3428">
        <v>27.255224079537399</v>
      </c>
      <c r="J3428">
        <v>-0.76956688885299496</v>
      </c>
      <c r="K3428">
        <v>81.745386050830504</v>
      </c>
      <c r="L3428">
        <v>75.069947348148602</v>
      </c>
      <c r="M3428">
        <v>59.143078687593203</v>
      </c>
      <c r="N3428">
        <v>0.67682832636648904</v>
      </c>
      <c r="O3428">
        <v>49.881672363923201</v>
      </c>
      <c r="P3428">
        <v>73.851428571428499</v>
      </c>
      <c r="Q3428">
        <v>2.5093423986915001E-2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46</v>
      </c>
      <c r="E3429">
        <v>43.787198114999903</v>
      </c>
      <c r="F3429">
        <v>36.85</v>
      </c>
      <c r="G3429">
        <v>5.0147788269951903</v>
      </c>
      <c r="H3429">
        <v>-19.514665188520802</v>
      </c>
      <c r="I3429">
        <v>-4.0690667239986302</v>
      </c>
      <c r="J3429">
        <v>-12.7142788005239</v>
      </c>
      <c r="K3429">
        <v>38.441318036563203</v>
      </c>
      <c r="L3429">
        <v>36.406149139334303</v>
      </c>
      <c r="M3429">
        <v>41.813279351394698</v>
      </c>
      <c r="N3429">
        <v>0.819015650842016</v>
      </c>
      <c r="O3429">
        <v>52.374491180461298</v>
      </c>
      <c r="P3429">
        <v>55.485232067510502</v>
      </c>
      <c r="Q3429">
        <v>0.109444024626263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43.696539450000003</v>
      </c>
      <c r="F3430">
        <v>41.49</v>
      </c>
      <c r="G3430">
        <v>-38.043390486914198</v>
      </c>
      <c r="H3430">
        <v>-8.07504846456834</v>
      </c>
      <c r="I3430">
        <v>-25.476356751566701</v>
      </c>
      <c r="J3430">
        <v>11.387471389001</v>
      </c>
      <c r="K3430">
        <v>39.294659774364099</v>
      </c>
      <c r="L3430">
        <v>44.344082582158897</v>
      </c>
      <c r="M3430">
        <v>65.005820543367093</v>
      </c>
      <c r="N3430">
        <v>0.55571177504393598</v>
      </c>
      <c r="O3430">
        <v>87.961636353617607</v>
      </c>
      <c r="P3430">
        <v>28.332817816269699</v>
      </c>
      <c r="Q3430">
        <v>0.16424894382628499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59</v>
      </c>
      <c r="E3431">
        <v>43.636674632000002</v>
      </c>
      <c r="F3431">
        <v>20.78</v>
      </c>
      <c r="G3431">
        <v>9.0640912973602692</v>
      </c>
      <c r="H3431">
        <v>-5.1649840066405996</v>
      </c>
      <c r="I3431">
        <v>-7.8579293013418399</v>
      </c>
      <c r="J3431">
        <v>6.78725417337336</v>
      </c>
      <c r="K3431">
        <v>21.352174312944701</v>
      </c>
      <c r="L3431">
        <v>20.170966668009299</v>
      </c>
      <c r="M3431">
        <v>55.5159076786342</v>
      </c>
      <c r="N3431">
        <v>1.2601036701196899</v>
      </c>
      <c r="O3431">
        <v>44.850818094321397</v>
      </c>
      <c r="P3431">
        <v>102.731707317073</v>
      </c>
      <c r="Q3431">
        <v>0.120426325552598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609</v>
      </c>
      <c r="E3432">
        <v>43.555163</v>
      </c>
      <c r="F3432">
        <v>56.9</v>
      </c>
      <c r="G3432">
        <v>94.661391819972494</v>
      </c>
      <c r="H3432">
        <v>10.640954065475899</v>
      </c>
      <c r="I3432">
        <v>31.0367244767681</v>
      </c>
      <c r="J3432">
        <v>4.2915512865309502</v>
      </c>
      <c r="K3432">
        <v>54.122850663969203</v>
      </c>
      <c r="L3432">
        <v>44.892274323739599</v>
      </c>
      <c r="M3432">
        <v>62.061185237967202</v>
      </c>
      <c r="N3432">
        <v>1.2215072711374999</v>
      </c>
      <c r="O3432">
        <v>14.059753954305799</v>
      </c>
      <c r="P3432">
        <v>139.57894736842101</v>
      </c>
      <c r="Q3432">
        <v>6.0677274110409997E-2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124</v>
      </c>
      <c r="E3433">
        <v>43.529618280000001</v>
      </c>
      <c r="F3433">
        <v>38.46</v>
      </c>
      <c r="G3433">
        <v>47.438386945364101</v>
      </c>
      <c r="H3433">
        <v>4.3139952984300098</v>
      </c>
      <c r="I3433">
        <v>-6.2400446843961603</v>
      </c>
      <c r="J3433">
        <v>7.6183919294465801</v>
      </c>
      <c r="K3433">
        <v>36.9110512900372</v>
      </c>
      <c r="L3433">
        <v>32.959654628886</v>
      </c>
      <c r="M3433">
        <v>64.320868881026598</v>
      </c>
      <c r="N3433">
        <v>1.0709043920924799</v>
      </c>
      <c r="O3433">
        <v>28.4451378055122</v>
      </c>
      <c r="P3433">
        <v>96.7263427109974</v>
      </c>
      <c r="Q3433">
        <v>6.7396602073549E-2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1105</v>
      </c>
      <c r="E3434">
        <v>43.413663810000003</v>
      </c>
      <c r="F3434">
        <v>32</v>
      </c>
      <c r="G3434">
        <v>-80.615154717455596</v>
      </c>
      <c r="H3434">
        <v>-30.6631955013275</v>
      </c>
      <c r="I3434">
        <v>-60.641984223969999</v>
      </c>
      <c r="J3434">
        <v>-4.7700406831793396</v>
      </c>
      <c r="K3434">
        <v>37.3931213172783</v>
      </c>
      <c r="M3434">
        <v>34.1753060208883</v>
      </c>
      <c r="N3434">
        <v>0.34766031195840502</v>
      </c>
      <c r="O3434">
        <v>125.31249999999901</v>
      </c>
      <c r="P3434">
        <v>9.9656357388315993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140</v>
      </c>
      <c r="E3435">
        <v>43.407780000000002</v>
      </c>
      <c r="F3435">
        <v>29.95</v>
      </c>
      <c r="G3435">
        <v>182.58468033471999</v>
      </c>
      <c r="H3435">
        <v>-17.392099155812499</v>
      </c>
      <c r="I3435">
        <v>96.230750974787497</v>
      </c>
      <c r="J3435">
        <v>-6.6678827924415698</v>
      </c>
      <c r="K3435">
        <v>32.063211835977498</v>
      </c>
      <c r="L3435">
        <v>26.259043765304501</v>
      </c>
      <c r="M3435">
        <v>39.896653769487102</v>
      </c>
      <c r="N3435">
        <v>1.70840521932876</v>
      </c>
      <c r="O3435">
        <v>50.083472454090099</v>
      </c>
      <c r="P3435">
        <v>232.777777777777</v>
      </c>
      <c r="Q3435">
        <v>0.12518128913019699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E3436">
        <v>43.348064000000001</v>
      </c>
      <c r="F3436">
        <v>42.2</v>
      </c>
      <c r="G3436">
        <v>-92.015302101390802</v>
      </c>
      <c r="H3436">
        <v>-27.406319638526199</v>
      </c>
      <c r="I3436">
        <v>-64.146796122482698</v>
      </c>
      <c r="J3436">
        <v>-5.5528731702072998</v>
      </c>
      <c r="K3436">
        <v>50.7586148383702</v>
      </c>
      <c r="L3436">
        <v>83.003465276181501</v>
      </c>
      <c r="M3436">
        <v>33.756861067707803</v>
      </c>
      <c r="N3436">
        <v>0.89690011481056198</v>
      </c>
      <c r="O3436">
        <v>304.26540284360101</v>
      </c>
      <c r="P3436">
        <v>2.9268292682926802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249</v>
      </c>
      <c r="E3437">
        <v>43.264026000000001</v>
      </c>
      <c r="F3437">
        <v>27.53</v>
      </c>
      <c r="G3437">
        <v>-12.926115759706599</v>
      </c>
      <c r="H3437">
        <v>-1.8080971113454101</v>
      </c>
      <c r="I3437">
        <v>-13.446177744445</v>
      </c>
      <c r="J3437">
        <v>-8.2150633255881793</v>
      </c>
      <c r="K3437">
        <v>27.7451967308529</v>
      </c>
      <c r="L3437">
        <v>28.0139557454428</v>
      </c>
      <c r="M3437">
        <v>55.751539116211298</v>
      </c>
      <c r="N3437">
        <v>1.90398337072336</v>
      </c>
      <c r="O3437">
        <v>28.9502361060661</v>
      </c>
      <c r="P3437">
        <v>37.65</v>
      </c>
      <c r="Q3437">
        <v>4.2979087351599997E-4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609</v>
      </c>
      <c r="E3438">
        <v>43.199039716000001</v>
      </c>
      <c r="F3438">
        <v>8.0399999999999991</v>
      </c>
      <c r="G3438">
        <v>-39.620119228955502</v>
      </c>
      <c r="H3438">
        <v>-3.2343351806573102</v>
      </c>
      <c r="I3438">
        <v>-7.4274375886912303</v>
      </c>
      <c r="J3438">
        <v>1.91287065038124</v>
      </c>
      <c r="K3438">
        <v>8.1124553943804703</v>
      </c>
      <c r="L3438">
        <v>8.4446825168573305</v>
      </c>
      <c r="M3438">
        <v>55.724525586577698</v>
      </c>
      <c r="N3438">
        <v>0.25191545749174599</v>
      </c>
      <c r="O3438">
        <v>57.338308457711399</v>
      </c>
      <c r="P3438">
        <v>53.142857142857103</v>
      </c>
      <c r="Q3438">
        <v>-3.0561122560409999E-2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132</v>
      </c>
      <c r="E3439">
        <v>43.182017819999999</v>
      </c>
      <c r="F3439">
        <v>120.1</v>
      </c>
      <c r="G3439">
        <v>-23.705223671170199</v>
      </c>
      <c r="H3439">
        <v>-7.6718226581167199</v>
      </c>
      <c r="I3439">
        <v>-19.878189755204598</v>
      </c>
      <c r="J3439">
        <v>-4.8487188893162498</v>
      </c>
      <c r="K3439">
        <v>121.322053817422</v>
      </c>
      <c r="L3439">
        <v>126.83425539840199</v>
      </c>
      <c r="M3439">
        <v>43.440698714104798</v>
      </c>
      <c r="N3439">
        <v>0.49523812986257498</v>
      </c>
      <c r="O3439">
        <v>35.720233139050698</v>
      </c>
      <c r="P3439">
        <v>16.601941747572798</v>
      </c>
      <c r="Q3439">
        <v>0.187656232533781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43.165553119999998</v>
      </c>
      <c r="F3440">
        <v>60.83</v>
      </c>
      <c r="G3440">
        <v>122.757406133049</v>
      </c>
      <c r="H3440">
        <v>-1.68143379377735</v>
      </c>
      <c r="I3440">
        <v>50.146084993927701</v>
      </c>
      <c r="J3440">
        <v>0.52705324520673902</v>
      </c>
      <c r="K3440">
        <v>55.418490935794203</v>
      </c>
      <c r="L3440">
        <v>44.546181308960797</v>
      </c>
      <c r="M3440">
        <v>63.299603058911202</v>
      </c>
      <c r="N3440">
        <v>1.16766035273947</v>
      </c>
      <c r="O3440">
        <v>5.2112444517507797</v>
      </c>
      <c r="P3440">
        <v>170.957683741648</v>
      </c>
      <c r="Q3440">
        <v>0.106333393480035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43.149106187000001</v>
      </c>
      <c r="F3441">
        <v>6.12</v>
      </c>
      <c r="G3441">
        <v>86.958828139465496</v>
      </c>
      <c r="H3441">
        <v>39.101375270995099</v>
      </c>
      <c r="I3441">
        <v>37.508004309016698</v>
      </c>
      <c r="J3441">
        <v>7.7667054469938197</v>
      </c>
      <c r="K3441">
        <v>4.4778801835739799</v>
      </c>
      <c r="L3441">
        <v>3.9349102274615402</v>
      </c>
      <c r="M3441">
        <v>90.524511678914706</v>
      </c>
      <c r="N3441">
        <v>2.09378243179113</v>
      </c>
      <c r="O3441">
        <v>0</v>
      </c>
      <c r="P3441">
        <v>148.78048780487799</v>
      </c>
      <c r="Q3441">
        <v>0.106494153385549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705</v>
      </c>
      <c r="E3442">
        <v>43.024297066000003</v>
      </c>
      <c r="F3442">
        <v>85.06</v>
      </c>
      <c r="G3442">
        <v>-4.1442930355650303</v>
      </c>
      <c r="H3442">
        <v>-9.5124544481885902</v>
      </c>
      <c r="I3442">
        <v>5.3891712711358801</v>
      </c>
      <c r="J3442">
        <v>-5.7786968068113103</v>
      </c>
      <c r="K3442">
        <v>84.567442424206106</v>
      </c>
      <c r="L3442">
        <v>76.736445408042101</v>
      </c>
      <c r="M3442">
        <v>57.290049328383198</v>
      </c>
      <c r="N3442">
        <v>1.12710062474324</v>
      </c>
      <c r="O3442">
        <v>9.4286386080413696</v>
      </c>
      <c r="P3442">
        <v>28.6838124054463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1566</v>
      </c>
      <c r="E3443">
        <v>42.976534907999998</v>
      </c>
      <c r="F3443">
        <v>2.86</v>
      </c>
      <c r="G3443">
        <v>13.0112455948207</v>
      </c>
      <c r="H3443">
        <v>-16.099242012955401</v>
      </c>
      <c r="I3443">
        <v>-35.9480799123751</v>
      </c>
      <c r="J3443">
        <v>-5.4274987883726498</v>
      </c>
      <c r="K3443">
        <v>3.11230505645436</v>
      </c>
      <c r="L3443">
        <v>3.0015098162863998</v>
      </c>
      <c r="M3443">
        <v>21.1852378475667</v>
      </c>
      <c r="N3443">
        <v>2.0656459220611798</v>
      </c>
      <c r="O3443">
        <v>57.593697624689298</v>
      </c>
      <c r="Q3443">
        <v>9.2754656267970997E-2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E3444">
        <v>42.7618084</v>
      </c>
      <c r="F3444">
        <v>38.479999999999997</v>
      </c>
      <c r="G3444">
        <v>13.1743669865833</v>
      </c>
      <c r="H3444">
        <v>-7.3132576265197304</v>
      </c>
      <c r="I3444">
        <v>-13.3707103920823</v>
      </c>
      <c r="J3444">
        <v>2.96335755416436</v>
      </c>
      <c r="K3444">
        <v>39.5415813066965</v>
      </c>
      <c r="L3444">
        <v>35.614836664476101</v>
      </c>
      <c r="M3444">
        <v>53.050391404228002</v>
      </c>
      <c r="N3444">
        <v>1.1044786630138801</v>
      </c>
      <c r="O3444">
        <v>28.378378378378301</v>
      </c>
      <c r="P3444">
        <v>92.399999999999906</v>
      </c>
      <c r="Q3444">
        <v>0.13884910769959499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384</v>
      </c>
      <c r="E3445">
        <v>42.617671999999999</v>
      </c>
      <c r="F3445">
        <v>1.03</v>
      </c>
      <c r="G3445">
        <v>-29.6827758705595</v>
      </c>
      <c r="H3445">
        <v>12.7331755694621</v>
      </c>
      <c r="I3445">
        <v>-6.9952809709675901</v>
      </c>
      <c r="J3445">
        <v>1.8573569014761</v>
      </c>
      <c r="K3445">
        <v>0.965654336505686</v>
      </c>
      <c r="L3445">
        <v>0.93948790817904004</v>
      </c>
      <c r="M3445">
        <v>68.230378842772595</v>
      </c>
      <c r="N3445">
        <v>2.0064642983537802</v>
      </c>
      <c r="O3445">
        <v>19.417475728155299</v>
      </c>
      <c r="P3445">
        <v>41.095890410958901</v>
      </c>
      <c r="Q3445">
        <v>0.14725625321840399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1355</v>
      </c>
      <c r="E3446">
        <v>42.588000000000001</v>
      </c>
      <c r="F3446">
        <v>101.4</v>
      </c>
      <c r="G3446">
        <v>4.4253758647108699</v>
      </c>
      <c r="H3446">
        <v>-7.0011285323030998</v>
      </c>
      <c r="I3446">
        <v>40.330190492434902</v>
      </c>
      <c r="J3446">
        <v>-3.9129306969851401</v>
      </c>
      <c r="K3446">
        <v>93.823470030876905</v>
      </c>
      <c r="L3446">
        <v>79.277281682837994</v>
      </c>
      <c r="M3446">
        <v>47.8049639488558</v>
      </c>
      <c r="N3446">
        <v>0.18857765750786701</v>
      </c>
      <c r="O3446">
        <v>20.315581854043302</v>
      </c>
      <c r="P3446">
        <v>76.655052264808305</v>
      </c>
      <c r="Q3446">
        <v>0.124510470733647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132</v>
      </c>
      <c r="E3447">
        <v>42.579416879999997</v>
      </c>
      <c r="F3447">
        <v>20.54</v>
      </c>
      <c r="G3447">
        <v>71.833259114863196</v>
      </c>
      <c r="H3447">
        <v>11.3459881589802</v>
      </c>
      <c r="I3447">
        <v>81.1065039502747</v>
      </c>
      <c r="J3447">
        <v>-6.4076991752366599</v>
      </c>
      <c r="K3447">
        <v>19.182128764637302</v>
      </c>
      <c r="L3447">
        <v>14.6832276330484</v>
      </c>
      <c r="M3447">
        <v>40.987295107058102</v>
      </c>
      <c r="N3447">
        <v>0.78775408949752401</v>
      </c>
      <c r="O3447">
        <v>15.4333008763388</v>
      </c>
      <c r="P3447">
        <v>127.21238938053099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672</v>
      </c>
      <c r="E3448">
        <v>42.538719999999998</v>
      </c>
      <c r="F3448">
        <v>39.25</v>
      </c>
      <c r="G3448">
        <v>425.81860098483702</v>
      </c>
      <c r="H3448">
        <v>-15.1893780673772</v>
      </c>
      <c r="I3448">
        <v>95.5432623570494</v>
      </c>
      <c r="J3448">
        <v>-5.5871138539110596</v>
      </c>
      <c r="K3448">
        <v>39.669864765139103</v>
      </c>
      <c r="L3448">
        <v>29.759197557832699</v>
      </c>
      <c r="M3448">
        <v>46.390371698537002</v>
      </c>
      <c r="N3448">
        <v>1.1396460667867201</v>
      </c>
      <c r="O3448">
        <v>23.643312101910801</v>
      </c>
      <c r="P3448">
        <v>662.13592233009695</v>
      </c>
      <c r="Q3448">
        <v>0.18381173158135899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E3449">
        <v>42.530236160000001</v>
      </c>
      <c r="F3449">
        <v>5.42</v>
      </c>
      <c r="G3449">
        <v>51.099873822981202</v>
      </c>
      <c r="H3449">
        <v>-11.605998769712199</v>
      </c>
      <c r="I3449">
        <v>-16.938462789149401</v>
      </c>
      <c r="J3449">
        <v>-6.8537244510515096</v>
      </c>
      <c r="K3449">
        <v>5.4349323203705202</v>
      </c>
      <c r="L3449">
        <v>4.9427433740552704</v>
      </c>
      <c r="M3449">
        <v>49.770781302403797</v>
      </c>
      <c r="N3449">
        <v>2.9718861382861799</v>
      </c>
      <c r="O3449">
        <v>35.424354243542403</v>
      </c>
      <c r="P3449">
        <v>196.17486338797801</v>
      </c>
      <c r="Q3449">
        <v>7.5272286009188005E-2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659</v>
      </c>
      <c r="E3450">
        <v>42.503399999999999</v>
      </c>
      <c r="F3450">
        <v>121.6</v>
      </c>
      <c r="G3450">
        <v>65.2378590500754</v>
      </c>
      <c r="H3450">
        <v>-14.574557528916801</v>
      </c>
      <c r="I3450">
        <v>-4.7048000865727602</v>
      </c>
      <c r="J3450">
        <v>-2.0261382441549598</v>
      </c>
      <c r="K3450">
        <v>127.004651931889</v>
      </c>
      <c r="L3450">
        <v>111.40966656396699</v>
      </c>
      <c r="M3450">
        <v>100</v>
      </c>
      <c r="N3450">
        <v>0</v>
      </c>
      <c r="O3450">
        <v>14.226973684210501</v>
      </c>
      <c r="P3450">
        <v>93.015873015872998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E3451">
        <v>42.500549569999997</v>
      </c>
      <c r="F3451">
        <v>27</v>
      </c>
      <c r="G3451">
        <v>-21.895661024621099</v>
      </c>
      <c r="H3451">
        <v>1.03311092822103</v>
      </c>
      <c r="I3451">
        <v>-25.3213992970859</v>
      </c>
      <c r="J3451">
        <v>-2.0261382441549598</v>
      </c>
      <c r="K3451">
        <v>27.424656520132899</v>
      </c>
      <c r="L3451">
        <v>27.736217787952</v>
      </c>
      <c r="M3451">
        <v>76.028033846866293</v>
      </c>
      <c r="N3451">
        <v>0</v>
      </c>
      <c r="O3451">
        <v>33.3333333333333</v>
      </c>
      <c r="P3451">
        <v>47.540983606557297</v>
      </c>
      <c r="Q3451">
        <v>3.342694967365E-3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62</v>
      </c>
      <c r="E3452">
        <v>42.46</v>
      </c>
      <c r="F3452">
        <v>3.85</v>
      </c>
      <c r="G3452">
        <v>-33.2101127312297</v>
      </c>
      <c r="H3452">
        <v>-3.0071367497975299</v>
      </c>
      <c r="I3452">
        <v>-26.605860449968102</v>
      </c>
      <c r="J3452">
        <v>-0.451335094548661</v>
      </c>
      <c r="K3452">
        <v>3.9044507002660702</v>
      </c>
      <c r="L3452">
        <v>4.2120321128663498</v>
      </c>
      <c r="M3452">
        <v>47.4111028264509</v>
      </c>
      <c r="N3452">
        <v>1.09181140967778</v>
      </c>
      <c r="O3452">
        <v>51.948051948051898</v>
      </c>
      <c r="P3452">
        <v>24.193548387096701</v>
      </c>
      <c r="Q3452">
        <v>4.5278959225480003E-2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281</v>
      </c>
      <c r="E3453">
        <v>42.370548704000001</v>
      </c>
      <c r="F3453">
        <v>40.42</v>
      </c>
      <c r="G3453">
        <v>-15.687054453872999</v>
      </c>
      <c r="H3453">
        <v>-13.137949812722599</v>
      </c>
      <c r="I3453">
        <v>-11.0356850113716</v>
      </c>
      <c r="J3453">
        <v>-10.3575322399659</v>
      </c>
      <c r="K3453">
        <v>40.2355153814622</v>
      </c>
      <c r="L3453">
        <v>41.317432824577601</v>
      </c>
      <c r="M3453">
        <v>47.590455053772999</v>
      </c>
      <c r="N3453">
        <v>3.2458125661286301</v>
      </c>
      <c r="O3453">
        <v>60.786739238000898</v>
      </c>
      <c r="P3453">
        <v>22.299546142208701</v>
      </c>
      <c r="Q3453">
        <v>-2.7237066007437999E-2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1566</v>
      </c>
      <c r="E3454">
        <v>42.363881167999999</v>
      </c>
      <c r="F3454">
        <v>8.01</v>
      </c>
      <c r="G3454">
        <v>23.3540615059005</v>
      </c>
      <c r="H3454">
        <v>52.907767332838901</v>
      </c>
      <c r="I3454">
        <v>24.727026853035099</v>
      </c>
      <c r="J3454">
        <v>24.891154988927699</v>
      </c>
      <c r="K3454">
        <v>6.38133986453074</v>
      </c>
      <c r="L3454">
        <v>5.8984207979906298</v>
      </c>
      <c r="M3454">
        <v>88.483523834136903</v>
      </c>
      <c r="N3454">
        <v>2.37527131782945</v>
      </c>
      <c r="O3454">
        <v>5.3682896379525502</v>
      </c>
      <c r="P3454">
        <v>82.045454545454504</v>
      </c>
      <c r="Q3454">
        <v>9.3274734719657998E-2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1105</v>
      </c>
      <c r="E3455">
        <v>42.322499999999998</v>
      </c>
      <c r="F3455">
        <v>8.5</v>
      </c>
      <c r="G3455">
        <v>15.803067115283399</v>
      </c>
      <c r="H3455">
        <v>-19.765208399510001</v>
      </c>
      <c r="I3455">
        <v>-4.7856850113716298</v>
      </c>
      <c r="J3455">
        <v>-5.8266133035373802</v>
      </c>
      <c r="K3455">
        <v>8.3184967504353402</v>
      </c>
      <c r="L3455">
        <v>7.4962382814659101</v>
      </c>
      <c r="M3455">
        <v>40.708082070477197</v>
      </c>
      <c r="N3455">
        <v>0.61219125113846395</v>
      </c>
      <c r="O3455">
        <v>27.647058823529399</v>
      </c>
      <c r="P3455">
        <v>77.824267782426702</v>
      </c>
      <c r="Q3455">
        <v>0.154504087813537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1150</v>
      </c>
      <c r="E3456">
        <v>42.307200000000002</v>
      </c>
      <c r="F3456">
        <v>96.25</v>
      </c>
      <c r="G3456">
        <v>5.7171316652703599</v>
      </c>
      <c r="H3456">
        <v>19.826082662369199</v>
      </c>
      <c r="I3456">
        <v>-3.25293025213311</v>
      </c>
      <c r="J3456">
        <v>4.6286778873859697</v>
      </c>
      <c r="K3456">
        <v>83.348307554904594</v>
      </c>
      <c r="L3456">
        <v>81.435576954552104</v>
      </c>
      <c r="M3456">
        <v>74.421972717981504</v>
      </c>
      <c r="N3456">
        <v>3.74479570062435</v>
      </c>
      <c r="O3456">
        <v>8.05194805194804</v>
      </c>
      <c r="P3456">
        <v>40.490439351919399</v>
      </c>
      <c r="Q3456">
        <v>-1.0119595449142999E-2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140</v>
      </c>
      <c r="E3457">
        <v>42.250867200000002</v>
      </c>
      <c r="F3457">
        <v>32.25</v>
      </c>
      <c r="G3457">
        <v>-23.745755901281399</v>
      </c>
      <c r="H3457">
        <v>-12.0956188245496</v>
      </c>
      <c r="I3457">
        <v>-2.0194477808818299E-2</v>
      </c>
      <c r="J3457">
        <v>-9.2725150557491602</v>
      </c>
      <c r="K3457">
        <v>31.6323859454765</v>
      </c>
      <c r="L3457">
        <v>32.248232022766103</v>
      </c>
      <c r="M3457">
        <v>50.815425820804101</v>
      </c>
      <c r="N3457">
        <v>3.3</v>
      </c>
      <c r="O3457">
        <v>25.581395348837201</v>
      </c>
      <c r="P3457">
        <v>33.817427385892103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E3458">
        <v>42.088200000000001</v>
      </c>
      <c r="F3458">
        <v>830</v>
      </c>
      <c r="G3458">
        <v>560.162309283269</v>
      </c>
      <c r="H3458">
        <v>7.1955759142154196</v>
      </c>
      <c r="I3458">
        <v>101.32199696380999</v>
      </c>
      <c r="J3458">
        <v>0.28811266936513402</v>
      </c>
      <c r="K3458">
        <v>777.16964053470303</v>
      </c>
      <c r="L3458">
        <v>526.19737801408598</v>
      </c>
      <c r="M3458">
        <v>43.048686610382497</v>
      </c>
      <c r="N3458">
        <v>0.91749442529900604</v>
      </c>
      <c r="O3458">
        <v>13.789156626505999</v>
      </c>
      <c r="P3458">
        <v>618.30376460406706</v>
      </c>
      <c r="Q3458">
        <v>0.45629140133631502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140</v>
      </c>
      <c r="E3459">
        <v>42.0348544</v>
      </c>
      <c r="F3459">
        <v>4249</v>
      </c>
      <c r="G3459">
        <v>29.884323696540001</v>
      </c>
      <c r="H3459">
        <v>-1.69261550693134</v>
      </c>
      <c r="I3459">
        <v>-6.8194528855959602</v>
      </c>
      <c r="J3459">
        <v>-2.00277375817365</v>
      </c>
      <c r="K3459">
        <v>4218.4289521151704</v>
      </c>
      <c r="L3459">
        <v>4054.2625225531401</v>
      </c>
      <c r="M3459">
        <v>54.1788571207858</v>
      </c>
      <c r="N3459">
        <v>2.93636028054632</v>
      </c>
      <c r="O3459">
        <v>37.679453989173901</v>
      </c>
      <c r="P3459">
        <v>59.851021406267598</v>
      </c>
      <c r="Q3459">
        <v>3.2787743050858E-2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E3460">
        <v>41.975999999999999</v>
      </c>
      <c r="F3460">
        <v>71.349999999999994</v>
      </c>
      <c r="G3460">
        <v>493.73766547671102</v>
      </c>
      <c r="H3460">
        <v>32.704827983112096</v>
      </c>
      <c r="I3460">
        <v>98.817256165098897</v>
      </c>
      <c r="J3460">
        <v>10.576469191866201</v>
      </c>
      <c r="K3460">
        <v>53.4806134351008</v>
      </c>
      <c r="L3460">
        <v>36.543890349130599</v>
      </c>
      <c r="M3460">
        <v>84.131103431222002</v>
      </c>
      <c r="N3460">
        <v>1.12106645032819</v>
      </c>
      <c r="O3460">
        <v>0</v>
      </c>
      <c r="P3460">
        <v>724.85549132947904</v>
      </c>
      <c r="Q3460">
        <v>0.111354333661783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E3461">
        <v>41.853517500000002</v>
      </c>
      <c r="F3461">
        <v>6.62</v>
      </c>
      <c r="G3461">
        <v>-35.319913407138301</v>
      </c>
      <c r="H3461">
        <v>-34.114900760255601</v>
      </c>
      <c r="I3461">
        <v>-0.70235167803830301</v>
      </c>
      <c r="J3461">
        <v>-2.0261382441549598</v>
      </c>
      <c r="K3461">
        <v>7.2772363560175002</v>
      </c>
      <c r="L3461">
        <v>5.3560371317612701</v>
      </c>
      <c r="M3461">
        <v>28.106334506782002</v>
      </c>
      <c r="N3461">
        <v>1.6264810360011499</v>
      </c>
      <c r="O3461">
        <v>47.129909365558902</v>
      </c>
      <c r="P3461">
        <v>12.203389830508399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21</v>
      </c>
      <c r="E3462">
        <v>41.744858624999999</v>
      </c>
      <c r="F3462">
        <v>161.75</v>
      </c>
      <c r="G3462">
        <v>53.292175220365998</v>
      </c>
      <c r="H3462">
        <v>-5.3015942445597801</v>
      </c>
      <c r="I3462">
        <v>26.040586175068999</v>
      </c>
      <c r="J3462">
        <v>-5.5056704078976404</v>
      </c>
      <c r="K3462">
        <v>163.43922266809901</v>
      </c>
      <c r="L3462">
        <v>129.307706252499</v>
      </c>
      <c r="M3462">
        <v>38.911185085587498</v>
      </c>
      <c r="N3462">
        <v>0.15358044058143699</v>
      </c>
      <c r="O3462">
        <v>50.819165378670696</v>
      </c>
      <c r="P3462">
        <v>130.380287708303</v>
      </c>
      <c r="Q3462">
        <v>0.13773698174073101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182</v>
      </c>
      <c r="E3463">
        <v>41.73657</v>
      </c>
      <c r="F3463">
        <v>23.79</v>
      </c>
      <c r="G3463">
        <v>102.968833754861</v>
      </c>
      <c r="H3463">
        <v>21.4139158817813</v>
      </c>
      <c r="I3463">
        <v>5.92596690603248</v>
      </c>
      <c r="J3463">
        <v>-12.175950978237299</v>
      </c>
      <c r="K3463">
        <v>22.278224709490399</v>
      </c>
      <c r="L3463">
        <v>18.922455516630201</v>
      </c>
      <c r="M3463">
        <v>43.5425248262152</v>
      </c>
      <c r="N3463">
        <v>1.15121433559882</v>
      </c>
      <c r="O3463">
        <v>17.065994115174401</v>
      </c>
      <c r="P3463">
        <v>150.157728706624</v>
      </c>
      <c r="Q3463">
        <v>7.3923135901194995E-2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E3464">
        <v>41.699945</v>
      </c>
      <c r="F3464">
        <v>95.6</v>
      </c>
      <c r="G3464">
        <v>-30.574150213891102</v>
      </c>
      <c r="H3464">
        <v>-9.2486338021090102</v>
      </c>
      <c r="I3464">
        <v>-3.53540389138964</v>
      </c>
      <c r="J3464">
        <v>2.0113686504947799</v>
      </c>
      <c r="K3464">
        <v>96.236206550362795</v>
      </c>
      <c r="L3464">
        <v>95.271149712878398</v>
      </c>
      <c r="M3464">
        <v>62.460789258481803</v>
      </c>
      <c r="N3464">
        <v>0.892179503880008</v>
      </c>
      <c r="O3464">
        <v>49.476987447698697</v>
      </c>
      <c r="P3464">
        <v>25.789473684210499</v>
      </c>
      <c r="Q3464">
        <v>0.10436626897408199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705</v>
      </c>
      <c r="E3465">
        <v>41.638247819999997</v>
      </c>
      <c r="F3465">
        <v>149.06</v>
      </c>
      <c r="G3465">
        <v>9.1124259276728594</v>
      </c>
      <c r="H3465">
        <v>-1.9241709656136401</v>
      </c>
      <c r="I3465">
        <v>2.6031043459509302</v>
      </c>
      <c r="J3465">
        <v>-0.66085733760844001</v>
      </c>
      <c r="K3465">
        <v>143.25172813211799</v>
      </c>
      <c r="L3465">
        <v>133.21124027032101</v>
      </c>
      <c r="M3465">
        <v>54.966471854101101</v>
      </c>
      <c r="N3465">
        <v>0.43187744733444899</v>
      </c>
      <c r="O3465">
        <v>0.66416208238293495</v>
      </c>
      <c r="P3465">
        <v>37.636195752539201</v>
      </c>
      <c r="Q3465">
        <v>4.2502533627336997E-2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544</v>
      </c>
      <c r="E3466">
        <v>41.515020954000001</v>
      </c>
      <c r="F3466">
        <v>1.2</v>
      </c>
      <c r="G3466">
        <v>-23.430187878841</v>
      </c>
      <c r="H3466">
        <v>-8.6953958591092793</v>
      </c>
      <c r="I3466">
        <v>-36.035685011371598</v>
      </c>
      <c r="J3466">
        <v>2.1405284225117001</v>
      </c>
      <c r="K3466">
        <v>1.39764833341616</v>
      </c>
      <c r="L3466">
        <v>2.9523551547834201</v>
      </c>
      <c r="M3466">
        <v>51.2541759070903</v>
      </c>
      <c r="N3466">
        <v>0.82842193301657696</v>
      </c>
      <c r="O3466">
        <v>933.33333333333303</v>
      </c>
      <c r="P3466">
        <v>19.999999999999901</v>
      </c>
      <c r="Q3466">
        <v>4.9467614377591E-2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E3467">
        <v>41.495049999999999</v>
      </c>
      <c r="F3467">
        <v>149</v>
      </c>
      <c r="G3467">
        <v>-40.182481925821101</v>
      </c>
      <c r="H3467">
        <v>5.1969063718510897</v>
      </c>
      <c r="I3467">
        <v>-59.638651551557899</v>
      </c>
      <c r="J3467">
        <v>-9.2117669866699305</v>
      </c>
      <c r="K3467">
        <v>163.19485351774301</v>
      </c>
      <c r="L3467">
        <v>208.99101342938701</v>
      </c>
      <c r="M3467">
        <v>46.081347902192803</v>
      </c>
      <c r="N3467">
        <v>0.489193825042881</v>
      </c>
      <c r="O3467">
        <v>120.805369127516</v>
      </c>
      <c r="P3467">
        <v>19.823080016083601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1501</v>
      </c>
      <c r="E3468">
        <v>41.484960000000001</v>
      </c>
      <c r="F3468">
        <v>127.6</v>
      </c>
      <c r="G3468">
        <v>-57.183269844082503</v>
      </c>
      <c r="H3468">
        <v>-43.063277918760903</v>
      </c>
      <c r="I3468">
        <v>-40.440940889656503</v>
      </c>
      <c r="J3468">
        <v>-11.890083822386201</v>
      </c>
      <c r="K3468">
        <v>188.846202321134</v>
      </c>
      <c r="M3468">
        <v>21.807103753091202</v>
      </c>
      <c r="N3468">
        <v>3.20114613180515</v>
      </c>
      <c r="O3468">
        <v>125.862068965517</v>
      </c>
      <c r="P3468">
        <v>0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E3469">
        <v>41.380614101999903</v>
      </c>
      <c r="F3469">
        <v>85</v>
      </c>
      <c r="G3469">
        <v>52.804097782662097</v>
      </c>
      <c r="H3469">
        <v>-13.306688821466</v>
      </c>
      <c r="I3469">
        <v>16.019621416132001</v>
      </c>
      <c r="J3469">
        <v>12.0531405573828</v>
      </c>
      <c r="K3469">
        <v>78.625051459431504</v>
      </c>
      <c r="L3469">
        <v>67.871265629940694</v>
      </c>
      <c r="M3469">
        <v>62.955517791354303</v>
      </c>
      <c r="N3469">
        <v>1.1742350581872301</v>
      </c>
      <c r="O3469">
        <v>21.7529411764705</v>
      </c>
      <c r="P3469">
        <v>132.87671232876701</v>
      </c>
      <c r="Q3469">
        <v>0.13056921592436899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E3470">
        <v>41.327744000000003</v>
      </c>
      <c r="F3470">
        <v>38.799999999999997</v>
      </c>
      <c r="G3470">
        <v>1.16847988598038</v>
      </c>
      <c r="H3470">
        <v>-0.46396401765395101</v>
      </c>
      <c r="I3470">
        <v>-6.8746111858682903</v>
      </c>
      <c r="J3470">
        <v>-1.7503107617076199</v>
      </c>
      <c r="K3470">
        <v>38.855812916159003</v>
      </c>
      <c r="L3470">
        <v>37.399606053322898</v>
      </c>
      <c r="M3470">
        <v>50.853358840268697</v>
      </c>
      <c r="N3470">
        <v>0.107344519575924</v>
      </c>
      <c r="O3470">
        <v>36.340206185566998</v>
      </c>
      <c r="P3470">
        <v>43.650499814883297</v>
      </c>
      <c r="Q3470">
        <v>8.3188188153038994E-2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E3471">
        <v>41.316000000000003</v>
      </c>
      <c r="F3471">
        <v>33.119999999999997</v>
      </c>
      <c r="G3471">
        <v>-9.3654290533914502</v>
      </c>
      <c r="H3471">
        <v>-2.0731226099703601</v>
      </c>
      <c r="I3471">
        <v>-8.2423889219861692</v>
      </c>
      <c r="J3471">
        <v>-3.3728431152151299</v>
      </c>
      <c r="K3471">
        <v>33.475535430158601</v>
      </c>
      <c r="M3471">
        <v>53.023593803391897</v>
      </c>
      <c r="N3471">
        <v>0.71651711259276296</v>
      </c>
      <c r="O3471">
        <v>44.202898550724598</v>
      </c>
      <c r="P3471">
        <v>24.604966139954801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796</v>
      </c>
      <c r="E3472">
        <v>41.280514500000002</v>
      </c>
      <c r="F3472">
        <v>113</v>
      </c>
      <c r="G3472">
        <v>42.146798064277498</v>
      </c>
      <c r="H3472">
        <v>0.40657194053293899</v>
      </c>
      <c r="I3472">
        <v>0.84550310744024204</v>
      </c>
      <c r="J3472">
        <v>-7.3399457755357096</v>
      </c>
      <c r="K3472">
        <v>109.22341268288601</v>
      </c>
      <c r="L3472">
        <v>101.739055646591</v>
      </c>
      <c r="M3472">
        <v>49.676931138227097</v>
      </c>
      <c r="N3472">
        <v>0.22793495818227499</v>
      </c>
      <c r="O3472">
        <v>41.592920353982301</v>
      </c>
      <c r="P3472">
        <v>76.590092201906501</v>
      </c>
      <c r="Q3472">
        <v>5.5204252865492E-2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E3473">
        <v>41.25</v>
      </c>
      <c r="F3473">
        <v>125</v>
      </c>
      <c r="G3473">
        <v>-11.8225408674673</v>
      </c>
      <c r="H3473">
        <v>-4.8492420129554299</v>
      </c>
      <c r="I3473">
        <v>-8.5010282974023106</v>
      </c>
      <c r="J3473">
        <v>-2.0261382441549598</v>
      </c>
      <c r="K3473">
        <v>124.544962160503</v>
      </c>
      <c r="L3473">
        <v>113.364383131812</v>
      </c>
      <c r="M3473">
        <v>99.999999993730199</v>
      </c>
      <c r="N3473">
        <v>0</v>
      </c>
      <c r="O3473">
        <v>0</v>
      </c>
      <c r="P3473">
        <v>37.362637362637301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E3474">
        <v>41.245199999999997</v>
      </c>
      <c r="F3474">
        <v>51.6</v>
      </c>
      <c r="G3474">
        <v>-94.347498902629496</v>
      </c>
      <c r="H3474">
        <v>-8.2026707996924397</v>
      </c>
      <c r="I3474">
        <v>-13.1229715388858</v>
      </c>
      <c r="J3474">
        <v>6.3413994651002101E-2</v>
      </c>
      <c r="K3474">
        <v>51.794326316361399</v>
      </c>
      <c r="L3474">
        <v>57.347593345638003</v>
      </c>
      <c r="M3474">
        <v>57.042600559915897</v>
      </c>
      <c r="N3474">
        <v>0.57065743944636604</v>
      </c>
      <c r="O3474">
        <v>199.12790697674399</v>
      </c>
      <c r="P3474">
        <v>19.693806541405699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E3475">
        <v>41.235225</v>
      </c>
      <c r="F3475">
        <v>99.22</v>
      </c>
      <c r="G3475">
        <v>-18.745046932830501</v>
      </c>
      <c r="H3475">
        <v>5.0898161587897102</v>
      </c>
      <c r="I3475">
        <v>-6.5935797482137399</v>
      </c>
      <c r="J3475">
        <v>-2.0261382441549598</v>
      </c>
      <c r="K3475">
        <v>94.580838430866294</v>
      </c>
      <c r="L3475">
        <v>94.249307170804002</v>
      </c>
      <c r="M3475">
        <v>1.5372440029999999E-6</v>
      </c>
      <c r="N3475">
        <v>0</v>
      </c>
      <c r="O3475">
        <v>0.78613182826043904</v>
      </c>
      <c r="P3475">
        <v>9.9390581717451401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E3476">
        <v>41.201999999999998</v>
      </c>
      <c r="F3476">
        <v>7.78</v>
      </c>
      <c r="G3476">
        <v>47.842753528559001</v>
      </c>
      <c r="H3476">
        <v>31.8891092415248</v>
      </c>
      <c r="I3476">
        <v>85.926340305083997</v>
      </c>
      <c r="J3476">
        <v>1.78338556536885</v>
      </c>
      <c r="K3476">
        <v>6.2215046500910001</v>
      </c>
      <c r="L3476">
        <v>5.0696522772712296</v>
      </c>
      <c r="M3476">
        <v>68.388696792584497</v>
      </c>
      <c r="N3476">
        <v>1.19602311404238</v>
      </c>
      <c r="O3476">
        <v>1.02827763496144</v>
      </c>
      <c r="P3476">
        <v>150.96774193548299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D3477" t="s">
        <v>379</v>
      </c>
      <c r="E3477">
        <v>41.19426</v>
      </c>
      <c r="F3477">
        <v>58.05</v>
      </c>
      <c r="G3477">
        <v>-52.874788159345997</v>
      </c>
      <c r="H3477">
        <v>-16.563527727241102</v>
      </c>
      <c r="I3477">
        <v>-28.8700799158302</v>
      </c>
      <c r="J3477">
        <v>-10.538351419580501</v>
      </c>
      <c r="K3477">
        <v>66.439901561973699</v>
      </c>
      <c r="L3477">
        <v>69.927304467977706</v>
      </c>
      <c r="M3477">
        <v>33.0854675968897</v>
      </c>
      <c r="N3477">
        <v>2.3107954545454499</v>
      </c>
      <c r="O3477">
        <v>75.452196382428895</v>
      </c>
      <c r="P3477">
        <v>10.047393364928899</v>
      </c>
      <c r="Q3477">
        <v>4.2905290518128997E-2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D3478" t="s">
        <v>59</v>
      </c>
      <c r="E3478">
        <v>41.19</v>
      </c>
      <c r="F3478">
        <v>38</v>
      </c>
      <c r="G3478">
        <v>14.1189240476452</v>
      </c>
      <c r="H3478">
        <v>-0.199851769053003</v>
      </c>
      <c r="I3478">
        <v>-23.133765048382902</v>
      </c>
      <c r="J3478">
        <v>-0.19671920830824999</v>
      </c>
      <c r="K3478">
        <v>38.500470652370602</v>
      </c>
      <c r="L3478">
        <v>37.7386312197292</v>
      </c>
      <c r="M3478">
        <v>62.265003310341797</v>
      </c>
      <c r="N3478">
        <v>2.2681176392164302</v>
      </c>
      <c r="O3478">
        <v>61.842105263157897</v>
      </c>
      <c r="P3478">
        <v>48.669796557120499</v>
      </c>
      <c r="Q3478">
        <v>1.9732412175815998E-2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E3479">
        <v>41.187979949999999</v>
      </c>
      <c r="F3479">
        <v>15.2</v>
      </c>
      <c r="G3479">
        <v>27.9596909522351</v>
      </c>
      <c r="H3479">
        <v>28.6730251935222</v>
      </c>
      <c r="I3479">
        <v>24.075426099739399</v>
      </c>
      <c r="J3479">
        <v>9.0176327996160701</v>
      </c>
      <c r="K3479">
        <v>13.793187828597601</v>
      </c>
      <c r="L3479">
        <v>12.6017429712834</v>
      </c>
      <c r="M3479">
        <v>55.915130411416399</v>
      </c>
      <c r="N3479">
        <v>4.5306122448979496</v>
      </c>
      <c r="O3479">
        <v>40</v>
      </c>
      <c r="P3479">
        <v>68.5144124168514</v>
      </c>
      <c r="Q3479">
        <v>1.6178952131793E-2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E3480">
        <v>41.065503200000002</v>
      </c>
      <c r="F3480">
        <v>13.95</v>
      </c>
      <c r="G3480">
        <v>-71.070696892626799</v>
      </c>
      <c r="H3480">
        <v>8.4469363309935996</v>
      </c>
      <c r="I3480">
        <v>-67.860197546190506</v>
      </c>
      <c r="J3480">
        <v>1.84247489453117</v>
      </c>
      <c r="K3480">
        <v>13.293356386697599</v>
      </c>
      <c r="L3480">
        <v>18.398784501332798</v>
      </c>
      <c r="M3480">
        <v>75.972770806316404</v>
      </c>
      <c r="N3480">
        <v>0.48089548073168698</v>
      </c>
      <c r="O3480">
        <v>225.806451612903</v>
      </c>
      <c r="P3480">
        <v>39.779559118236399</v>
      </c>
      <c r="Q3480">
        <v>0.240328427364082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1304</v>
      </c>
      <c r="E3481">
        <v>41.054745799999999</v>
      </c>
      <c r="F3481">
        <v>34.549999999999997</v>
      </c>
      <c r="G3481">
        <v>-64.0913780210971</v>
      </c>
      <c r="H3481">
        <v>-6.2381309018443201</v>
      </c>
      <c r="I3481">
        <v>-47.3490490666711</v>
      </c>
      <c r="J3481">
        <v>-4.7658642715522204</v>
      </c>
      <c r="K3481">
        <v>36.321686100792498</v>
      </c>
      <c r="M3481">
        <v>58.3699073557964</v>
      </c>
      <c r="N3481">
        <v>0.910824742268041</v>
      </c>
      <c r="O3481">
        <v>70.188133140376195</v>
      </c>
      <c r="P3481">
        <v>18.119658119657998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E3482">
        <v>40.999551599999997</v>
      </c>
      <c r="F3482">
        <v>147.69999999999999</v>
      </c>
      <c r="G3482">
        <v>-5.4591733860874596</v>
      </c>
      <c r="H3482">
        <v>5.7936151299017</v>
      </c>
      <c r="I3482">
        <v>11.283155568338399</v>
      </c>
      <c r="J3482">
        <v>8.6958060017349492</v>
      </c>
      <c r="K3482">
        <v>140.32917622595801</v>
      </c>
      <c r="M3482">
        <v>64.613882686992994</v>
      </c>
      <c r="N3482">
        <v>1.5756906077348001</v>
      </c>
      <c r="O3482">
        <v>15.199729180771801</v>
      </c>
      <c r="P3482">
        <v>32.823741007194201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E3483">
        <v>40.991609760000003</v>
      </c>
      <c r="F3483">
        <v>31.19</v>
      </c>
      <c r="G3483">
        <v>-50.7587591520941</v>
      </c>
      <c r="H3483">
        <v>-18.985367667405701</v>
      </c>
      <c r="I3483">
        <v>-29.2365766977078</v>
      </c>
      <c r="J3483">
        <v>-5.83845495969749</v>
      </c>
      <c r="K3483">
        <v>33.781290338435198</v>
      </c>
      <c r="L3483">
        <v>36.977851218161902</v>
      </c>
      <c r="M3483">
        <v>44.889537467904603</v>
      </c>
      <c r="N3483">
        <v>1.59534462145855</v>
      </c>
      <c r="O3483">
        <v>58.512343699903703</v>
      </c>
      <c r="P3483">
        <v>5.1939291736930997</v>
      </c>
      <c r="Q3483">
        <v>0.137653455880139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49</v>
      </c>
      <c r="E3484">
        <v>40.972850399999999</v>
      </c>
      <c r="F3484">
        <v>58.95</v>
      </c>
      <c r="G3484">
        <v>-5.49822121968361</v>
      </c>
      <c r="H3484">
        <v>-16.867755001907302</v>
      </c>
      <c r="I3484">
        <v>15.1685539096302</v>
      </c>
      <c r="J3484">
        <v>-4.2981117101582704</v>
      </c>
      <c r="K3484">
        <v>61.049530558711702</v>
      </c>
      <c r="L3484">
        <v>56.684874999333303</v>
      </c>
      <c r="M3484">
        <v>42.099459222618499</v>
      </c>
      <c r="N3484">
        <v>0.52572377034691198</v>
      </c>
      <c r="O3484">
        <v>33.163698049194203</v>
      </c>
      <c r="P3484">
        <v>45.5555555555555</v>
      </c>
      <c r="Q3484">
        <v>9.2110483085555001E-2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926</v>
      </c>
      <c r="E3485">
        <v>40.912620580000002</v>
      </c>
      <c r="F3485">
        <v>21.14</v>
      </c>
      <c r="G3485">
        <v>155.980375295947</v>
      </c>
      <c r="H3485">
        <v>22.328672097474001</v>
      </c>
      <c r="I3485">
        <v>31.321217345530702</v>
      </c>
      <c r="J3485">
        <v>6.11157693581373</v>
      </c>
      <c r="K3485">
        <v>16.755530397666899</v>
      </c>
      <c r="L3485">
        <v>13.7912075582967</v>
      </c>
      <c r="M3485">
        <v>87.072112541158205</v>
      </c>
      <c r="N3485">
        <v>0.34663490700453597</v>
      </c>
      <c r="O3485">
        <v>0</v>
      </c>
      <c r="P3485">
        <v>197.746478873239</v>
      </c>
      <c r="Q3485">
        <v>0.17046251701774301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D3486" t="s">
        <v>584</v>
      </c>
      <c r="E3486">
        <v>40.848313183999998</v>
      </c>
      <c r="F3486">
        <v>50.78</v>
      </c>
      <c r="G3486">
        <v>-15.167589937529</v>
      </c>
      <c r="H3486">
        <v>-11.831060194773601</v>
      </c>
      <c r="I3486">
        <v>0.128938456229064</v>
      </c>
      <c r="J3486">
        <v>-3.2616594796761902</v>
      </c>
      <c r="K3486">
        <v>51.546185205386202</v>
      </c>
      <c r="L3486">
        <v>51.042794535502999</v>
      </c>
      <c r="M3486">
        <v>46.211813403543701</v>
      </c>
      <c r="N3486">
        <v>1.4380755296618299</v>
      </c>
      <c r="O3486">
        <v>20.1260338716029</v>
      </c>
      <c r="P3486">
        <v>41.094748541261403</v>
      </c>
      <c r="Q3486">
        <v>5.4330844770125002E-2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140</v>
      </c>
      <c r="E3487">
        <v>40.68</v>
      </c>
      <c r="F3487">
        <v>4.3899999999999997</v>
      </c>
      <c r="G3487">
        <v>27.579128891345199</v>
      </c>
      <c r="H3487">
        <v>6.6986695349560996</v>
      </c>
      <c r="I3487">
        <v>-0.177099152785787</v>
      </c>
      <c r="J3487">
        <v>3.5552571046822501</v>
      </c>
      <c r="K3487">
        <v>4.1633689779986502</v>
      </c>
      <c r="L3487">
        <v>4.0544197256755297</v>
      </c>
      <c r="M3487">
        <v>73.529005451472102</v>
      </c>
      <c r="N3487">
        <v>2.1955538762997602</v>
      </c>
      <c r="O3487">
        <v>35.763097949886102</v>
      </c>
      <c r="P3487">
        <v>68.846153846153797</v>
      </c>
      <c r="Q3487">
        <v>6.9998597723787997E-2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D3488" t="s">
        <v>62</v>
      </c>
      <c r="E3488">
        <v>40.609008000000003</v>
      </c>
      <c r="F3488">
        <v>101.22</v>
      </c>
      <c r="G3488">
        <v>394.51300770602899</v>
      </c>
      <c r="H3488">
        <v>58.724188018361502</v>
      </c>
      <c r="I3488">
        <v>221.268976840237</v>
      </c>
      <c r="J3488">
        <v>6.1963263141874503</v>
      </c>
      <c r="K3488">
        <v>68.667383429131206</v>
      </c>
      <c r="L3488">
        <v>44.633525918754103</v>
      </c>
      <c r="M3488">
        <v>99.876478617957105</v>
      </c>
      <c r="N3488">
        <v>1.2972454308093899</v>
      </c>
      <c r="O3488">
        <v>0</v>
      </c>
      <c r="P3488">
        <v>462.33333333333297</v>
      </c>
      <c r="Q3488">
        <v>0.14927472281017501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D3489" t="s">
        <v>230</v>
      </c>
      <c r="E3489">
        <v>40.604759999999999</v>
      </c>
      <c r="F3489">
        <v>537.1</v>
      </c>
      <c r="G3489">
        <v>-17.035745924560398</v>
      </c>
      <c r="H3489">
        <v>-17.869484927935101</v>
      </c>
      <c r="I3489">
        <v>-23.702351678038301</v>
      </c>
      <c r="J3489">
        <v>-6.7703077927937798</v>
      </c>
      <c r="K3489">
        <v>574.38747030697198</v>
      </c>
      <c r="L3489">
        <v>562.33184283173205</v>
      </c>
      <c r="M3489">
        <v>51.0511051945331</v>
      </c>
      <c r="N3489">
        <v>0.44639999999999902</v>
      </c>
      <c r="O3489">
        <v>63.293613852169003</v>
      </c>
      <c r="P3489">
        <v>39.778789850357803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D3490" t="s">
        <v>751</v>
      </c>
      <c r="E3490">
        <v>40.525475399999998</v>
      </c>
      <c r="F3490">
        <v>19.600000000000001</v>
      </c>
      <c r="G3490">
        <v>37.622829916058897</v>
      </c>
      <c r="H3490">
        <v>-4.3116076043532896</v>
      </c>
      <c r="I3490">
        <v>29.667832576567999</v>
      </c>
      <c r="J3490">
        <v>1.00416478614807</v>
      </c>
      <c r="K3490">
        <v>18.680042618941499</v>
      </c>
      <c r="L3490">
        <v>17.075935648239899</v>
      </c>
      <c r="M3490">
        <v>58.198093745578497</v>
      </c>
      <c r="N3490">
        <v>1.9418023258364301</v>
      </c>
      <c r="O3490">
        <v>34.846938775510097</v>
      </c>
      <c r="P3490">
        <v>86.134852801519401</v>
      </c>
      <c r="Q3490">
        <v>8.0326930528495002E-2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D3491" t="s">
        <v>92</v>
      </c>
      <c r="E3491">
        <v>40.482736199999998</v>
      </c>
      <c r="F3491">
        <v>8.7799999999999994</v>
      </c>
      <c r="G3491">
        <v>-49.3151006503373</v>
      </c>
      <c r="H3491">
        <v>-7.0714642351776504</v>
      </c>
      <c r="I3491">
        <v>-26.774648543041501</v>
      </c>
      <c r="J3491">
        <v>-2.9270391450558599</v>
      </c>
      <c r="K3491">
        <v>9.1245559708885704</v>
      </c>
      <c r="L3491">
        <v>10.466414176738301</v>
      </c>
      <c r="M3491">
        <v>49.088768806179097</v>
      </c>
      <c r="N3491">
        <v>0.35817761492363198</v>
      </c>
      <c r="O3491">
        <v>63.439635535307502</v>
      </c>
      <c r="P3491">
        <v>10.1631116687578</v>
      </c>
      <c r="Q3491">
        <v>-1.7403066933198999E-2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D3492" t="s">
        <v>124</v>
      </c>
      <c r="E3492">
        <v>40.47</v>
      </c>
      <c r="F3492">
        <v>2.98</v>
      </c>
      <c r="G3492">
        <v>89.0220059252986</v>
      </c>
      <c r="H3492">
        <v>-6.9182075301968098</v>
      </c>
      <c r="I3492">
        <v>94.646385141719605</v>
      </c>
      <c r="J3492">
        <v>14.846289739384099</v>
      </c>
      <c r="K3492">
        <v>2.6351087607438899</v>
      </c>
      <c r="L3492">
        <v>2.1850452796398301</v>
      </c>
      <c r="M3492">
        <v>80.933644965385497</v>
      </c>
      <c r="N3492">
        <v>0.73522363683299496</v>
      </c>
      <c r="O3492">
        <v>5.7046979865771696</v>
      </c>
      <c r="P3492">
        <v>167.386691199018</v>
      </c>
      <c r="Q3492">
        <v>8.4079488896891E-2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E3493">
        <v>40.389299999999999</v>
      </c>
      <c r="F3493">
        <v>90</v>
      </c>
      <c r="G3493">
        <v>18.849552016606999</v>
      </c>
      <c r="H3493">
        <v>4.9068555480201699</v>
      </c>
      <c r="I3493">
        <v>2.8883656215397502</v>
      </c>
      <c r="J3493">
        <v>8.6477427199375203</v>
      </c>
      <c r="K3493">
        <v>81.345642659837296</v>
      </c>
      <c r="L3493">
        <v>69.521891202828598</v>
      </c>
      <c r="M3493">
        <v>63.319194902560099</v>
      </c>
      <c r="N3493">
        <v>1.0940007753440499</v>
      </c>
      <c r="O3493">
        <v>7.2666666666666604</v>
      </c>
      <c r="P3493">
        <v>82.186234817813698</v>
      </c>
      <c r="Q3493">
        <v>0.1695683475418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E3494">
        <v>40.386499999999998</v>
      </c>
      <c r="F3494">
        <v>80.849999999999994</v>
      </c>
      <c r="G3494">
        <v>-5.5927336272756198</v>
      </c>
      <c r="H3494">
        <v>-7.3808875825756903</v>
      </c>
      <c r="I3494">
        <v>-4.5279785168386404</v>
      </c>
      <c r="J3494">
        <v>-3.30818952620624</v>
      </c>
      <c r="K3494">
        <v>78.219821553972807</v>
      </c>
      <c r="L3494">
        <v>74.124940049604604</v>
      </c>
      <c r="M3494">
        <v>12.208660958216299</v>
      </c>
      <c r="N3494">
        <v>0.38359133126934902</v>
      </c>
      <c r="O3494">
        <v>0.55658627087198298</v>
      </c>
      <c r="P3494">
        <v>22.185280338521899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D3495" t="s">
        <v>528</v>
      </c>
      <c r="E3495">
        <v>40.363549999999996</v>
      </c>
      <c r="F3495">
        <v>68.75</v>
      </c>
      <c r="G3495">
        <v>-73.792933478950303</v>
      </c>
      <c r="H3495">
        <v>-17.028729192442601</v>
      </c>
      <c r="I3495">
        <v>-57.050604524524303</v>
      </c>
      <c r="J3495">
        <v>-16.293973037646801</v>
      </c>
      <c r="M3495">
        <v>60.855882674258098</v>
      </c>
      <c r="O3495">
        <v>94.472727272727198</v>
      </c>
      <c r="P3495">
        <v>20.087336244541401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D3496" t="s">
        <v>62</v>
      </c>
      <c r="E3496">
        <v>40.355400000000003</v>
      </c>
      <c r="F3496">
        <v>3.03</v>
      </c>
      <c r="G3496">
        <v>-37.059451091546102</v>
      </c>
      <c r="H3496">
        <v>40.2211805222558</v>
      </c>
      <c r="I3496">
        <v>-20.317122137120101</v>
      </c>
      <c r="J3496">
        <v>-9.2333454513621707</v>
      </c>
      <c r="M3496">
        <v>54.558635289888997</v>
      </c>
      <c r="O3496">
        <v>18.4818481848184</v>
      </c>
      <c r="P3496">
        <v>0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40.24889022</v>
      </c>
      <c r="F3497">
        <v>222.65</v>
      </c>
      <c r="G3497">
        <v>57.810049716789699</v>
      </c>
      <c r="H3497">
        <v>50.786249593759202</v>
      </c>
      <c r="I3497">
        <v>124.348605082718</v>
      </c>
      <c r="J3497">
        <v>-9.7450088515081994</v>
      </c>
      <c r="K3497">
        <v>179.37376139886601</v>
      </c>
      <c r="L3497">
        <v>130.27241480215599</v>
      </c>
      <c r="M3497">
        <v>50.591516901550598</v>
      </c>
      <c r="N3497">
        <v>1.0387079373234001</v>
      </c>
      <c r="O3497">
        <v>17.426454075903798</v>
      </c>
      <c r="P3497">
        <v>185.08322663252201</v>
      </c>
      <c r="Q3497">
        <v>0.10464571983468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D3498" t="s">
        <v>609</v>
      </c>
      <c r="E3498">
        <v>40.22692</v>
      </c>
      <c r="F3498">
        <v>12.97</v>
      </c>
      <c r="G3498">
        <v>-20.2324086589982</v>
      </c>
      <c r="H3498">
        <v>-12.7063848700982</v>
      </c>
      <c r="I3498">
        <v>-7.7713538011805499</v>
      </c>
      <c r="J3498">
        <v>-3.4776279309387599</v>
      </c>
      <c r="K3498">
        <v>13.289451295116001</v>
      </c>
      <c r="L3498">
        <v>12.726605767313</v>
      </c>
      <c r="M3498">
        <v>40.328743518505703</v>
      </c>
      <c r="N3498">
        <v>0.53911201596341596</v>
      </c>
      <c r="O3498">
        <v>43.1765612952968</v>
      </c>
      <c r="P3498">
        <v>27.032321253672801</v>
      </c>
      <c r="Q3498">
        <v>5.4640401393861997E-2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D3499" t="s">
        <v>457</v>
      </c>
      <c r="E3499">
        <v>40.226379600000001</v>
      </c>
      <c r="F3499">
        <v>2.56</v>
      </c>
      <c r="G3499">
        <v>27.373501185717501</v>
      </c>
      <c r="H3499">
        <v>-5.9813174846535402</v>
      </c>
      <c r="I3499">
        <v>-17.944775920462501</v>
      </c>
      <c r="J3499">
        <v>-1.25690747492419</v>
      </c>
      <c r="K3499">
        <v>2.48921960793471</v>
      </c>
      <c r="L3499">
        <v>2.3846422671770098</v>
      </c>
      <c r="M3499">
        <v>65.020206710295597</v>
      </c>
      <c r="N3499">
        <v>1.4510417787660499</v>
      </c>
      <c r="O3499">
        <v>42.578125</v>
      </c>
      <c r="P3499">
        <v>59.999999999999901</v>
      </c>
      <c r="Q3499">
        <v>1.7773295275191999E-2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21</v>
      </c>
      <c r="E3500">
        <v>40.200960000000002</v>
      </c>
      <c r="F3500">
        <v>125.05</v>
      </c>
      <c r="G3500">
        <v>-10.580263262892201</v>
      </c>
      <c r="H3500">
        <v>-10.1046084082182</v>
      </c>
      <c r="I3500">
        <v>27.908759433072799</v>
      </c>
      <c r="J3500">
        <v>8.4138962683558098</v>
      </c>
      <c r="K3500">
        <v>123.44090426835599</v>
      </c>
      <c r="L3500">
        <v>109.58735636407999</v>
      </c>
      <c r="M3500">
        <v>54.2610660600511</v>
      </c>
      <c r="N3500">
        <v>0.21097343041545399</v>
      </c>
      <c r="O3500">
        <v>42.303078768492597</v>
      </c>
      <c r="P3500">
        <v>69.674355495251007</v>
      </c>
      <c r="Q3500">
        <v>8.8474650788590001E-2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E3501">
        <v>40.078962308000001</v>
      </c>
      <c r="F3501">
        <v>7.41</v>
      </c>
      <c r="G3501">
        <v>-19.444680632464198</v>
      </c>
      <c r="H3501">
        <v>-8.8544099716117692</v>
      </c>
      <c r="I3501">
        <v>-28.610768437400498</v>
      </c>
      <c r="J3501">
        <v>-2.29459461999389</v>
      </c>
      <c r="K3501">
        <v>7.6788898987357603</v>
      </c>
      <c r="L3501">
        <v>8.4719712612341294</v>
      </c>
      <c r="M3501">
        <v>40.005412771026698</v>
      </c>
      <c r="N3501">
        <v>0.96931787416867699</v>
      </c>
      <c r="O3501">
        <v>40.215924426450698</v>
      </c>
      <c r="P3501">
        <v>16.692913385826699</v>
      </c>
      <c r="Q3501">
        <v>-4.2768515288241001E-2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D3502" t="s">
        <v>1510</v>
      </c>
      <c r="E3502">
        <v>39.98565</v>
      </c>
      <c r="F3502">
        <v>72.900000000000006</v>
      </c>
      <c r="G3502">
        <v>37.979148380723501</v>
      </c>
      <c r="H3502">
        <v>1.57411565127814</v>
      </c>
      <c r="I3502">
        <v>19.4925155257814</v>
      </c>
      <c r="J3502">
        <v>9.9382297484728994</v>
      </c>
      <c r="K3502">
        <v>64.531596082620197</v>
      </c>
      <c r="L3502">
        <v>59.157379690071799</v>
      </c>
      <c r="M3502">
        <v>71.409262830908304</v>
      </c>
      <c r="N3502">
        <v>1.12990052860013</v>
      </c>
      <c r="O3502">
        <v>7.9561042524005403</v>
      </c>
      <c r="P3502">
        <v>65.757162346521099</v>
      </c>
      <c r="Q3502">
        <v>7.9596338406968004E-2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D3503" t="s">
        <v>129</v>
      </c>
      <c r="E3503">
        <v>39.882856239320702</v>
      </c>
      <c r="F3503">
        <v>31.7</v>
      </c>
      <c r="M3503">
        <v>8.5813433096764804</v>
      </c>
      <c r="N3503">
        <v>1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D3504" t="s">
        <v>1510</v>
      </c>
      <c r="E3504">
        <v>39.649142249999997</v>
      </c>
      <c r="F3504">
        <v>36.9</v>
      </c>
      <c r="G3504">
        <v>-28.048284236067801</v>
      </c>
      <c r="H3504">
        <v>-3.1963494509719599</v>
      </c>
      <c r="I3504">
        <v>6.2934087883103897</v>
      </c>
      <c r="J3504">
        <v>4.7755983694485096</v>
      </c>
      <c r="K3504">
        <v>35.860892665833497</v>
      </c>
      <c r="L3504">
        <v>37.635559294455199</v>
      </c>
      <c r="M3504">
        <v>57.503818862546098</v>
      </c>
      <c r="N3504">
        <v>0.37128712871287101</v>
      </c>
      <c r="O3504">
        <v>42.140921409214101</v>
      </c>
      <c r="P3504">
        <v>27.461139896372998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E3505">
        <v>39.549300000000002</v>
      </c>
      <c r="F3505">
        <v>176</v>
      </c>
      <c r="G3505">
        <v>45.279999800180697</v>
      </c>
      <c r="H3505">
        <v>92.001586716326301</v>
      </c>
      <c r="I3505">
        <v>56.663219228742697</v>
      </c>
      <c r="J3505">
        <v>-3.0539160219327299</v>
      </c>
      <c r="K3505">
        <v>139.663607984555</v>
      </c>
      <c r="L3505">
        <v>120.99082967179601</v>
      </c>
      <c r="M3505">
        <v>58.684664300376703</v>
      </c>
      <c r="N3505">
        <v>1.4177370030581</v>
      </c>
      <c r="O3505">
        <v>13.096590909090899</v>
      </c>
      <c r="P3505">
        <v>108.037825059101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46</v>
      </c>
      <c r="E3506">
        <v>39.5425635</v>
      </c>
      <c r="F3506">
        <v>1.65</v>
      </c>
      <c r="G3506">
        <v>78.471986034202303</v>
      </c>
      <c r="H3506">
        <v>22.073834910121398</v>
      </c>
      <c r="I3506">
        <v>62.648525514944097</v>
      </c>
      <c r="J3506">
        <v>12.5571950891783</v>
      </c>
      <c r="K3506">
        <v>1.24550527375593</v>
      </c>
      <c r="L3506">
        <v>1.0450850953253299</v>
      </c>
      <c r="M3506">
        <v>87.117346649355298</v>
      </c>
      <c r="N3506">
        <v>1.1280460448321199</v>
      </c>
      <c r="O3506">
        <v>0</v>
      </c>
      <c r="P3506">
        <v>199.99999999999901</v>
      </c>
      <c r="Q3506">
        <v>8.7475604692957995E-2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1510</v>
      </c>
      <c r="E3507">
        <v>39.541499999999999</v>
      </c>
      <c r="F3507">
        <v>74.5</v>
      </c>
      <c r="G3507">
        <v>-56.349442537226103</v>
      </c>
      <c r="H3507">
        <v>-2.1095159855581702</v>
      </c>
      <c r="I3507">
        <v>-23.419549529776901</v>
      </c>
      <c r="J3507">
        <v>-0.67478689280361104</v>
      </c>
      <c r="K3507">
        <v>80.124834699005902</v>
      </c>
      <c r="L3507">
        <v>89.227821542724996</v>
      </c>
      <c r="M3507">
        <v>48.205439304402098</v>
      </c>
      <c r="N3507">
        <v>0.68186594631470598</v>
      </c>
      <c r="O3507">
        <v>61.181208053691201</v>
      </c>
      <c r="P3507">
        <v>14.615384615384601</v>
      </c>
      <c r="Q3507">
        <v>9.8067471838101994E-2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614</v>
      </c>
      <c r="E3508">
        <v>39.404313989999999</v>
      </c>
      <c r="F3508">
        <v>3.86</v>
      </c>
      <c r="G3508">
        <v>-48.544142998055598</v>
      </c>
      <c r="H3508">
        <v>-6.5992420129554299</v>
      </c>
      <c r="I3508">
        <v>-29.428919683676</v>
      </c>
      <c r="J3508">
        <v>-3.2824196511901298</v>
      </c>
      <c r="K3508">
        <v>4.0718757733623896</v>
      </c>
      <c r="L3508">
        <v>4.7391198442668303</v>
      </c>
      <c r="M3508">
        <v>50.289481355781597</v>
      </c>
      <c r="N3508">
        <v>1.18789195520388</v>
      </c>
      <c r="O3508">
        <v>112.435233160621</v>
      </c>
      <c r="P3508">
        <v>2.6595744680851099</v>
      </c>
      <c r="Q3508">
        <v>0.117886114010276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531</v>
      </c>
      <c r="E3509">
        <v>39.396495600000002</v>
      </c>
      <c r="F3509">
        <v>64.680000000000007</v>
      </c>
      <c r="G3509">
        <v>46.561608675711803</v>
      </c>
      <c r="H3509">
        <v>-22.503640016698402</v>
      </c>
      <c r="I3509">
        <v>21.886633114399</v>
      </c>
      <c r="J3509">
        <v>-9.7700577297574291</v>
      </c>
      <c r="K3509">
        <v>71.464427573095804</v>
      </c>
      <c r="L3509">
        <v>62.6638761424121</v>
      </c>
      <c r="M3509">
        <v>28.585117674471899</v>
      </c>
      <c r="N3509">
        <v>0.29998052641828199</v>
      </c>
      <c r="O3509">
        <v>51.453308596165698</v>
      </c>
      <c r="P3509">
        <v>95.940624053317194</v>
      </c>
      <c r="Q3509">
        <v>4.41122130838E-4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705</v>
      </c>
      <c r="E3510">
        <v>39.201162959999998</v>
      </c>
      <c r="F3510">
        <v>53.97</v>
      </c>
      <c r="G3510">
        <v>-7.1146343154165903</v>
      </c>
      <c r="H3510">
        <v>2.8076952121545098</v>
      </c>
      <c r="I3510">
        <v>-0.89282786851449802</v>
      </c>
      <c r="J3510">
        <v>0.19481847566280799</v>
      </c>
      <c r="K3510">
        <v>50.345718576544101</v>
      </c>
      <c r="L3510">
        <v>47.754826276606202</v>
      </c>
      <c r="M3510">
        <v>73.375507359077204</v>
      </c>
      <c r="N3510">
        <v>2.0816010057171099</v>
      </c>
      <c r="O3510">
        <v>0.61145080600333301</v>
      </c>
      <c r="P3510">
        <v>31.634146341463399</v>
      </c>
      <c r="Q3510">
        <v>8.5918559496748995E-2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D3511" t="s">
        <v>531</v>
      </c>
      <c r="E3511">
        <v>39.195</v>
      </c>
      <c r="F3511">
        <v>128.05000000000001</v>
      </c>
      <c r="G3511">
        <v>67.330930114653398</v>
      </c>
      <c r="H3511">
        <v>4.4813019200989501</v>
      </c>
      <c r="I3511">
        <v>41.604677367934599</v>
      </c>
      <c r="J3511">
        <v>-8.7047096727263806</v>
      </c>
      <c r="K3511">
        <v>125.85629615585999</v>
      </c>
      <c r="L3511">
        <v>103.698199347152</v>
      </c>
      <c r="M3511">
        <v>40.020125896522103</v>
      </c>
      <c r="N3511">
        <v>0.68126470959668395</v>
      </c>
      <c r="O3511">
        <v>13.119875048809</v>
      </c>
      <c r="P3511">
        <v>119.263698630137</v>
      </c>
      <c r="Q3511">
        <v>7.4200252211703996E-2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477</v>
      </c>
      <c r="E3512">
        <v>39.160222703999999</v>
      </c>
      <c r="F3512">
        <v>8.5</v>
      </c>
      <c r="G3512">
        <v>17.5211313333477</v>
      </c>
      <c r="H3512">
        <v>-3.8579161145663399</v>
      </c>
      <c r="I3512">
        <v>-5.7073083075302504</v>
      </c>
      <c r="J3512">
        <v>-9.8315681084083497</v>
      </c>
      <c r="K3512">
        <v>8.1447623045408992</v>
      </c>
      <c r="L3512">
        <v>7.9628686142295502</v>
      </c>
      <c r="M3512">
        <v>43.359473432841199</v>
      </c>
      <c r="N3512">
        <v>1.4320580385403101</v>
      </c>
      <c r="O3512">
        <v>57.058823529411697</v>
      </c>
      <c r="P3512">
        <v>60.075329566854997</v>
      </c>
      <c r="Q3512">
        <v>5.9411148348036E-2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E3513">
        <v>39.040299114999897</v>
      </c>
      <c r="F3513">
        <v>54.5</v>
      </c>
      <c r="G3513">
        <v>-16.8704030581866</v>
      </c>
      <c r="H3513">
        <v>-10.313907217880301</v>
      </c>
      <c r="I3513">
        <v>-31.182205157891701</v>
      </c>
      <c r="J3513">
        <v>-10.739493293014799</v>
      </c>
      <c r="K3513">
        <v>56.987116453606099</v>
      </c>
      <c r="L3513">
        <v>57.135395193841703</v>
      </c>
      <c r="M3513">
        <v>46.851827858454101</v>
      </c>
      <c r="N3513">
        <v>0.51567375371888802</v>
      </c>
      <c r="O3513">
        <v>57.798165137614603</v>
      </c>
      <c r="P3513">
        <v>42.223382045929</v>
      </c>
      <c r="Q3513">
        <v>0.121428543717014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D3514" t="s">
        <v>132</v>
      </c>
      <c r="E3514">
        <v>39.015977245000002</v>
      </c>
      <c r="F3514">
        <v>73.099999999999994</v>
      </c>
      <c r="G3514">
        <v>-45.643182505123399</v>
      </c>
      <c r="H3514">
        <v>-14.3944053697779</v>
      </c>
      <c r="I3514">
        <v>-19.9907229986677</v>
      </c>
      <c r="J3514">
        <v>-9.2656599889979496</v>
      </c>
      <c r="K3514">
        <v>77.929068797614505</v>
      </c>
      <c r="L3514">
        <v>83.353610590512304</v>
      </c>
      <c r="M3514">
        <v>31.473728676689301</v>
      </c>
      <c r="N3514">
        <v>0.91227523284546597</v>
      </c>
      <c r="O3514">
        <v>27.961696306429499</v>
      </c>
      <c r="P3514">
        <v>15.118110236220399</v>
      </c>
      <c r="Q3514">
        <v>8.1439885146773999E-2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E3515">
        <v>39.002724800000003</v>
      </c>
      <c r="F3515">
        <v>26.25</v>
      </c>
      <c r="G3515">
        <v>-30.303078949087599</v>
      </c>
      <c r="H3515">
        <v>-4.8492420129554299</v>
      </c>
      <c r="I3515">
        <v>13.964314988628299</v>
      </c>
      <c r="J3515">
        <v>-1.83346001679465</v>
      </c>
      <c r="K3515">
        <v>23.387229824335702</v>
      </c>
      <c r="L3515">
        <v>21.603925436225001</v>
      </c>
      <c r="M3515">
        <v>63.0039460303325</v>
      </c>
      <c r="N3515">
        <v>2.4487394957983102</v>
      </c>
      <c r="O3515">
        <v>7.6190476190476097</v>
      </c>
      <c r="P3515">
        <v>75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39</v>
      </c>
      <c r="F3516">
        <v>195</v>
      </c>
      <c r="G3516">
        <v>6.7047446548920497</v>
      </c>
      <c r="H3516">
        <v>-4.8492420129554299</v>
      </c>
      <c r="I3516">
        <v>-13.5356850113716</v>
      </c>
      <c r="J3516">
        <v>-1.51067432662918</v>
      </c>
      <c r="K3516">
        <v>198.22754863979799</v>
      </c>
      <c r="L3516">
        <v>192.56523262032499</v>
      </c>
      <c r="M3516">
        <v>83.085300747363505</v>
      </c>
      <c r="N3516">
        <v>9.83333333333333E-2</v>
      </c>
      <c r="O3516">
        <v>24.102564102564099</v>
      </c>
      <c r="P3516">
        <v>41.560798548094297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38.918750000000003</v>
      </c>
      <c r="F3517">
        <v>77.31</v>
      </c>
      <c r="G3517">
        <v>-99.223997345298898</v>
      </c>
      <c r="H3517">
        <v>-24.641936978404502</v>
      </c>
      <c r="I3517">
        <v>-82.481668390872997</v>
      </c>
      <c r="J3517">
        <v>-10.290787673984401</v>
      </c>
      <c r="M3517">
        <v>44.864194442267298</v>
      </c>
      <c r="O3517">
        <v>287.07799767171099</v>
      </c>
      <c r="P3517">
        <v>26.509572901325399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140</v>
      </c>
      <c r="E3518">
        <v>38.900001555999999</v>
      </c>
      <c r="F3518">
        <v>6.53</v>
      </c>
      <c r="G3518">
        <v>11.1581562469683</v>
      </c>
      <c r="H3518">
        <v>-3.95371962489574</v>
      </c>
      <c r="I3518">
        <v>-2.2023516780382999</v>
      </c>
      <c r="J3518">
        <v>-6.4108624308593498</v>
      </c>
      <c r="K3518">
        <v>6.7242555164657496</v>
      </c>
      <c r="L3518">
        <v>6.4920161536335401</v>
      </c>
      <c r="M3518">
        <v>41.983127398251597</v>
      </c>
      <c r="N3518">
        <v>1.5489278234216399</v>
      </c>
      <c r="O3518">
        <v>64.624808575803897</v>
      </c>
      <c r="P3518">
        <v>50.114942528735597</v>
      </c>
      <c r="Q3518">
        <v>-7.8098924969416006E-2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D3519" t="s">
        <v>477</v>
      </c>
      <c r="E3519">
        <v>38.857282011000002</v>
      </c>
      <c r="F3519">
        <v>5.73</v>
      </c>
      <c r="G3519">
        <v>-66.165110739991107</v>
      </c>
      <c r="H3519">
        <v>-32.724242012955401</v>
      </c>
      <c r="I3519">
        <v>-39.410685011371598</v>
      </c>
      <c r="J3519">
        <v>-20.643909753322799</v>
      </c>
      <c r="K3519">
        <v>7.3982065765960998</v>
      </c>
      <c r="L3519">
        <v>9.9152981991111595</v>
      </c>
      <c r="M3519">
        <v>22.869600487491699</v>
      </c>
      <c r="N3519">
        <v>3.6178047622379799</v>
      </c>
      <c r="O3519">
        <v>91.972076788830705</v>
      </c>
      <c r="P3519">
        <v>0.70298769771528402</v>
      </c>
      <c r="Q3519">
        <v>-0.23874510666020299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132</v>
      </c>
      <c r="E3520">
        <v>38.855541500000001</v>
      </c>
      <c r="F3520">
        <v>73.66</v>
      </c>
      <c r="G3520">
        <v>155.529678341894</v>
      </c>
      <c r="H3520">
        <v>-12.425394056694</v>
      </c>
      <c r="I3520">
        <v>103.46635342776599</v>
      </c>
      <c r="J3520">
        <v>-3.3739220429600101</v>
      </c>
      <c r="K3520">
        <v>68.512766284817403</v>
      </c>
      <c r="L3520">
        <v>52.126250079051999</v>
      </c>
      <c r="M3520">
        <v>44.582368932577701</v>
      </c>
      <c r="N3520">
        <v>1.02620556969207</v>
      </c>
      <c r="O3520">
        <v>27.599782785772401</v>
      </c>
      <c r="P3520">
        <v>241.01851851851799</v>
      </c>
      <c r="Q3520">
        <v>0.19567814105675899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E3521">
        <v>38.806125539999996</v>
      </c>
      <c r="F3521">
        <v>37.049999999999997</v>
      </c>
      <c r="G3521">
        <v>-10.494063348513601</v>
      </c>
      <c r="H3521">
        <v>4.1213462223386701</v>
      </c>
      <c r="I3521">
        <v>-14.2235606319621</v>
      </c>
      <c r="J3521">
        <v>-7.00177302230321</v>
      </c>
      <c r="K3521">
        <v>38.7985230670729</v>
      </c>
      <c r="L3521">
        <v>37.466299068705503</v>
      </c>
      <c r="M3521">
        <v>28.352462396657899</v>
      </c>
      <c r="N3521">
        <v>0.37679086650327298</v>
      </c>
      <c r="O3521">
        <v>49.257759784075503</v>
      </c>
      <c r="P3521">
        <v>36.867380864425499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799</v>
      </c>
      <c r="E3522">
        <v>38.773904999999999</v>
      </c>
      <c r="F3522">
        <v>138.25</v>
      </c>
      <c r="G3522">
        <v>-74.859353678716204</v>
      </c>
      <c r="H3522">
        <v>-44.327037147969897</v>
      </c>
      <c r="I3522">
        <v>-58.117024724290303</v>
      </c>
      <c r="J3522">
        <v>-16.554975306871601</v>
      </c>
      <c r="M3522">
        <v>29.396150772855201</v>
      </c>
      <c r="O3522">
        <v>108.86075949367</v>
      </c>
      <c r="P3522">
        <v>10.6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507</v>
      </c>
      <c r="E3523">
        <v>38.676000000000002</v>
      </c>
      <c r="F3523">
        <v>50.1</v>
      </c>
      <c r="G3523">
        <v>15.3648431770595</v>
      </c>
      <c r="H3523">
        <v>-3.2795282548760198</v>
      </c>
      <c r="I3523">
        <v>0.29764832196169699</v>
      </c>
      <c r="J3523">
        <v>-2.0261382441549598</v>
      </c>
      <c r="K3523">
        <v>57.646549060892198</v>
      </c>
      <c r="L3523">
        <v>54.9610797483477</v>
      </c>
      <c r="M3523">
        <v>53.2490846876251</v>
      </c>
      <c r="N3523">
        <v>1.9175</v>
      </c>
      <c r="O3523">
        <v>49.700598802395199</v>
      </c>
      <c r="P3523">
        <v>48.224852071005898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46</v>
      </c>
      <c r="E3524">
        <v>38.660129999999903</v>
      </c>
      <c r="F3524">
        <v>30.75</v>
      </c>
      <c r="K3524">
        <v>26.2695652130257</v>
      </c>
      <c r="L3524">
        <v>18.751713502708899</v>
      </c>
      <c r="M3524">
        <v>99.999990516182706</v>
      </c>
      <c r="N3524">
        <v>1</v>
      </c>
      <c r="Q3524">
        <v>6.2078155048784001E-2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609</v>
      </c>
      <c r="E3525">
        <v>38.648478249999997</v>
      </c>
      <c r="F3525">
        <v>36.31</v>
      </c>
      <c r="G3525">
        <v>23.892829810309301</v>
      </c>
      <c r="H3525">
        <v>-14.180925181272199</v>
      </c>
      <c r="I3525">
        <v>12.090798542375399</v>
      </c>
      <c r="J3525">
        <v>-0.27613824415495503</v>
      </c>
      <c r="K3525">
        <v>35.869710918450998</v>
      </c>
      <c r="L3525">
        <v>33.789257978086503</v>
      </c>
      <c r="M3525">
        <v>73.4002415047499</v>
      </c>
      <c r="N3525">
        <v>1.2519801535853099</v>
      </c>
      <c r="O3525">
        <v>20.627926191131799</v>
      </c>
      <c r="P3525">
        <v>64.298642533936601</v>
      </c>
      <c r="Q3525">
        <v>3.8491483484399999E-2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1284</v>
      </c>
      <c r="E3526">
        <v>38.624198999999997</v>
      </c>
      <c r="F3526">
        <v>44.91</v>
      </c>
      <c r="G3526">
        <v>-22.231597984598999</v>
      </c>
      <c r="H3526">
        <v>-15.0292420129554</v>
      </c>
      <c r="I3526">
        <v>-38.716844431661499</v>
      </c>
      <c r="J3526">
        <v>3.6444499911391399</v>
      </c>
      <c r="K3526">
        <v>43.818233388707299</v>
      </c>
      <c r="L3526">
        <v>47.787994932536797</v>
      </c>
      <c r="M3526">
        <v>55.044021271694803</v>
      </c>
      <c r="N3526">
        <v>0.488384209576468</v>
      </c>
      <c r="O3526">
        <v>104.297483856602</v>
      </c>
      <c r="P3526">
        <v>21.378378378378301</v>
      </c>
      <c r="Q3526">
        <v>-3.9579645028024003E-2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705</v>
      </c>
      <c r="E3527">
        <v>38.618346535999997</v>
      </c>
      <c r="F3527">
        <v>147.34</v>
      </c>
      <c r="G3527">
        <v>34.169666843171399</v>
      </c>
      <c r="H3527">
        <v>-0.22463855860224499</v>
      </c>
      <c r="I3527">
        <v>22.703082348163601</v>
      </c>
      <c r="J3527">
        <v>-0.70855222558586906</v>
      </c>
      <c r="K3527">
        <v>138.45319606106801</v>
      </c>
      <c r="L3527">
        <v>119.855236370805</v>
      </c>
      <c r="M3527">
        <v>44.752496423100702</v>
      </c>
      <c r="N3527">
        <v>1.26916670982621</v>
      </c>
      <c r="O3527">
        <v>3.1288177005565299</v>
      </c>
      <c r="P3527">
        <v>83.486924034869205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38.532179999999997</v>
      </c>
      <c r="F3528">
        <v>75.19</v>
      </c>
      <c r="G3528">
        <v>-61.4175590226655</v>
      </c>
      <c r="H3528">
        <v>-24.572793315454099</v>
      </c>
      <c r="I3528">
        <v>-45.252657889761799</v>
      </c>
      <c r="J3528">
        <v>-11.5961466283925</v>
      </c>
      <c r="M3528">
        <v>30.429073749056901</v>
      </c>
      <c r="O3528">
        <v>67.588775103072194</v>
      </c>
      <c r="P3528">
        <v>7.5679542203147303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705</v>
      </c>
      <c r="E3529">
        <v>38.500961535999998</v>
      </c>
      <c r="F3529">
        <v>20.94</v>
      </c>
      <c r="G3529">
        <v>29.3112583522819</v>
      </c>
      <c r="H3529">
        <v>0.84919469909701994</v>
      </c>
      <c r="I3529">
        <v>12.0683714260181</v>
      </c>
      <c r="J3529">
        <v>-1.4503225051914199</v>
      </c>
      <c r="K3529">
        <v>19.741007704003302</v>
      </c>
      <c r="L3529">
        <v>17.596432333872499</v>
      </c>
      <c r="M3529">
        <v>45.204362990631097</v>
      </c>
      <c r="N3529">
        <v>1.04233576056152</v>
      </c>
      <c r="O3529">
        <v>3.3906399235912099</v>
      </c>
      <c r="P3529">
        <v>60.459770114942501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132</v>
      </c>
      <c r="E3530">
        <v>38.446089600000001</v>
      </c>
      <c r="F3530">
        <v>46.69</v>
      </c>
      <c r="G3530">
        <v>23.911394741154901</v>
      </c>
      <c r="H3530">
        <v>8.9036717399583107</v>
      </c>
      <c r="I3530">
        <v>37.327835802101497</v>
      </c>
      <c r="J3530">
        <v>-6.3210980401934096</v>
      </c>
      <c r="K3530">
        <v>45.231631287096</v>
      </c>
      <c r="L3530">
        <v>40.492297634939</v>
      </c>
      <c r="M3530">
        <v>51.713347795542099</v>
      </c>
      <c r="N3530">
        <v>0.35500359650879099</v>
      </c>
      <c r="O3530">
        <v>31.505675733561802</v>
      </c>
      <c r="P3530">
        <v>77.057262040197102</v>
      </c>
      <c r="Q3530">
        <v>9.6372807768784999E-2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62</v>
      </c>
      <c r="E3531">
        <v>38.359572591999999</v>
      </c>
      <c r="F3531">
        <v>41</v>
      </c>
      <c r="G3531">
        <v>-5.7542044419880796</v>
      </c>
      <c r="H3531">
        <v>-19.9631136485662</v>
      </c>
      <c r="I3531">
        <v>-40.673577580446597</v>
      </c>
      <c r="J3531">
        <v>-8.8443200623367808</v>
      </c>
      <c r="K3531">
        <v>45.659772102497001</v>
      </c>
      <c r="L3531">
        <v>43.704059350320001</v>
      </c>
      <c r="M3531">
        <v>44.136690307712001</v>
      </c>
      <c r="N3531">
        <v>0.22928291341776699</v>
      </c>
      <c r="O3531">
        <v>57.585365853658502</v>
      </c>
      <c r="P3531">
        <v>28.125</v>
      </c>
      <c r="Q3531">
        <v>5.0435331888827997E-2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E3532">
        <v>38.303015250000001</v>
      </c>
      <c r="F3532">
        <v>43.9</v>
      </c>
      <c r="G3532">
        <v>8.2195077194564092</v>
      </c>
      <c r="H3532">
        <v>-13.2642398825762</v>
      </c>
      <c r="I3532">
        <v>-21.297336687577602</v>
      </c>
      <c r="J3532">
        <v>-5.39768241138355</v>
      </c>
      <c r="K3532">
        <v>44.270464367762102</v>
      </c>
      <c r="L3532">
        <v>43.819847745175501</v>
      </c>
      <c r="M3532">
        <v>45.708281064419602</v>
      </c>
      <c r="N3532">
        <v>1.31418814296941</v>
      </c>
      <c r="O3532">
        <v>35.535307517084199</v>
      </c>
      <c r="P3532">
        <v>44.932320897986102</v>
      </c>
      <c r="Q3532">
        <v>8.6185291511786E-2</v>
      </c>
    </row>
    <row r="3533" spans="1:17" hidden="1" x14ac:dyDescent="0.3">
      <c r="A3533" t="s">
        <v>7229</v>
      </c>
      <c r="B3533" t="s">
        <v>6449</v>
      </c>
      <c r="C3533" t="str">
        <f>IFERROR(VLOOKUP(Table1[[#This Row],[Ticker]],[1]!Table1[[Symbol]:[Industry]],2,FALSE),"-")</f>
        <v>-</v>
      </c>
      <c r="D3533" t="s">
        <v>21</v>
      </c>
      <c r="E3533">
        <v>38.255065799999997</v>
      </c>
      <c r="F3533">
        <v>41.3</v>
      </c>
      <c r="G3533">
        <v>-78.611347299130898</v>
      </c>
      <c r="H3533">
        <v>-0.93726157285763401</v>
      </c>
      <c r="I3533">
        <v>-61.869018344704898</v>
      </c>
      <c r="J3533">
        <v>-9.6348338963288693</v>
      </c>
      <c r="K3533">
        <v>45.6765951858279</v>
      </c>
      <c r="L3533">
        <v>64.984464440511999</v>
      </c>
      <c r="M3533">
        <v>40.534366024076597</v>
      </c>
      <c r="N3533">
        <v>0.50071326676176797</v>
      </c>
      <c r="O3533">
        <v>225.66585956416401</v>
      </c>
      <c r="P3533">
        <v>11.320754716981099</v>
      </c>
      <c r="Q3533">
        <v>2.8394916715953001E-2</v>
      </c>
    </row>
    <row r="3534" spans="1:17" hidden="1" x14ac:dyDescent="0.3">
      <c r="A3534" t="s">
        <v>7230</v>
      </c>
      <c r="B3534" t="s">
        <v>7231</v>
      </c>
      <c r="C3534" t="str">
        <f>IFERROR(VLOOKUP(Table1[[#This Row],[Ticker]],[1]!Table1[[Symbol]:[Industry]],2,FALSE),"-")</f>
        <v>-</v>
      </c>
      <c r="D3534" t="s">
        <v>867</v>
      </c>
      <c r="E3534">
        <v>38.249119999999998</v>
      </c>
      <c r="F3534">
        <v>7.64</v>
      </c>
      <c r="G3534">
        <v>33.744184765703402</v>
      </c>
      <c r="H3534">
        <v>30.971653509432599</v>
      </c>
      <c r="I3534">
        <v>43.620185433972402</v>
      </c>
      <c r="J3534">
        <v>43.865645322979297</v>
      </c>
      <c r="K3534">
        <v>5.3450848999149603</v>
      </c>
      <c r="L3534">
        <v>5.1508292379977503</v>
      </c>
      <c r="M3534">
        <v>92.575448998909707</v>
      </c>
      <c r="N3534">
        <v>2.5886502799110498</v>
      </c>
      <c r="O3534">
        <v>0</v>
      </c>
      <c r="P3534">
        <v>90.999999999999901</v>
      </c>
      <c r="Q3534">
        <v>7.8839483944529998E-3</v>
      </c>
    </row>
    <row r="3535" spans="1:17" hidden="1" x14ac:dyDescent="0.3">
      <c r="A3535" t="s">
        <v>7232</v>
      </c>
      <c r="B3535" t="s">
        <v>7233</v>
      </c>
      <c r="C3535" t="str">
        <f>IFERROR(VLOOKUP(Table1[[#This Row],[Ticker]],[1]!Table1[[Symbol]:[Industry]],2,FALSE),"-")</f>
        <v>-</v>
      </c>
      <c r="D3535" t="s">
        <v>379</v>
      </c>
      <c r="E3535">
        <v>38.241630000000001</v>
      </c>
      <c r="F3535">
        <v>28.1</v>
      </c>
      <c r="G3535">
        <v>-37.132852675475</v>
      </c>
      <c r="H3535">
        <v>-12.718094471971799</v>
      </c>
      <c r="I3535">
        <v>-32.324200417534101</v>
      </c>
      <c r="J3535">
        <v>-14.2136382441549</v>
      </c>
      <c r="K3535">
        <v>30.797453483382601</v>
      </c>
      <c r="M3535">
        <v>53.800142652514701</v>
      </c>
      <c r="N3535">
        <v>0.88636363636363602</v>
      </c>
      <c r="O3535">
        <v>83.096085409252595</v>
      </c>
      <c r="P3535">
        <v>2.93040293040294</v>
      </c>
    </row>
    <row r="3536" spans="1:17" hidden="1" x14ac:dyDescent="0.3">
      <c r="A3536" t="s">
        <v>7234</v>
      </c>
      <c r="B3536" t="s">
        <v>7235</v>
      </c>
      <c r="C3536" t="str">
        <f>IFERROR(VLOOKUP(Table1[[#This Row],[Ticker]],[1]!Table1[[Symbol]:[Industry]],2,FALSE),"-")</f>
        <v>-</v>
      </c>
      <c r="E3536">
        <v>38.178848674999998</v>
      </c>
      <c r="F3536">
        <v>11.11</v>
      </c>
      <c r="G3536">
        <v>19.374303914997</v>
      </c>
      <c r="H3536">
        <v>-20.413151787391499</v>
      </c>
      <c r="I3536">
        <v>20.443604929456701</v>
      </c>
      <c r="J3536">
        <v>-10.7994932400932</v>
      </c>
      <c r="K3536">
        <v>10.926471074045599</v>
      </c>
      <c r="L3536">
        <v>10.0817214910166</v>
      </c>
      <c r="M3536">
        <v>64.685278890049105</v>
      </c>
      <c r="N3536">
        <v>1.8752830726453</v>
      </c>
      <c r="O3536">
        <v>31.413141314131401</v>
      </c>
    </row>
    <row r="3537" spans="1:17" hidden="1" x14ac:dyDescent="0.3">
      <c r="A3537" t="s">
        <v>7236</v>
      </c>
      <c r="B3537" t="s">
        <v>7237</v>
      </c>
      <c r="C3537" t="str">
        <f>IFERROR(VLOOKUP(Table1[[#This Row],[Ticker]],[1]!Table1[[Symbol]:[Industry]],2,FALSE),"-")</f>
        <v>-</v>
      </c>
      <c r="D3537" t="s">
        <v>985</v>
      </c>
      <c r="E3537">
        <v>38.156750000000002</v>
      </c>
      <c r="F3537">
        <v>78.53</v>
      </c>
      <c r="G3537">
        <v>29.754583827582501</v>
      </c>
      <c r="H3537">
        <v>9.9079008441874095</v>
      </c>
      <c r="I3537">
        <v>21.728473906633401</v>
      </c>
      <c r="J3537">
        <v>-3.5221529590537899</v>
      </c>
      <c r="K3537">
        <v>72.663363951727604</v>
      </c>
      <c r="L3537">
        <v>64.746442666765802</v>
      </c>
      <c r="M3537">
        <v>57.195357365048203</v>
      </c>
      <c r="N3537">
        <v>1.8580621837689999</v>
      </c>
      <c r="O3537">
        <v>21.291226282949101</v>
      </c>
      <c r="P3537">
        <v>70.7173913043478</v>
      </c>
      <c r="Q3537">
        <v>0.108784602180356</v>
      </c>
    </row>
    <row r="3538" spans="1:17" hidden="1" x14ac:dyDescent="0.3">
      <c r="A3538" t="s">
        <v>7238</v>
      </c>
      <c r="B3538" t="s">
        <v>7239</v>
      </c>
      <c r="C3538" t="str">
        <f>IFERROR(VLOOKUP(Table1[[#This Row],[Ticker]],[1]!Table1[[Symbol]:[Industry]],2,FALSE),"-")</f>
        <v>-</v>
      </c>
      <c r="E3538">
        <v>38.135398559999999</v>
      </c>
      <c r="F3538">
        <v>58.65</v>
      </c>
      <c r="G3538">
        <v>117.209454705881</v>
      </c>
      <c r="H3538">
        <v>42.7333207347328</v>
      </c>
      <c r="I3538">
        <v>42.578772819953599</v>
      </c>
      <c r="J3538">
        <v>19.805922824547299</v>
      </c>
      <c r="K3538">
        <v>40.682678970385801</v>
      </c>
      <c r="L3538">
        <v>34.251040161169499</v>
      </c>
      <c r="M3538">
        <v>94.005567068224195</v>
      </c>
      <c r="N3538">
        <v>1.07522318146491</v>
      </c>
      <c r="O3538">
        <v>0</v>
      </c>
      <c r="P3538">
        <v>165.264586160108</v>
      </c>
      <c r="Q3538">
        <v>3.8347095055418001E-2</v>
      </c>
    </row>
    <row r="3539" spans="1:17" hidden="1" x14ac:dyDescent="0.3">
      <c r="A3539" t="s">
        <v>7240</v>
      </c>
      <c r="B3539" t="s">
        <v>7241</v>
      </c>
      <c r="C3539" t="str">
        <f>IFERROR(VLOOKUP(Table1[[#This Row],[Ticker]],[1]!Table1[[Symbol]:[Industry]],2,FALSE),"-")</f>
        <v>-</v>
      </c>
      <c r="D3539" t="s">
        <v>659</v>
      </c>
      <c r="E3539">
        <v>37.988525375000002</v>
      </c>
      <c r="F3539">
        <v>15</v>
      </c>
      <c r="G3539">
        <v>-75.146435018429102</v>
      </c>
      <c r="H3539">
        <v>-3.8492420129554299</v>
      </c>
      <c r="I3539">
        <v>-21.4834462054014</v>
      </c>
      <c r="J3539">
        <v>4.6640026009154596</v>
      </c>
      <c r="K3539">
        <v>15.2918917780461</v>
      </c>
      <c r="M3539">
        <v>64.315596203931193</v>
      </c>
      <c r="N3539">
        <v>0.74777448071216601</v>
      </c>
      <c r="O3539">
        <v>100</v>
      </c>
      <c r="P3539">
        <v>13.207547169811299</v>
      </c>
    </row>
    <row r="3540" spans="1:17" hidden="1" x14ac:dyDescent="0.3">
      <c r="A3540" t="s">
        <v>7242</v>
      </c>
      <c r="B3540" t="s">
        <v>7243</v>
      </c>
      <c r="C3540" t="str">
        <f>IFERROR(VLOOKUP(Table1[[#This Row],[Ticker]],[1]!Table1[[Symbol]:[Industry]],2,FALSE),"-")</f>
        <v>-</v>
      </c>
      <c r="E3540">
        <v>37.899527999999997</v>
      </c>
      <c r="F3540">
        <v>20.34</v>
      </c>
      <c r="G3540">
        <v>-55.955980067492497</v>
      </c>
      <c r="H3540">
        <v>10.4392767258904</v>
      </c>
      <c r="I3540">
        <v>-35.394182594116103</v>
      </c>
      <c r="J3540">
        <v>-11.970376162370499</v>
      </c>
      <c r="K3540">
        <v>18.632559290269299</v>
      </c>
      <c r="L3540">
        <v>22.310504456124601</v>
      </c>
      <c r="M3540">
        <v>53.522995741343799</v>
      </c>
      <c r="N3540">
        <v>2.3677120029501899</v>
      </c>
      <c r="O3540">
        <v>93.4611602753195</v>
      </c>
      <c r="P3540">
        <v>35.329341317365198</v>
      </c>
      <c r="Q3540">
        <v>6.4189330692909996E-2</v>
      </c>
    </row>
    <row r="3541" spans="1:17" hidden="1" x14ac:dyDescent="0.3">
      <c r="A3541" t="s">
        <v>7244</v>
      </c>
      <c r="B3541" t="s">
        <v>7245</v>
      </c>
      <c r="C3541" t="str">
        <f>IFERROR(VLOOKUP(Table1[[#This Row],[Ticker]],[1]!Table1[[Symbol]:[Industry]],2,FALSE),"-")</f>
        <v>-</v>
      </c>
      <c r="E3541">
        <v>37.6584</v>
      </c>
      <c r="F3541">
        <v>35.21</v>
      </c>
      <c r="G3541">
        <v>-23.452088039871601</v>
      </c>
      <c r="H3541">
        <v>-2.00801638621448</v>
      </c>
      <c r="I3541">
        <v>1.5642510295621599</v>
      </c>
      <c r="J3541">
        <v>2.8602253922086698</v>
      </c>
      <c r="K3541">
        <v>38.506427208780003</v>
      </c>
      <c r="L3541">
        <v>38.538185706937199</v>
      </c>
      <c r="M3541">
        <v>54.1370958952051</v>
      </c>
      <c r="N3541">
        <v>1.37062937062937</v>
      </c>
      <c r="O3541">
        <v>53.081510934393599</v>
      </c>
      <c r="P3541">
        <v>25.794926759556901</v>
      </c>
      <c r="Q3541">
        <v>3.4381999056677999E-2</v>
      </c>
    </row>
    <row r="3542" spans="1:17" hidden="1" x14ac:dyDescent="0.3">
      <c r="A3542" t="s">
        <v>7246</v>
      </c>
      <c r="B3542" t="s">
        <v>7247</v>
      </c>
      <c r="C3542" t="str">
        <f>IFERROR(VLOOKUP(Table1[[#This Row],[Ticker]],[1]!Table1[[Symbol]:[Industry]],2,FALSE),"-")</f>
        <v>-</v>
      </c>
      <c r="E3542">
        <v>37.565538750000002</v>
      </c>
      <c r="F3542">
        <v>113.3</v>
      </c>
      <c r="G3542">
        <v>70.9939158587637</v>
      </c>
      <c r="H3542">
        <v>-9.8387598326619301</v>
      </c>
      <c r="I3542">
        <v>-26.4834462054014</v>
      </c>
      <c r="J3542">
        <v>-2.0261382441549598</v>
      </c>
      <c r="K3542">
        <v>123.97919819564299</v>
      </c>
      <c r="L3542">
        <v>115.289315151113</v>
      </c>
      <c r="M3542">
        <v>10.319124748061601</v>
      </c>
      <c r="N3542">
        <v>0</v>
      </c>
      <c r="O3542">
        <v>76.081200353045006</v>
      </c>
      <c r="P3542">
        <v>151.21951219512101</v>
      </c>
    </row>
    <row r="3543" spans="1:17" hidden="1" x14ac:dyDescent="0.3">
      <c r="A3543" t="s">
        <v>7248</v>
      </c>
      <c r="B3543" t="s">
        <v>7249</v>
      </c>
      <c r="C3543" t="str">
        <f>IFERROR(VLOOKUP(Table1[[#This Row],[Ticker]],[1]!Table1[[Symbol]:[Industry]],2,FALSE),"-")</f>
        <v>-</v>
      </c>
      <c r="E3543">
        <v>37.452888000000002</v>
      </c>
      <c r="F3543">
        <v>11.45</v>
      </c>
      <c r="G3543">
        <v>-56.023284676821703</v>
      </c>
      <c r="H3543">
        <v>-14.7360344657856</v>
      </c>
      <c r="I3543">
        <v>-47.600781964280202</v>
      </c>
      <c r="J3543">
        <v>-5.7358156635097997</v>
      </c>
      <c r="K3543">
        <v>13.224566212452499</v>
      </c>
      <c r="L3543">
        <v>15.3165841660014</v>
      </c>
      <c r="M3543">
        <v>38.726279648944598</v>
      </c>
      <c r="N3543">
        <v>1.93828546534455</v>
      </c>
      <c r="O3543">
        <v>118.777292576419</v>
      </c>
      <c r="P3543">
        <v>4.0909090909090704</v>
      </c>
      <c r="Q3543">
        <v>9.3653233015489001E-2</v>
      </c>
    </row>
    <row r="3544" spans="1:17" hidden="1" x14ac:dyDescent="0.3">
      <c r="A3544" t="s">
        <v>7250</v>
      </c>
      <c r="B3544" t="s">
        <v>7251</v>
      </c>
      <c r="C3544" t="str">
        <f>IFERROR(VLOOKUP(Table1[[#This Row],[Ticker]],[1]!Table1[[Symbol]:[Industry]],2,FALSE),"-")</f>
        <v>-</v>
      </c>
      <c r="D3544" t="s">
        <v>1501</v>
      </c>
      <c r="E3544">
        <v>37.366250000000001</v>
      </c>
      <c r="F3544">
        <v>3.4</v>
      </c>
      <c r="G3544">
        <v>1572.2219860342</v>
      </c>
      <c r="H3544">
        <v>-13.8410676260344</v>
      </c>
      <c r="I3544">
        <v>95.024921049234393</v>
      </c>
      <c r="J3544">
        <v>6.0644766425764303</v>
      </c>
      <c r="K3544">
        <v>3.2434943966996901</v>
      </c>
      <c r="L3544">
        <v>2.2288036623054999</v>
      </c>
      <c r="M3544">
        <v>64.223000028389706</v>
      </c>
      <c r="N3544">
        <v>0.61043500492390901</v>
      </c>
      <c r="O3544">
        <v>24.705882352941099</v>
      </c>
      <c r="P3544">
        <v>1600</v>
      </c>
    </row>
    <row r="3545" spans="1:17" hidden="1" x14ac:dyDescent="0.3">
      <c r="A3545" t="s">
        <v>7252</v>
      </c>
      <c r="B3545" t="s">
        <v>7253</v>
      </c>
      <c r="C3545" t="str">
        <f>IFERROR(VLOOKUP(Table1[[#This Row],[Ticker]],[1]!Table1[[Symbol]:[Industry]],2,FALSE),"-")</f>
        <v>-</v>
      </c>
      <c r="D3545" t="s">
        <v>705</v>
      </c>
      <c r="E3545">
        <v>37.354653050000003</v>
      </c>
      <c r="F3545">
        <v>259.45999999999998</v>
      </c>
      <c r="G3545">
        <v>1.6091101552815199</v>
      </c>
      <c r="H3545">
        <v>-1.44924201295543</v>
      </c>
      <c r="I3545">
        <v>0.65609286206786499</v>
      </c>
      <c r="J3545">
        <v>-0.21440133986193599</v>
      </c>
      <c r="K3545">
        <v>247.40924396882801</v>
      </c>
      <c r="L3545">
        <v>232.12997600919201</v>
      </c>
      <c r="M3545">
        <v>62.782489239617902</v>
      </c>
      <c r="N3545">
        <v>0.531665801750282</v>
      </c>
      <c r="O3545">
        <v>5.9893625221614197</v>
      </c>
      <c r="P3545">
        <v>31.1066195048003</v>
      </c>
      <c r="Q3545">
        <v>1.5022786694405E-2</v>
      </c>
    </row>
    <row r="3546" spans="1:17" hidden="1" x14ac:dyDescent="0.3">
      <c r="A3546" t="s">
        <v>7254</v>
      </c>
      <c r="B3546" t="s">
        <v>7255</v>
      </c>
      <c r="C3546" t="str">
        <f>IFERROR(VLOOKUP(Table1[[#This Row],[Ticker]],[1]!Table1[[Symbol]:[Industry]],2,FALSE),"-")</f>
        <v>-</v>
      </c>
      <c r="E3546">
        <v>37.318262330000003</v>
      </c>
      <c r="F3546">
        <v>652.9</v>
      </c>
      <c r="G3546">
        <v>121.42045931664499</v>
      </c>
      <c r="H3546">
        <v>0.36614260242917401</v>
      </c>
      <c r="I3546">
        <v>-48.602024958777797</v>
      </c>
      <c r="J3546">
        <v>11.957195089178301</v>
      </c>
      <c r="K3546">
        <v>712.22108712851195</v>
      </c>
      <c r="L3546">
        <v>748.80827626569805</v>
      </c>
      <c r="M3546">
        <v>47.252909929145503</v>
      </c>
      <c r="N3546">
        <v>0.476980974283922</v>
      </c>
      <c r="O3546">
        <v>93.6054525961096</v>
      </c>
      <c r="P3546">
        <v>154.046692607003</v>
      </c>
      <c r="Q3546">
        <v>7.8812609611089005E-2</v>
      </c>
    </row>
    <row r="3547" spans="1:17" hidden="1" x14ac:dyDescent="0.3">
      <c r="A3547" t="s">
        <v>7256</v>
      </c>
      <c r="B3547" t="s">
        <v>7257</v>
      </c>
      <c r="C3547" t="str">
        <f>IFERROR(VLOOKUP(Table1[[#This Row],[Ticker]],[1]!Table1[[Symbol]:[Industry]],2,FALSE),"-")</f>
        <v>-</v>
      </c>
      <c r="E3547">
        <v>37.310648980000003</v>
      </c>
      <c r="F3547">
        <v>55</v>
      </c>
      <c r="G3547">
        <v>-81.829810122856898</v>
      </c>
      <c r="H3547">
        <v>-5.3445542365535204</v>
      </c>
      <c r="I3547">
        <v>-65.087481168430898</v>
      </c>
      <c r="J3547">
        <v>3.409663067935</v>
      </c>
      <c r="M3547">
        <v>48.922820675954497</v>
      </c>
      <c r="O3547">
        <v>117.636363636363</v>
      </c>
      <c r="P3547">
        <v>20.3237803544082</v>
      </c>
    </row>
    <row r="3548" spans="1:17" hidden="1" x14ac:dyDescent="0.3">
      <c r="A3548" t="s">
        <v>7258</v>
      </c>
      <c r="B3548" t="s">
        <v>7259</v>
      </c>
      <c r="C3548" t="str">
        <f>IFERROR(VLOOKUP(Table1[[#This Row],[Ticker]],[1]!Table1[[Symbol]:[Industry]],2,FALSE),"-")</f>
        <v>-</v>
      </c>
      <c r="D3548" t="s">
        <v>170</v>
      </c>
      <c r="E3548">
        <v>37.158579600000003</v>
      </c>
      <c r="F3548">
        <v>59.74</v>
      </c>
      <c r="G3548">
        <v>38.166430478646802</v>
      </c>
      <c r="H3548">
        <v>-8.5759500874896002</v>
      </c>
      <c r="I3548">
        <v>1.1521084158584101</v>
      </c>
      <c r="J3548">
        <v>-2.1956297695786899</v>
      </c>
      <c r="K3548">
        <v>59.3168423505875</v>
      </c>
      <c r="L3548">
        <v>54.2587528869065</v>
      </c>
      <c r="M3548">
        <v>39.741291518576602</v>
      </c>
      <c r="N3548">
        <v>1.8079001065094999</v>
      </c>
      <c r="O3548">
        <v>20.3548711081352</v>
      </c>
      <c r="P3548">
        <v>92.647533053853493</v>
      </c>
      <c r="Q3548">
        <v>2.5451566517926998E-2</v>
      </c>
    </row>
    <row r="3549" spans="1:17" hidden="1" x14ac:dyDescent="0.3">
      <c r="A3549" t="s">
        <v>7260</v>
      </c>
      <c r="B3549" t="s">
        <v>7261</v>
      </c>
      <c r="C3549" t="str">
        <f>IFERROR(VLOOKUP(Table1[[#This Row],[Ticker]],[1]!Table1[[Symbol]:[Industry]],2,FALSE),"-")</f>
        <v>-</v>
      </c>
      <c r="D3549" t="s">
        <v>609</v>
      </c>
      <c r="E3549">
        <v>37.125145728</v>
      </c>
      <c r="F3549">
        <v>14.37</v>
      </c>
      <c r="G3549">
        <v>-41.5235121650773</v>
      </c>
      <c r="H3549">
        <v>-18.415847292267799</v>
      </c>
      <c r="I3549">
        <v>-19.739624020266099</v>
      </c>
      <c r="J3549">
        <v>1.4272048858964701</v>
      </c>
      <c r="K3549">
        <v>14.914255750750501</v>
      </c>
      <c r="L3549">
        <v>16.4329420394184</v>
      </c>
      <c r="M3549">
        <v>54.356363811164201</v>
      </c>
      <c r="N3549">
        <v>0.89504755868973196</v>
      </c>
      <c r="O3549">
        <v>53.096729297146801</v>
      </c>
      <c r="P3549">
        <v>23.347639484978501</v>
      </c>
      <c r="Q3549">
        <v>-1.8774370399883999E-2</v>
      </c>
    </row>
    <row r="3550" spans="1:17" hidden="1" x14ac:dyDescent="0.3">
      <c r="A3550" t="s">
        <v>7262</v>
      </c>
      <c r="B3550" t="s">
        <v>7263</v>
      </c>
      <c r="C3550" t="str">
        <f>IFERROR(VLOOKUP(Table1[[#This Row],[Ticker]],[1]!Table1[[Symbol]:[Industry]],2,FALSE),"-")</f>
        <v>-</v>
      </c>
      <c r="E3550">
        <v>37.1</v>
      </c>
      <c r="F3550">
        <v>52.47</v>
      </c>
      <c r="G3550">
        <v>220.16628311643001</v>
      </c>
      <c r="H3550">
        <v>-22.780490077371599</v>
      </c>
      <c r="I3550">
        <v>24.932182311769001</v>
      </c>
      <c r="J3550">
        <v>-11.412358110798801</v>
      </c>
      <c r="K3550">
        <v>61.810134461722697</v>
      </c>
      <c r="L3550">
        <v>50.388275742134098</v>
      </c>
      <c r="M3550">
        <v>30.2155658237543</v>
      </c>
      <c r="N3550">
        <v>0.72716183532545797</v>
      </c>
      <c r="O3550">
        <v>70.535544120449799</v>
      </c>
      <c r="P3550">
        <v>404.03458213256403</v>
      </c>
    </row>
    <row r="3551" spans="1:17" hidden="1" x14ac:dyDescent="0.3">
      <c r="A3551" t="s">
        <v>7264</v>
      </c>
      <c r="B3551" t="s">
        <v>7265</v>
      </c>
      <c r="C3551" t="str">
        <f>IFERROR(VLOOKUP(Table1[[#This Row],[Ticker]],[1]!Table1[[Symbol]:[Industry]],2,FALSE),"-")</f>
        <v>-</v>
      </c>
      <c r="D3551" t="s">
        <v>1566</v>
      </c>
      <c r="E3551">
        <v>37.084020000000002</v>
      </c>
      <c r="F3551">
        <v>37.01</v>
      </c>
      <c r="G3551">
        <v>50.497515899327603</v>
      </c>
      <c r="H3551">
        <v>-5.7330127681777299</v>
      </c>
      <c r="I3551">
        <v>10.868135805492599</v>
      </c>
      <c r="J3551">
        <v>-8.3062091481812992</v>
      </c>
      <c r="K3551">
        <v>39.403612997702602</v>
      </c>
      <c r="L3551">
        <v>35.429617972427103</v>
      </c>
      <c r="M3551">
        <v>34.051996274283802</v>
      </c>
      <c r="N3551">
        <v>0.52290320491161801</v>
      </c>
      <c r="O3551">
        <v>56.660362064306902</v>
      </c>
      <c r="P3551">
        <v>101.14130434782599</v>
      </c>
      <c r="Q3551">
        <v>3.7589413701280001E-2</v>
      </c>
    </row>
    <row r="3552" spans="1:17" hidden="1" x14ac:dyDescent="0.3">
      <c r="A3552" t="s">
        <v>7266</v>
      </c>
      <c r="B3552" t="s">
        <v>7267</v>
      </c>
      <c r="C3552" t="str">
        <f>IFERROR(VLOOKUP(Table1[[#This Row],[Ticker]],[1]!Table1[[Symbol]:[Industry]],2,FALSE),"-")</f>
        <v>-</v>
      </c>
      <c r="E3552">
        <v>37.076443525000002</v>
      </c>
      <c r="F3552">
        <v>48.49</v>
      </c>
      <c r="G3552">
        <v>-43.020104509408803</v>
      </c>
      <c r="H3552">
        <v>-6.94714411085753</v>
      </c>
      <c r="I3552">
        <v>27.9041430688576</v>
      </c>
      <c r="J3552">
        <v>-8.6038312851463807</v>
      </c>
      <c r="K3552">
        <v>48.535299736526703</v>
      </c>
      <c r="L3552">
        <v>47.013601587714199</v>
      </c>
      <c r="M3552">
        <v>39.928359241940697</v>
      </c>
      <c r="N3552">
        <v>0.55386677367009596</v>
      </c>
      <c r="O3552">
        <v>53.433697669622603</v>
      </c>
      <c r="P3552">
        <v>73.737011823719101</v>
      </c>
      <c r="Q3552">
        <v>0.16046611955925999</v>
      </c>
    </row>
    <row r="3553" spans="1:17" hidden="1" x14ac:dyDescent="0.3">
      <c r="A3553" t="s">
        <v>7268</v>
      </c>
      <c r="B3553" t="s">
        <v>7269</v>
      </c>
      <c r="C3553" t="str">
        <f>IFERROR(VLOOKUP(Table1[[#This Row],[Ticker]],[1]!Table1[[Symbol]:[Industry]],2,FALSE),"-")</f>
        <v>-</v>
      </c>
      <c r="D3553" t="s">
        <v>1566</v>
      </c>
      <c r="E3553">
        <v>37.068694571999998</v>
      </c>
      <c r="F3553">
        <v>24.81</v>
      </c>
      <c r="G3553">
        <v>20.784860285699398</v>
      </c>
      <c r="H3553">
        <v>-9.2532824169958392</v>
      </c>
      <c r="I3553">
        <v>-35.2799598205319</v>
      </c>
      <c r="J3553">
        <v>-5.3758114467693403</v>
      </c>
      <c r="K3553">
        <v>24.588395102316198</v>
      </c>
      <c r="L3553">
        <v>24.408026785284001</v>
      </c>
      <c r="M3553">
        <v>45.328966435392701</v>
      </c>
      <c r="N3553">
        <v>0.95984395873393802</v>
      </c>
      <c r="O3553">
        <v>77.347843611447004</v>
      </c>
      <c r="P3553">
        <v>95.354330708661394</v>
      </c>
      <c r="Q3553">
        <v>7.1856929199451997E-2</v>
      </c>
    </row>
    <row r="3554" spans="1:17" hidden="1" x14ac:dyDescent="0.3">
      <c r="A3554" t="s">
        <v>7270</v>
      </c>
      <c r="B3554" t="s">
        <v>7271</v>
      </c>
      <c r="C3554" t="str">
        <f>IFERROR(VLOOKUP(Table1[[#This Row],[Ticker]],[1]!Table1[[Symbol]:[Industry]],2,FALSE),"-")</f>
        <v>-</v>
      </c>
      <c r="E3554">
        <v>36.979199999999999</v>
      </c>
      <c r="F3554">
        <v>18.38</v>
      </c>
      <c r="G3554">
        <v>112.329568001415</v>
      </c>
      <c r="H3554">
        <v>-60.058544338536798</v>
      </c>
      <c r="I3554">
        <v>13.974567141580399</v>
      </c>
      <c r="J3554">
        <v>-11.984062507829501</v>
      </c>
      <c r="K3554">
        <v>37.103758450925099</v>
      </c>
      <c r="L3554">
        <v>28.805177964640698</v>
      </c>
      <c r="M3554">
        <v>14.2917287260039</v>
      </c>
      <c r="N3554">
        <v>3.9021355469321901</v>
      </c>
      <c r="O3554">
        <v>295.81066376496102</v>
      </c>
      <c r="P3554">
        <v>209.50423455995201</v>
      </c>
    </row>
    <row r="3555" spans="1:17" hidden="1" x14ac:dyDescent="0.3">
      <c r="A3555" t="s">
        <v>7272</v>
      </c>
      <c r="B3555" t="s">
        <v>7273</v>
      </c>
      <c r="C3555" t="str">
        <f>IFERROR(VLOOKUP(Table1[[#This Row],[Ticker]],[1]!Table1[[Symbol]:[Industry]],2,FALSE),"-")</f>
        <v>-</v>
      </c>
      <c r="E3555">
        <v>36.785221200000002</v>
      </c>
      <c r="F3555">
        <v>25.92</v>
      </c>
      <c r="G3555">
        <v>35.343446071961999</v>
      </c>
      <c r="H3555">
        <v>-6.8492420129554299</v>
      </c>
      <c r="I3555">
        <v>13.5796996040129</v>
      </c>
      <c r="J3555">
        <v>-4.02613824415495</v>
      </c>
      <c r="K3555">
        <v>25.806904400255998</v>
      </c>
      <c r="L3555">
        <v>22.788163551591399</v>
      </c>
      <c r="M3555">
        <v>54.025898836022002</v>
      </c>
      <c r="N3555">
        <v>0.94741840069161598</v>
      </c>
      <c r="O3555">
        <v>11.882716049382701</v>
      </c>
      <c r="P3555">
        <v>121.53846153846099</v>
      </c>
      <c r="Q3555">
        <v>-8.9529384897100005E-3</v>
      </c>
    </row>
    <row r="3556" spans="1:17" hidden="1" x14ac:dyDescent="0.3">
      <c r="A3556" t="s">
        <v>7274</v>
      </c>
      <c r="B3556" t="s">
        <v>7275</v>
      </c>
      <c r="C3556" t="str">
        <f>IFERROR(VLOOKUP(Table1[[#This Row],[Ticker]],[1]!Table1[[Symbol]:[Industry]],2,FALSE),"-")</f>
        <v>-</v>
      </c>
      <c r="E3556">
        <v>36.78</v>
      </c>
      <c r="F3556">
        <v>570</v>
      </c>
      <c r="G3556">
        <v>53.174366986583301</v>
      </c>
      <c r="H3556">
        <v>-9.61114677486019</v>
      </c>
      <c r="I3556">
        <v>-19.660244164946398</v>
      </c>
      <c r="J3556">
        <v>-6.5455526298965196</v>
      </c>
      <c r="K3556">
        <v>563.04419665473404</v>
      </c>
      <c r="L3556">
        <v>511.24571087387898</v>
      </c>
      <c r="M3556">
        <v>42.385350863197097</v>
      </c>
      <c r="N3556">
        <v>1.01268656716417</v>
      </c>
      <c r="O3556">
        <v>28.622807017543799</v>
      </c>
      <c r="P3556">
        <v>103.571428571428</v>
      </c>
    </row>
    <row r="3557" spans="1:17" hidden="1" x14ac:dyDescent="0.3">
      <c r="A3557" t="s">
        <v>7276</v>
      </c>
      <c r="B3557" t="s">
        <v>7277</v>
      </c>
      <c r="C3557" t="str">
        <f>IFERROR(VLOOKUP(Table1[[#This Row],[Ticker]],[1]!Table1[[Symbol]:[Industry]],2,FALSE),"-")</f>
        <v>-</v>
      </c>
      <c r="E3557">
        <v>36.78</v>
      </c>
      <c r="F3557">
        <v>12.57</v>
      </c>
      <c r="G3557">
        <v>44.2328555994197</v>
      </c>
      <c r="H3557">
        <v>-7.2692264001529399</v>
      </c>
      <c r="I3557">
        <v>-46.474822145424</v>
      </c>
      <c r="J3557">
        <v>-1.3009166486674499</v>
      </c>
      <c r="K3557">
        <v>12.7334737596646</v>
      </c>
      <c r="L3557">
        <v>12.2539611826775</v>
      </c>
      <c r="M3557">
        <v>42.988982644045002</v>
      </c>
      <c r="N3557">
        <v>1.3243984992699001</v>
      </c>
      <c r="O3557">
        <v>78.122513922036603</v>
      </c>
      <c r="P3557">
        <v>84.852941176470594</v>
      </c>
      <c r="Q3557">
        <v>6.8346539740555004E-2</v>
      </c>
    </row>
    <row r="3558" spans="1:17" hidden="1" x14ac:dyDescent="0.3">
      <c r="A3558" t="s">
        <v>7278</v>
      </c>
      <c r="B3558" t="s">
        <v>7279</v>
      </c>
      <c r="C3558" t="str">
        <f>IFERROR(VLOOKUP(Table1[[#This Row],[Ticker]],[1]!Table1[[Symbol]:[Industry]],2,FALSE),"-")</f>
        <v>-</v>
      </c>
      <c r="D3558" t="s">
        <v>705</v>
      </c>
      <c r="E3558">
        <v>36.765885388999997</v>
      </c>
      <c r="F3558">
        <v>255.79</v>
      </c>
      <c r="G3558">
        <v>44.216337836246502</v>
      </c>
      <c r="H3558">
        <v>0.11797110179866201</v>
      </c>
      <c r="I3558">
        <v>27.498760395907301</v>
      </c>
      <c r="J3558">
        <v>-3.4122463605880502</v>
      </c>
      <c r="K3558">
        <v>241.29306745069101</v>
      </c>
      <c r="L3558">
        <v>205.67199318528199</v>
      </c>
      <c r="M3558">
        <v>30.790198502182001</v>
      </c>
      <c r="N3558">
        <v>1.2431515256344401</v>
      </c>
      <c r="O3558">
        <v>3.39731811251418</v>
      </c>
      <c r="P3558">
        <v>72.260758300222193</v>
      </c>
    </row>
    <row r="3559" spans="1:17" hidden="1" x14ac:dyDescent="0.3">
      <c r="A3559" t="s">
        <v>7280</v>
      </c>
      <c r="B3559" t="s">
        <v>7281</v>
      </c>
      <c r="C3559" t="str">
        <f>IFERROR(VLOOKUP(Table1[[#This Row],[Ticker]],[1]!Table1[[Symbol]:[Industry]],2,FALSE),"-")</f>
        <v>-</v>
      </c>
      <c r="E3559">
        <v>36.72</v>
      </c>
      <c r="F3559">
        <v>36</v>
      </c>
      <c r="G3559">
        <v>-44.057083733239402</v>
      </c>
      <c r="H3559">
        <v>-23.012460926344801</v>
      </c>
      <c r="I3559">
        <v>-23.273617727120001</v>
      </c>
      <c r="J3559">
        <v>1.5709840580033101</v>
      </c>
      <c r="K3559">
        <v>37.897916521315899</v>
      </c>
      <c r="L3559">
        <v>42.388283605409697</v>
      </c>
      <c r="M3559">
        <v>50.916970516337102</v>
      </c>
      <c r="N3559">
        <v>0.81502347417840304</v>
      </c>
      <c r="O3559">
        <v>60.8333333333333</v>
      </c>
      <c r="P3559">
        <v>21.416526138279899</v>
      </c>
    </row>
    <row r="3560" spans="1:17" hidden="1" x14ac:dyDescent="0.3">
      <c r="A3560" t="s">
        <v>7282</v>
      </c>
      <c r="B3560" t="s">
        <v>7283</v>
      </c>
      <c r="C3560" t="str">
        <f>IFERROR(VLOOKUP(Table1[[#This Row],[Ticker]],[1]!Table1[[Symbol]:[Industry]],2,FALSE),"-")</f>
        <v>-</v>
      </c>
      <c r="D3560" t="s">
        <v>998</v>
      </c>
      <c r="E3560">
        <v>36.525756510000001</v>
      </c>
      <c r="F3560">
        <v>70.040000000000006</v>
      </c>
      <c r="G3560">
        <v>-30.500236188019802</v>
      </c>
      <c r="H3560">
        <v>-2.6563224200071698</v>
      </c>
      <c r="I3560">
        <v>-21.125543804696399</v>
      </c>
      <c r="J3560">
        <v>-6.3214402575777804</v>
      </c>
      <c r="K3560">
        <v>70.982612927588804</v>
      </c>
      <c r="L3560">
        <v>74.622030303834293</v>
      </c>
      <c r="M3560">
        <v>57.5175136064436</v>
      </c>
      <c r="N3560">
        <v>1.4548693255547001</v>
      </c>
      <c r="O3560">
        <v>24.999999999999901</v>
      </c>
      <c r="P3560">
        <v>12.967741935483801</v>
      </c>
      <c r="Q3560">
        <v>-2.4667685437083999E-2</v>
      </c>
    </row>
    <row r="3561" spans="1:17" hidden="1" x14ac:dyDescent="0.3">
      <c r="A3561" t="s">
        <v>7284</v>
      </c>
      <c r="B3561" t="s">
        <v>7285</v>
      </c>
      <c r="C3561" t="str">
        <f>IFERROR(VLOOKUP(Table1[[#This Row],[Ticker]],[1]!Table1[[Symbol]:[Industry]],2,FALSE),"-")</f>
        <v>-</v>
      </c>
      <c r="E3561">
        <v>36.519403048452503</v>
      </c>
      <c r="F3561">
        <v>70.349999999999994</v>
      </c>
      <c r="G3561">
        <v>67.638652700869002</v>
      </c>
      <c r="H3561">
        <v>6.4992860022392298</v>
      </c>
      <c r="I3561">
        <v>0.31284300382303298</v>
      </c>
      <c r="J3561">
        <v>-6.9842576713367999</v>
      </c>
      <c r="K3561">
        <v>68.462760228282903</v>
      </c>
      <c r="L3561">
        <v>60.736194542817401</v>
      </c>
      <c r="M3561">
        <v>45.0029392819036</v>
      </c>
      <c r="N3561">
        <v>1.0727272727272701</v>
      </c>
      <c r="O3561">
        <v>5.2167732764747603</v>
      </c>
      <c r="P3561">
        <v>144.270833333333</v>
      </c>
    </row>
    <row r="3562" spans="1:17" hidden="1" x14ac:dyDescent="0.3">
      <c r="A3562" t="s">
        <v>7286</v>
      </c>
      <c r="B3562" t="s">
        <v>7287</v>
      </c>
      <c r="C3562" t="str">
        <f>IFERROR(VLOOKUP(Table1[[#This Row],[Ticker]],[1]!Table1[[Symbol]:[Industry]],2,FALSE),"-")</f>
        <v>-</v>
      </c>
      <c r="D3562" t="s">
        <v>284</v>
      </c>
      <c r="E3562">
        <v>36.472912559999997</v>
      </c>
      <c r="F3562">
        <v>40.19</v>
      </c>
      <c r="G3562">
        <v>23.369033796518998</v>
      </c>
      <c r="H3562">
        <v>-6.4881384893280103</v>
      </c>
      <c r="I3562">
        <v>-19.046671507137201</v>
      </c>
      <c r="J3562">
        <v>-0.56093677895350802</v>
      </c>
      <c r="K3562">
        <v>36.8112998765437</v>
      </c>
      <c r="L3562">
        <v>35.123124852834202</v>
      </c>
      <c r="M3562">
        <v>56.065539140556197</v>
      </c>
      <c r="N3562">
        <v>2.6161202216692998</v>
      </c>
      <c r="O3562">
        <v>60.487683503359001</v>
      </c>
      <c r="P3562">
        <v>83.515981735159798</v>
      </c>
      <c r="Q3562">
        <v>1.389343670885E-3</v>
      </c>
    </row>
    <row r="3563" spans="1:17" hidden="1" x14ac:dyDescent="0.3">
      <c r="A3563" t="s">
        <v>7288</v>
      </c>
      <c r="B3563" t="s">
        <v>7289</v>
      </c>
      <c r="C3563" t="str">
        <f>IFERROR(VLOOKUP(Table1[[#This Row],[Ticker]],[1]!Table1[[Symbol]:[Industry]],2,FALSE),"-")</f>
        <v>-</v>
      </c>
      <c r="D3563" t="s">
        <v>998</v>
      </c>
      <c r="E3563">
        <v>36.439872000000001</v>
      </c>
      <c r="F3563">
        <v>63.46</v>
      </c>
      <c r="G3563">
        <v>-6.7173500970452196</v>
      </c>
      <c r="H3563">
        <v>-6.1459385242243503</v>
      </c>
      <c r="I3563">
        <v>-10.6878039234526</v>
      </c>
      <c r="J3563">
        <v>-6.3075753699034598</v>
      </c>
      <c r="K3563">
        <v>63.492755230110902</v>
      </c>
      <c r="L3563">
        <v>61.607523078667597</v>
      </c>
      <c r="M3563">
        <v>51.279849391867003</v>
      </c>
      <c r="N3563">
        <v>1.2692473017488399</v>
      </c>
      <c r="O3563">
        <v>22.092656791679801</v>
      </c>
      <c r="P3563">
        <v>26.641388944322401</v>
      </c>
      <c r="Q3563">
        <v>2.8616073420763999E-2</v>
      </c>
    </row>
    <row r="3564" spans="1:17" hidden="1" x14ac:dyDescent="0.3">
      <c r="A3564" t="s">
        <v>7290</v>
      </c>
      <c r="B3564" t="s">
        <v>7291</v>
      </c>
      <c r="C3564" t="str">
        <f>IFERROR(VLOOKUP(Table1[[#This Row],[Ticker]],[1]!Table1[[Symbol]:[Industry]],2,FALSE),"-")</f>
        <v>-</v>
      </c>
      <c r="D3564" t="s">
        <v>103</v>
      </c>
      <c r="E3564">
        <v>36.351057599999997</v>
      </c>
      <c r="F3564">
        <v>37.630000000000003</v>
      </c>
      <c r="G3564">
        <v>-53.993700240307398</v>
      </c>
      <c r="H3564">
        <v>-10.756194443692401</v>
      </c>
      <c r="I3564">
        <v>-21.183727036204399</v>
      </c>
      <c r="J3564">
        <v>-10.142524155334099</v>
      </c>
      <c r="K3564">
        <v>36.3635591270425</v>
      </c>
      <c r="L3564">
        <v>39.515448502132998</v>
      </c>
      <c r="M3564">
        <v>48.004903977779698</v>
      </c>
      <c r="N3564">
        <v>0.55407458085293604</v>
      </c>
      <c r="O3564">
        <v>49.694392771724601</v>
      </c>
      <c r="P3564">
        <v>38.243938280675899</v>
      </c>
      <c r="Q3564">
        <v>3.5641441373005997E-2</v>
      </c>
    </row>
    <row r="3565" spans="1:17" hidden="1" x14ac:dyDescent="0.3">
      <c r="A3565" t="s">
        <v>7292</v>
      </c>
      <c r="B3565" t="s">
        <v>7293</v>
      </c>
      <c r="C3565" t="str">
        <f>IFERROR(VLOOKUP(Table1[[#This Row],[Ticker]],[1]!Table1[[Symbol]:[Industry]],2,FALSE),"-")</f>
        <v>-</v>
      </c>
      <c r="D3565" t="s">
        <v>281</v>
      </c>
      <c r="E3565">
        <v>36.277934100000003</v>
      </c>
      <c r="F3565">
        <v>18.579999999999998</v>
      </c>
      <c r="G3565">
        <v>66.056886765654795</v>
      </c>
      <c r="H3565">
        <v>-17.863913096722499</v>
      </c>
      <c r="I3565">
        <v>-12.3109241187042</v>
      </c>
      <c r="J3565">
        <v>-3.3680598759316598</v>
      </c>
      <c r="K3565">
        <v>18.175801973576998</v>
      </c>
      <c r="L3565">
        <v>16.623357859731801</v>
      </c>
      <c r="M3565">
        <v>46.765369667333403</v>
      </c>
      <c r="N3565">
        <v>1.4173318181518599</v>
      </c>
      <c r="O3565">
        <v>27.771797631862199</v>
      </c>
      <c r="P3565">
        <v>101.95652173913</v>
      </c>
      <c r="Q3565">
        <v>5.0926904048278002E-2</v>
      </c>
    </row>
    <row r="3566" spans="1:17" hidden="1" x14ac:dyDescent="0.3">
      <c r="A3566" t="s">
        <v>7294</v>
      </c>
      <c r="B3566" t="s">
        <v>7295</v>
      </c>
      <c r="C3566" t="str">
        <f>IFERROR(VLOOKUP(Table1[[#This Row],[Ticker]],[1]!Table1[[Symbol]:[Industry]],2,FALSE),"-")</f>
        <v>-</v>
      </c>
      <c r="D3566" t="s">
        <v>46</v>
      </c>
      <c r="E3566">
        <v>36.129420000000003</v>
      </c>
      <c r="F3566">
        <v>63</v>
      </c>
      <c r="G3566">
        <v>109.957835090806</v>
      </c>
      <c r="H3566">
        <v>1.53373671044881</v>
      </c>
      <c r="I3566">
        <v>119.311664165959</v>
      </c>
      <c r="J3566">
        <v>-10.2493394188979</v>
      </c>
      <c r="K3566">
        <v>53.375870485409898</v>
      </c>
      <c r="L3566">
        <v>38.554411502157699</v>
      </c>
      <c r="M3566">
        <v>43.124524731196999</v>
      </c>
      <c r="N3566">
        <v>0.73496659242761597</v>
      </c>
      <c r="O3566">
        <v>8.0952380952380807</v>
      </c>
      <c r="P3566">
        <v>152</v>
      </c>
      <c r="Q3566">
        <v>0.130210893683993</v>
      </c>
    </row>
    <row r="3567" spans="1:17" hidden="1" x14ac:dyDescent="0.3">
      <c r="A3567" t="s">
        <v>7296</v>
      </c>
      <c r="B3567" t="s">
        <v>7297</v>
      </c>
      <c r="C3567" t="str">
        <f>IFERROR(VLOOKUP(Table1[[#This Row],[Ticker]],[1]!Table1[[Symbol]:[Industry]],2,FALSE),"-")</f>
        <v>-</v>
      </c>
      <c r="D3567" t="s">
        <v>281</v>
      </c>
      <c r="E3567">
        <v>36.020933508999903</v>
      </c>
      <c r="F3567">
        <v>49.49</v>
      </c>
      <c r="G3567">
        <v>-0.84803191911897002</v>
      </c>
      <c r="H3567">
        <v>-22.909442681851701</v>
      </c>
      <c r="I3567">
        <v>-3.6821058356666398</v>
      </c>
      <c r="J3567">
        <v>5.7195089178371003E-2</v>
      </c>
      <c r="K3567">
        <v>51.282199808481302</v>
      </c>
      <c r="L3567">
        <v>49.728984731718398</v>
      </c>
      <c r="M3567">
        <v>46.3620186594652</v>
      </c>
      <c r="N3567">
        <v>0.53031099928150105</v>
      </c>
      <c r="O3567">
        <v>35.320266720549597</v>
      </c>
      <c r="P3567">
        <v>41.805157593123198</v>
      </c>
      <c r="Q3567">
        <v>2.3320888003445998E-2</v>
      </c>
    </row>
    <row r="3568" spans="1:17" hidden="1" x14ac:dyDescent="0.3">
      <c r="A3568" t="s">
        <v>7298</v>
      </c>
      <c r="B3568" t="s">
        <v>7299</v>
      </c>
      <c r="C3568" t="str">
        <f>IFERROR(VLOOKUP(Table1[[#This Row],[Ticker]],[1]!Table1[[Symbol]:[Industry]],2,FALSE),"-")</f>
        <v>-</v>
      </c>
      <c r="D3568" t="s">
        <v>935</v>
      </c>
      <c r="E3568">
        <v>36.018749999999997</v>
      </c>
      <c r="F3568">
        <v>85</v>
      </c>
      <c r="G3568">
        <v>25.375139187355501</v>
      </c>
      <c r="I3568">
        <v>14.4255696011744</v>
      </c>
      <c r="K3568">
        <v>72.921358859577893</v>
      </c>
      <c r="M3568">
        <v>86.249356129260704</v>
      </c>
      <c r="N3568">
        <v>1</v>
      </c>
      <c r="O3568">
        <v>15.294117647058799</v>
      </c>
      <c r="P3568">
        <v>53.5682023486901</v>
      </c>
    </row>
    <row r="3569" spans="1:17" hidden="1" x14ac:dyDescent="0.3">
      <c r="A3569" t="s">
        <v>7300</v>
      </c>
      <c r="B3569" t="s">
        <v>7301</v>
      </c>
      <c r="C3569" t="str">
        <f>IFERROR(VLOOKUP(Table1[[#This Row],[Ticker]],[1]!Table1[[Symbol]:[Industry]],2,FALSE),"-")</f>
        <v>-</v>
      </c>
      <c r="E3569">
        <v>36.011414330000001</v>
      </c>
      <c r="F3569">
        <v>0.85</v>
      </c>
      <c r="G3569">
        <v>-30.076864540510201</v>
      </c>
      <c r="H3569">
        <v>-4.8492420129554299</v>
      </c>
      <c r="I3569">
        <v>-21.562000800845301</v>
      </c>
      <c r="J3569">
        <v>-0.83566205367877</v>
      </c>
      <c r="K3569">
        <v>0.881909050235962</v>
      </c>
      <c r="L3569">
        <v>0.94354038885882396</v>
      </c>
      <c r="M3569">
        <v>47.622947118171403</v>
      </c>
      <c r="N3569">
        <v>0.83042217800922802</v>
      </c>
      <c r="O3569">
        <v>58.823529411764703</v>
      </c>
      <c r="P3569">
        <v>7.5949367088607502</v>
      </c>
      <c r="Q3569">
        <v>-4.7344735352229999E-3</v>
      </c>
    </row>
    <row r="3570" spans="1:17" hidden="1" x14ac:dyDescent="0.3">
      <c r="A3570" t="s">
        <v>7302</v>
      </c>
      <c r="B3570" t="s">
        <v>7303</v>
      </c>
      <c r="C3570" t="str">
        <f>IFERROR(VLOOKUP(Table1[[#This Row],[Ticker]],[1]!Table1[[Symbol]:[Industry]],2,FALSE),"-")</f>
        <v>-</v>
      </c>
      <c r="D3570" t="s">
        <v>384</v>
      </c>
      <c r="E3570">
        <v>35.938781599999999</v>
      </c>
      <c r="F3570">
        <v>17.86</v>
      </c>
      <c r="G3570">
        <v>86.627748339124295</v>
      </c>
      <c r="H3570">
        <v>-3.8047120514381301</v>
      </c>
      <c r="I3570">
        <v>6.0790690869890103</v>
      </c>
      <c r="J3570">
        <v>8.4972866956142895E-2</v>
      </c>
      <c r="K3570">
        <v>18.3034579815663</v>
      </c>
      <c r="L3570">
        <v>15.831725753890799</v>
      </c>
      <c r="M3570">
        <v>47.645560939076397</v>
      </c>
      <c r="N3570">
        <v>4.6928433659950803</v>
      </c>
      <c r="O3570">
        <v>27.8835386338185</v>
      </c>
      <c r="P3570">
        <v>147.36842105263099</v>
      </c>
      <c r="Q3570">
        <v>9.3393136426594997E-2</v>
      </c>
    </row>
    <row r="3571" spans="1:17" hidden="1" x14ac:dyDescent="0.3">
      <c r="A3571" t="s">
        <v>7304</v>
      </c>
      <c r="B3571" t="s">
        <v>7305</v>
      </c>
      <c r="C3571" t="str">
        <f>IFERROR(VLOOKUP(Table1[[#This Row],[Ticker]],[1]!Table1[[Symbol]:[Industry]],2,FALSE),"-")</f>
        <v>-</v>
      </c>
      <c r="E3571">
        <v>35.869041500000002</v>
      </c>
      <c r="F3571">
        <v>115</v>
      </c>
      <c r="G3571">
        <v>-0.396534125301371</v>
      </c>
      <c r="H3571">
        <v>-23.579288128599199</v>
      </c>
      <c r="I3571">
        <v>11.8932300073349</v>
      </c>
      <c r="J3571">
        <v>-8.5540860205727505</v>
      </c>
      <c r="K3571">
        <v>131.42977194038301</v>
      </c>
      <c r="L3571">
        <v>118.656287511089</v>
      </c>
      <c r="M3571">
        <v>26.125820050592601</v>
      </c>
      <c r="N3571">
        <v>1.5097200595176301</v>
      </c>
      <c r="O3571">
        <v>46.869565217391298</v>
      </c>
      <c r="P3571">
        <v>68.869309838472802</v>
      </c>
      <c r="Q3571">
        <v>8.3532783777863995E-2</v>
      </c>
    </row>
    <row r="3572" spans="1:17" hidden="1" x14ac:dyDescent="0.3">
      <c r="A3572" t="s">
        <v>7306</v>
      </c>
      <c r="B3572" t="s">
        <v>7307</v>
      </c>
      <c r="C3572" t="str">
        <f>IFERROR(VLOOKUP(Table1[[#This Row],[Ticker]],[1]!Table1[[Symbol]:[Industry]],2,FALSE),"-")</f>
        <v>-</v>
      </c>
      <c r="D3572" t="s">
        <v>275</v>
      </c>
      <c r="E3572">
        <v>35.832299999999996</v>
      </c>
      <c r="F3572">
        <v>10.81</v>
      </c>
      <c r="G3572">
        <v>-71.092119891335102</v>
      </c>
      <c r="H3572">
        <v>0.12683454206849901</v>
      </c>
      <c r="I3572">
        <v>-43.430932040765001</v>
      </c>
      <c r="J3572">
        <v>-5.7980680687163604</v>
      </c>
      <c r="K3572">
        <v>11.414680636016399</v>
      </c>
      <c r="L3572">
        <v>14.245571940481</v>
      </c>
      <c r="M3572">
        <v>37.509838546483202</v>
      </c>
      <c r="N3572">
        <v>0.58550955266211102</v>
      </c>
      <c r="O3572">
        <v>116.281221091581</v>
      </c>
      <c r="P3572">
        <v>13.5504201680672</v>
      </c>
      <c r="Q3572">
        <v>3.1805717698704002E-2</v>
      </c>
    </row>
    <row r="3573" spans="1:17" hidden="1" x14ac:dyDescent="0.3">
      <c r="A3573" t="s">
        <v>7308</v>
      </c>
      <c r="B3573" t="s">
        <v>7309</v>
      </c>
      <c r="C3573" t="str">
        <f>IFERROR(VLOOKUP(Table1[[#This Row],[Ticker]],[1]!Table1[[Symbol]:[Industry]],2,FALSE),"-")</f>
        <v>-</v>
      </c>
      <c r="D3573" t="s">
        <v>609</v>
      </c>
      <c r="E3573">
        <v>35.613769480000002</v>
      </c>
      <c r="F3573">
        <v>17</v>
      </c>
      <c r="G3573">
        <v>-85.171497675070697</v>
      </c>
      <c r="H3573">
        <v>-13.4513925505898</v>
      </c>
      <c r="I3573">
        <v>-53.603252578939198</v>
      </c>
      <c r="J3573">
        <v>7.5963857947148203E-2</v>
      </c>
      <c r="K3573">
        <v>19.0230616887815</v>
      </c>
      <c r="M3573">
        <v>40.904460809482202</v>
      </c>
      <c r="N3573">
        <v>0.41072640868974802</v>
      </c>
      <c r="O3573">
        <v>147.058823529411</v>
      </c>
      <c r="P3573">
        <v>9.6774193548386993</v>
      </c>
    </row>
    <row r="3574" spans="1:17" hidden="1" x14ac:dyDescent="0.3">
      <c r="A3574" t="s">
        <v>7310</v>
      </c>
      <c r="B3574" t="s">
        <v>7311</v>
      </c>
      <c r="C3574" t="str">
        <f>IFERROR(VLOOKUP(Table1[[#This Row],[Ticker]],[1]!Table1[[Symbol]:[Industry]],2,FALSE),"-")</f>
        <v>-</v>
      </c>
      <c r="D3574" t="s">
        <v>59</v>
      </c>
      <c r="E3574">
        <v>35.610019700000002</v>
      </c>
      <c r="F3574">
        <v>48.05</v>
      </c>
      <c r="G3574">
        <v>52.929018753269602</v>
      </c>
      <c r="H3574">
        <v>-19.0941034964228</v>
      </c>
      <c r="I3574">
        <v>52.957489050061703</v>
      </c>
      <c r="J3574">
        <v>-5.0772596828294496</v>
      </c>
      <c r="K3574">
        <v>53.149864688351798</v>
      </c>
      <c r="L3574">
        <v>41.2117582563098</v>
      </c>
      <c r="M3574">
        <v>38.638598237025597</v>
      </c>
      <c r="N3574">
        <v>0.63890880524981697</v>
      </c>
      <c r="O3574">
        <v>47.5754422476586</v>
      </c>
      <c r="P3574">
        <v>188.58858858858801</v>
      </c>
      <c r="Q3574">
        <v>0.14395471261896001</v>
      </c>
    </row>
    <row r="3575" spans="1:17" hidden="1" x14ac:dyDescent="0.3">
      <c r="A3575" t="s">
        <v>7312</v>
      </c>
      <c r="B3575" t="s">
        <v>7313</v>
      </c>
      <c r="C3575" t="str">
        <f>IFERROR(VLOOKUP(Table1[[#This Row],[Ticker]],[1]!Table1[[Symbol]:[Industry]],2,FALSE),"-")</f>
        <v>-</v>
      </c>
      <c r="E3575">
        <v>35.573999999999998</v>
      </c>
      <c r="F3575">
        <v>33.799999999999997</v>
      </c>
      <c r="G3575">
        <v>-43.278013965797598</v>
      </c>
      <c r="H3575">
        <v>-6.5635277272411496</v>
      </c>
      <c r="I3575">
        <v>-31.524981647457199</v>
      </c>
      <c r="J3575">
        <v>1.2771650591483401</v>
      </c>
      <c r="K3575">
        <v>36.624575486111098</v>
      </c>
      <c r="L3575">
        <v>42.983385225026197</v>
      </c>
      <c r="M3575">
        <v>51.401079993195701</v>
      </c>
      <c r="N3575">
        <v>0.30846590909090899</v>
      </c>
      <c r="O3575">
        <v>82.544378698224804</v>
      </c>
      <c r="P3575">
        <v>25.185185185185102</v>
      </c>
      <c r="Q3575">
        <v>-0.17266486098366701</v>
      </c>
    </row>
    <row r="3576" spans="1:17" hidden="1" x14ac:dyDescent="0.3">
      <c r="A3576" t="s">
        <v>7314</v>
      </c>
      <c r="B3576" t="s">
        <v>7315</v>
      </c>
      <c r="C3576" t="str">
        <f>IFERROR(VLOOKUP(Table1[[#This Row],[Ticker]],[1]!Table1[[Symbol]:[Industry]],2,FALSE),"-")</f>
        <v>-</v>
      </c>
      <c r="D3576" t="s">
        <v>384</v>
      </c>
      <c r="E3576">
        <v>35.454276</v>
      </c>
      <c r="F3576">
        <v>0.96</v>
      </c>
      <c r="G3576">
        <v>22.221986034202299</v>
      </c>
      <c r="H3576">
        <v>-12.468289632003</v>
      </c>
      <c r="I3576">
        <v>-11.0356850113716</v>
      </c>
      <c r="J3576">
        <v>-2.0261382441549598</v>
      </c>
      <c r="K3576">
        <v>0.99155660558398795</v>
      </c>
      <c r="L3576">
        <v>0.96595908750009496</v>
      </c>
      <c r="M3576">
        <v>52.565367451374897</v>
      </c>
      <c r="N3576">
        <v>0.83775110017293897</v>
      </c>
      <c r="O3576">
        <v>37.5</v>
      </c>
      <c r="P3576">
        <v>62.711864406779597</v>
      </c>
      <c r="Q3576">
        <v>1.5756638981117999E-2</v>
      </c>
    </row>
    <row r="3577" spans="1:17" hidden="1" x14ac:dyDescent="0.3">
      <c r="A3577" t="s">
        <v>7316</v>
      </c>
      <c r="B3577" t="s">
        <v>7317</v>
      </c>
      <c r="C3577" t="str">
        <f>IFERROR(VLOOKUP(Table1[[#This Row],[Ticker]],[1]!Table1[[Symbol]:[Industry]],2,FALSE),"-")</f>
        <v>-</v>
      </c>
      <c r="D3577" t="s">
        <v>420</v>
      </c>
      <c r="E3577">
        <v>35.448617599999999</v>
      </c>
      <c r="F3577">
        <v>87.5</v>
      </c>
      <c r="G3577">
        <v>-41.993700240307398</v>
      </c>
      <c r="H3577">
        <v>-5.9728375185734102</v>
      </c>
      <c r="I3577">
        <v>-27.860780068405798</v>
      </c>
      <c r="J3577">
        <v>-10.3594715774882</v>
      </c>
      <c r="K3577">
        <v>90.006145993550504</v>
      </c>
      <c r="L3577">
        <v>91.830899937001803</v>
      </c>
      <c r="M3577">
        <v>41.832446431946103</v>
      </c>
      <c r="N3577">
        <v>1.3409500300220101</v>
      </c>
      <c r="O3577">
        <v>31.428571428571399</v>
      </c>
      <c r="P3577">
        <v>12.179487179487101</v>
      </c>
      <c r="Q3577">
        <v>-3.5219084110095999E-2</v>
      </c>
    </row>
    <row r="3578" spans="1:17" hidden="1" x14ac:dyDescent="0.3">
      <c r="A3578" t="s">
        <v>7318</v>
      </c>
      <c r="B3578" t="s">
        <v>7319</v>
      </c>
      <c r="C3578" t="str">
        <f>IFERROR(VLOOKUP(Table1[[#This Row],[Ticker]],[1]!Table1[[Symbol]:[Industry]],2,FALSE),"-")</f>
        <v>-</v>
      </c>
      <c r="E3578">
        <v>35.425280000000001</v>
      </c>
      <c r="F3578">
        <v>50.2</v>
      </c>
      <c r="G3578">
        <v>35.527125917091098</v>
      </c>
      <c r="H3578">
        <v>2.9093786766997298</v>
      </c>
      <c r="I3578">
        <v>17.0255394784242</v>
      </c>
      <c r="J3578">
        <v>-1.62453181845214</v>
      </c>
      <c r="K3578">
        <v>50.183771432015099</v>
      </c>
      <c r="L3578">
        <v>48.173979226086999</v>
      </c>
      <c r="M3578">
        <v>62.764889491744398</v>
      </c>
      <c r="N3578">
        <v>1.94237269176632</v>
      </c>
      <c r="O3578">
        <v>56.972111553784799</v>
      </c>
      <c r="P3578">
        <v>76.698345652939096</v>
      </c>
      <c r="Q3578">
        <v>5.9938391680968997E-2</v>
      </c>
    </row>
    <row r="3579" spans="1:17" hidden="1" x14ac:dyDescent="0.3">
      <c r="A3579" t="s">
        <v>7320</v>
      </c>
      <c r="B3579" t="s">
        <v>7321</v>
      </c>
      <c r="C3579" t="str">
        <f>IFERROR(VLOOKUP(Table1[[#This Row],[Ticker]],[1]!Table1[[Symbol]:[Industry]],2,FALSE),"-")</f>
        <v>-</v>
      </c>
      <c r="E3579">
        <v>35.42</v>
      </c>
      <c r="F3579">
        <v>16.84</v>
      </c>
      <c r="G3579">
        <v>13.6157727680395</v>
      </c>
      <c r="H3579">
        <v>13.454031200137401</v>
      </c>
      <c r="I3579">
        <v>0.41368626592816599</v>
      </c>
      <c r="J3579">
        <v>-0.18600023380418401</v>
      </c>
      <c r="K3579">
        <v>15.073567457625201</v>
      </c>
      <c r="L3579">
        <v>14.4989090804276</v>
      </c>
      <c r="M3579">
        <v>69.7382778269087</v>
      </c>
      <c r="N3579">
        <v>3.03908169643055</v>
      </c>
      <c r="O3579">
        <v>24.703087885985699</v>
      </c>
      <c r="P3579">
        <v>57.383177570093402</v>
      </c>
      <c r="Q3579">
        <v>1.8958717893350002E-2</v>
      </c>
    </row>
    <row r="3580" spans="1:17" hidden="1" x14ac:dyDescent="0.3">
      <c r="A3580" t="s">
        <v>7322</v>
      </c>
      <c r="B3580" t="s">
        <v>7323</v>
      </c>
      <c r="C3580" t="str">
        <f>IFERROR(VLOOKUP(Table1[[#This Row],[Ticker]],[1]!Table1[[Symbol]:[Industry]],2,FALSE),"-")</f>
        <v>-</v>
      </c>
      <c r="D3580" t="s">
        <v>1291</v>
      </c>
      <c r="E3580">
        <v>35.335546641000001</v>
      </c>
      <c r="F3580">
        <v>1000</v>
      </c>
      <c r="G3580">
        <v>-27.7770139557975</v>
      </c>
      <c r="H3580">
        <v>-4.8502420029555298</v>
      </c>
      <c r="I3580">
        <v>-11.0346850013715</v>
      </c>
      <c r="J3580">
        <v>-2.0251382341548601</v>
      </c>
      <c r="K3580">
        <v>999.99355935425206</v>
      </c>
      <c r="L3580">
        <v>999.99269136866496</v>
      </c>
      <c r="M3580">
        <v>45.349584451913898</v>
      </c>
      <c r="N3580">
        <v>0.78140469926995204</v>
      </c>
      <c r="O3580">
        <v>4.4999999999999902</v>
      </c>
      <c r="P3580">
        <v>0.88272383354350803</v>
      </c>
      <c r="Q3580">
        <v>-0.10191173764686701</v>
      </c>
    </row>
    <row r="3581" spans="1:17" hidden="1" x14ac:dyDescent="0.3">
      <c r="A3581" t="s">
        <v>7324</v>
      </c>
      <c r="B3581" t="s">
        <v>7325</v>
      </c>
      <c r="C3581" t="str">
        <f>IFERROR(VLOOKUP(Table1[[#This Row],[Ticker]],[1]!Table1[[Symbol]:[Industry]],2,FALSE),"-")</f>
        <v>-</v>
      </c>
      <c r="D3581" t="s">
        <v>384</v>
      </c>
      <c r="E3581">
        <v>35.312146579999997</v>
      </c>
      <c r="F3581">
        <v>13.5</v>
      </c>
      <c r="G3581">
        <v>-18.994774642671</v>
      </c>
      <c r="H3581">
        <v>-5.6343954747684197</v>
      </c>
      <c r="I3581">
        <v>-33.091112263103703</v>
      </c>
      <c r="J3581">
        <v>0.936824718808003</v>
      </c>
      <c r="K3581">
        <v>14.015195121478101</v>
      </c>
      <c r="L3581">
        <v>14.8052611278663</v>
      </c>
      <c r="M3581">
        <v>58.297784496823397</v>
      </c>
      <c r="N3581">
        <v>1.4491215292008801</v>
      </c>
      <c r="O3581">
        <v>80</v>
      </c>
      <c r="P3581">
        <v>34.865134865134799</v>
      </c>
      <c r="Q3581">
        <v>0.12643404056326399</v>
      </c>
    </row>
    <row r="3582" spans="1:17" hidden="1" x14ac:dyDescent="0.3">
      <c r="A3582" t="s">
        <v>7326</v>
      </c>
      <c r="B3582" t="s">
        <v>7327</v>
      </c>
      <c r="C3582" t="str">
        <f>IFERROR(VLOOKUP(Table1[[#This Row],[Ticker]],[1]!Table1[[Symbol]:[Industry]],2,FALSE),"-")</f>
        <v>-</v>
      </c>
      <c r="D3582" t="s">
        <v>140</v>
      </c>
      <c r="E3582">
        <v>35.300699999999999</v>
      </c>
      <c r="F3582">
        <v>30.5</v>
      </c>
      <c r="G3582">
        <v>-36.048690657526897</v>
      </c>
      <c r="I3582">
        <v>-19.306361703100901</v>
      </c>
      <c r="M3582">
        <v>0</v>
      </c>
      <c r="N3582">
        <v>1.03448275862068</v>
      </c>
      <c r="O3582">
        <v>9.01639344262294</v>
      </c>
      <c r="P3582">
        <v>0</v>
      </c>
    </row>
    <row r="3583" spans="1:17" hidden="1" x14ac:dyDescent="0.3">
      <c r="A3583" t="s">
        <v>7328</v>
      </c>
      <c r="B3583" t="s">
        <v>7329</v>
      </c>
      <c r="C3583" t="str">
        <f>IFERROR(VLOOKUP(Table1[[#This Row],[Ticker]],[1]!Table1[[Symbol]:[Industry]],2,FALSE),"-")</f>
        <v>-</v>
      </c>
      <c r="E3583">
        <v>35.25</v>
      </c>
      <c r="F3583">
        <v>277.45</v>
      </c>
      <c r="G3583">
        <v>-25.018754706538299</v>
      </c>
      <c r="H3583">
        <v>-19.394696558409901</v>
      </c>
      <c r="I3583">
        <v>-18.243042870903398</v>
      </c>
      <c r="J3583">
        <v>4.7920435740268497</v>
      </c>
      <c r="K3583">
        <v>244.703350527449</v>
      </c>
      <c r="L3583">
        <v>260.771453801012</v>
      </c>
      <c r="M3583">
        <v>52.0528143378504</v>
      </c>
      <c r="N3583">
        <v>4.0471153846153802</v>
      </c>
      <c r="O3583">
        <v>40.133357361686699</v>
      </c>
      <c r="P3583">
        <v>38.655672163917998</v>
      </c>
    </row>
    <row r="3584" spans="1:17" hidden="1" x14ac:dyDescent="0.3">
      <c r="A3584" t="s">
        <v>7330</v>
      </c>
      <c r="B3584" t="s">
        <v>7331</v>
      </c>
      <c r="C3584" t="str">
        <f>IFERROR(VLOOKUP(Table1[[#This Row],[Ticker]],[1]!Table1[[Symbol]:[Industry]],2,FALSE),"-")</f>
        <v>-</v>
      </c>
      <c r="D3584" t="s">
        <v>384</v>
      </c>
      <c r="E3584">
        <v>35.214750000000002</v>
      </c>
      <c r="F3584">
        <v>199.65</v>
      </c>
      <c r="G3584">
        <v>44.037820801844298</v>
      </c>
      <c r="H3584">
        <v>43.513969210738999</v>
      </c>
      <c r="I3584">
        <v>89.496657294775403</v>
      </c>
      <c r="J3584">
        <v>-4.1598143366999496</v>
      </c>
      <c r="K3584">
        <v>164.70520472912099</v>
      </c>
      <c r="L3584">
        <v>126.689631289565</v>
      </c>
      <c r="M3584">
        <v>51.884347791840298</v>
      </c>
      <c r="N3584">
        <v>1.01810539105214</v>
      </c>
      <c r="O3584">
        <v>12.2965189080891</v>
      </c>
      <c r="P3584">
        <v>152.40202275600501</v>
      </c>
      <c r="Q3584">
        <v>0.165063127398169</v>
      </c>
    </row>
    <row r="3585" spans="1:17" hidden="1" x14ac:dyDescent="0.3">
      <c r="A3585" t="s">
        <v>7332</v>
      </c>
      <c r="B3585" t="s">
        <v>7333</v>
      </c>
      <c r="C3585" t="str">
        <f>IFERROR(VLOOKUP(Table1[[#This Row],[Ticker]],[1]!Table1[[Symbol]:[Industry]],2,FALSE),"-")</f>
        <v>-</v>
      </c>
      <c r="E3585">
        <v>35.038227900000003</v>
      </c>
      <c r="F3585">
        <v>99.7</v>
      </c>
      <c r="G3585">
        <v>-9.8735674189669496</v>
      </c>
      <c r="H3585">
        <v>4.7145877742786002</v>
      </c>
      <c r="I3585">
        <v>-3.27520079174344</v>
      </c>
      <c r="J3585">
        <v>10.0413263913183</v>
      </c>
      <c r="K3585">
        <v>92.567934674837304</v>
      </c>
      <c r="L3585">
        <v>92.969656627834993</v>
      </c>
      <c r="M3585">
        <v>76.513771372566595</v>
      </c>
      <c r="N3585">
        <v>1.8356715578764999</v>
      </c>
      <c r="O3585">
        <v>20.160481444333001</v>
      </c>
      <c r="P3585">
        <v>25.709242214096498</v>
      </c>
      <c r="Q3585">
        <v>1.5770593305899999E-2</v>
      </c>
    </row>
    <row r="3586" spans="1:17" hidden="1" x14ac:dyDescent="0.3">
      <c r="A3586" t="s">
        <v>7334</v>
      </c>
      <c r="B3586" t="s">
        <v>7335</v>
      </c>
      <c r="C3586" t="str">
        <f>IFERROR(VLOOKUP(Table1[[#This Row],[Ticker]],[1]!Table1[[Symbol]:[Industry]],2,FALSE),"-")</f>
        <v>-</v>
      </c>
      <c r="D3586" t="s">
        <v>46</v>
      </c>
      <c r="E3586">
        <v>35.020229999999998</v>
      </c>
      <c r="F3586">
        <v>1.38</v>
      </c>
      <c r="G3586">
        <v>-49.688126325348101</v>
      </c>
      <c r="H3586">
        <v>-22.750476580856599</v>
      </c>
      <c r="I3586">
        <v>-58.363929286180799</v>
      </c>
      <c r="J3586">
        <v>-15.0980336689915</v>
      </c>
      <c r="K3586">
        <v>1.6640350501426799</v>
      </c>
      <c r="L3586">
        <v>1.99724707823977</v>
      </c>
      <c r="M3586">
        <v>27.150044349160499</v>
      </c>
      <c r="N3586">
        <v>2.5999883660482799</v>
      </c>
      <c r="O3586">
        <v>160.869565217391</v>
      </c>
      <c r="P3586">
        <v>6.9767441860465</v>
      </c>
      <c r="Q3586">
        <v>3.7362478435119001E-2</v>
      </c>
    </row>
    <row r="3587" spans="1:17" hidden="1" x14ac:dyDescent="0.3">
      <c r="A3587" t="s">
        <v>7336</v>
      </c>
      <c r="B3587" t="s">
        <v>7337</v>
      </c>
      <c r="C3587" t="str">
        <f>IFERROR(VLOOKUP(Table1[[#This Row],[Ticker]],[1]!Table1[[Symbol]:[Industry]],2,FALSE),"-")</f>
        <v>-</v>
      </c>
      <c r="E3587">
        <v>34.951428436999997</v>
      </c>
      <c r="F3587">
        <v>9.44</v>
      </c>
      <c r="G3587">
        <v>-89.247401720899603</v>
      </c>
      <c r="H3587">
        <v>-1.7409890654742</v>
      </c>
      <c r="I3587">
        <v>-42.5802825458168</v>
      </c>
      <c r="J3587">
        <v>-0.76298034941812798</v>
      </c>
      <c r="K3587">
        <v>10.114526353290801</v>
      </c>
      <c r="L3587">
        <v>12.801172257324399</v>
      </c>
      <c r="M3587">
        <v>38.576373404218003</v>
      </c>
      <c r="N3587">
        <v>0.41479620890414798</v>
      </c>
      <c r="O3587">
        <v>242.055084745762</v>
      </c>
      <c r="P3587">
        <v>6.0674157303370597</v>
      </c>
      <c r="Q3587">
        <v>5.0843912835228003E-2</v>
      </c>
    </row>
    <row r="3588" spans="1:17" hidden="1" x14ac:dyDescent="0.3">
      <c r="A3588" t="s">
        <v>7338</v>
      </c>
      <c r="B3588" t="s">
        <v>7339</v>
      </c>
      <c r="C3588" t="str">
        <f>IFERROR(VLOOKUP(Table1[[#This Row],[Ticker]],[1]!Table1[[Symbol]:[Industry]],2,FALSE),"-")</f>
        <v>-</v>
      </c>
      <c r="D3588" t="s">
        <v>92</v>
      </c>
      <c r="E3588">
        <v>34.781120000000001</v>
      </c>
      <c r="F3588">
        <v>33.299999999999997</v>
      </c>
      <c r="G3588">
        <v>-89.325358076652094</v>
      </c>
      <c r="H3588">
        <v>-25.908207115241801</v>
      </c>
      <c r="I3588">
        <v>-72.538575184782005</v>
      </c>
      <c r="J3588">
        <v>0.47386175584502799</v>
      </c>
      <c r="K3588">
        <v>47.8571910845696</v>
      </c>
      <c r="L3588">
        <v>68.210413394235701</v>
      </c>
      <c r="M3588">
        <v>30.1741298727394</v>
      </c>
      <c r="N3588">
        <v>1.6081677704194199</v>
      </c>
      <c r="O3588">
        <v>197.29729729729701</v>
      </c>
      <c r="P3588">
        <v>6.5599999999999801</v>
      </c>
      <c r="Q3588">
        <v>7.0005242408833004E-2</v>
      </c>
    </row>
    <row r="3589" spans="1:17" hidden="1" x14ac:dyDescent="0.3">
      <c r="A3589" t="s">
        <v>7340</v>
      </c>
      <c r="B3589" t="s">
        <v>7341</v>
      </c>
      <c r="C3589" t="str">
        <f>IFERROR(VLOOKUP(Table1[[#This Row],[Ticker]],[1]!Table1[[Symbol]:[Industry]],2,FALSE),"-")</f>
        <v>-</v>
      </c>
      <c r="D3589" t="s">
        <v>1501</v>
      </c>
      <c r="E3589">
        <v>34.771799999999999</v>
      </c>
      <c r="F3589">
        <v>33.86</v>
      </c>
      <c r="G3589">
        <v>-38.672750807902801</v>
      </c>
      <c r="H3589">
        <v>-1.86549016657435</v>
      </c>
      <c r="I3589">
        <v>-27.636670233046502</v>
      </c>
      <c r="J3589">
        <v>0.56362043742244305</v>
      </c>
      <c r="K3589">
        <v>34.1169877125783</v>
      </c>
      <c r="L3589">
        <v>36.890510577101097</v>
      </c>
      <c r="M3589">
        <v>53.653605494094002</v>
      </c>
      <c r="N3589">
        <v>1.0827312338131001</v>
      </c>
      <c r="O3589">
        <v>63.910218546957999</v>
      </c>
      <c r="P3589">
        <v>14.391891891891801</v>
      </c>
      <c r="Q3589">
        <v>9.7960557587931998E-2</v>
      </c>
    </row>
    <row r="3590" spans="1:17" hidden="1" x14ac:dyDescent="0.3">
      <c r="A3590" t="s">
        <v>7342</v>
      </c>
      <c r="B3590" t="s">
        <v>7343</v>
      </c>
      <c r="C3590" t="str">
        <f>IFERROR(VLOOKUP(Table1[[#This Row],[Ticker]],[1]!Table1[[Symbol]:[Industry]],2,FALSE),"-")</f>
        <v>-</v>
      </c>
      <c r="E3590">
        <v>34.757751219999903</v>
      </c>
      <c r="F3590">
        <v>27.25</v>
      </c>
      <c r="G3590">
        <v>-47.060525176559899</v>
      </c>
      <c r="H3590">
        <v>-14.718094471971799</v>
      </c>
      <c r="I3590">
        <v>-61.490230465917001</v>
      </c>
      <c r="J3590">
        <v>-2.0625018805186</v>
      </c>
      <c r="K3590">
        <v>29.885328020521499</v>
      </c>
      <c r="L3590">
        <v>37.851815188802703</v>
      </c>
      <c r="M3590">
        <v>50.136691805259197</v>
      </c>
      <c r="N3590">
        <v>2.4659574468085101</v>
      </c>
      <c r="O3590">
        <v>151.37614678899001</v>
      </c>
      <c r="P3590">
        <v>11.634575993445299</v>
      </c>
      <c r="Q3590">
        <v>3.9533034510646999E-2</v>
      </c>
    </row>
    <row r="3591" spans="1:17" hidden="1" x14ac:dyDescent="0.3">
      <c r="A3591" t="s">
        <v>7344</v>
      </c>
      <c r="B3591" t="s">
        <v>7345</v>
      </c>
      <c r="C3591" t="str">
        <f>IFERROR(VLOOKUP(Table1[[#This Row],[Ticker]],[1]!Table1[[Symbol]:[Industry]],2,FALSE),"-")</f>
        <v>-</v>
      </c>
      <c r="E3591">
        <v>34.695250199999997</v>
      </c>
      <c r="F3591">
        <v>85.5</v>
      </c>
      <c r="G3591">
        <v>67.382908198091897</v>
      </c>
      <c r="H3591">
        <v>-10.1526127994722</v>
      </c>
      <c r="I3591">
        <v>20.6243088290964</v>
      </c>
      <c r="J3591">
        <v>-11.887100810999801</v>
      </c>
      <c r="K3591">
        <v>87.302896355967604</v>
      </c>
      <c r="L3591">
        <v>74.162197249684397</v>
      </c>
      <c r="M3591">
        <v>33.317539464102197</v>
      </c>
      <c r="N3591">
        <v>0.22857441003006801</v>
      </c>
      <c r="O3591">
        <v>53.052631578947299</v>
      </c>
      <c r="P3591">
        <v>116.346153846153</v>
      </c>
      <c r="Q3591">
        <v>6.6103293805001004E-2</v>
      </c>
    </row>
    <row r="3592" spans="1:17" hidden="1" x14ac:dyDescent="0.3">
      <c r="A3592" t="s">
        <v>7346</v>
      </c>
      <c r="B3592" t="s">
        <v>7347</v>
      </c>
      <c r="C3592" t="str">
        <f>IFERROR(VLOOKUP(Table1[[#This Row],[Ticker]],[1]!Table1[[Symbol]:[Industry]],2,FALSE),"-")</f>
        <v>-</v>
      </c>
      <c r="E3592">
        <v>34.506533599999997</v>
      </c>
      <c r="F3592">
        <v>59.98</v>
      </c>
      <c r="G3592">
        <v>-24.257130293032599</v>
      </c>
      <c r="H3592">
        <v>-8.5992420129554308</v>
      </c>
      <c r="I3592">
        <v>-8.5057704814571107</v>
      </c>
      <c r="J3592">
        <v>-11.4379029500373</v>
      </c>
      <c r="K3592">
        <v>59.191304241102898</v>
      </c>
      <c r="L3592">
        <v>58.093060300649</v>
      </c>
      <c r="M3592">
        <v>46.737824531153997</v>
      </c>
      <c r="N3592">
        <v>0.87995640436110401</v>
      </c>
      <c r="O3592">
        <v>31.377125708569501</v>
      </c>
      <c r="P3592">
        <v>40.3040935672514</v>
      </c>
      <c r="Q3592">
        <v>2.239213179783E-3</v>
      </c>
    </row>
    <row r="3593" spans="1:17" hidden="1" x14ac:dyDescent="0.3">
      <c r="A3593" t="s">
        <v>7348</v>
      </c>
      <c r="B3593" t="s">
        <v>7349</v>
      </c>
      <c r="C3593" t="str">
        <f>IFERROR(VLOOKUP(Table1[[#This Row],[Ticker]],[1]!Table1[[Symbol]:[Industry]],2,FALSE),"-")</f>
        <v>-</v>
      </c>
      <c r="E3593">
        <v>34.32832543</v>
      </c>
      <c r="F3593">
        <v>54.08</v>
      </c>
      <c r="G3593">
        <v>-75.400289994853296</v>
      </c>
      <c r="H3593">
        <v>-10.023950831591</v>
      </c>
      <c r="I3593">
        <v>-35.420472483407401</v>
      </c>
      <c r="J3593">
        <v>-2.7404239584406702</v>
      </c>
      <c r="K3593">
        <v>57.093686056327201</v>
      </c>
      <c r="L3593">
        <v>65.694050680659899</v>
      </c>
      <c r="M3593">
        <v>56.228175281009499</v>
      </c>
      <c r="N3593">
        <v>0.45910094333994</v>
      </c>
      <c r="O3593">
        <v>97.577662721893404</v>
      </c>
      <c r="P3593">
        <v>27.9394369529216</v>
      </c>
      <c r="Q3593">
        <v>5.6471161681541003E-2</v>
      </c>
    </row>
    <row r="3594" spans="1:17" hidden="1" x14ac:dyDescent="0.3">
      <c r="A3594" t="s">
        <v>7350</v>
      </c>
      <c r="B3594" t="s">
        <v>7351</v>
      </c>
      <c r="C3594" t="str">
        <f>IFERROR(VLOOKUP(Table1[[#This Row],[Ticker]],[1]!Table1[[Symbol]:[Industry]],2,FALSE),"-")</f>
        <v>-</v>
      </c>
      <c r="E3594">
        <v>34.306199999999997</v>
      </c>
      <c r="F3594">
        <v>67.98</v>
      </c>
      <c r="G3594">
        <v>-48.713115152119997</v>
      </c>
      <c r="H3594">
        <v>-22.8755578024291</v>
      </c>
      <c r="I3594">
        <v>-29.122201459136399</v>
      </c>
      <c r="J3594">
        <v>-3.1372493552660701</v>
      </c>
      <c r="K3594">
        <v>69.392282186654995</v>
      </c>
      <c r="L3594">
        <v>79.954223839042896</v>
      </c>
      <c r="M3594">
        <v>44.0154480153112</v>
      </c>
      <c r="N3594">
        <v>1.0106583072100299</v>
      </c>
      <c r="O3594">
        <v>60.267725801706298</v>
      </c>
      <c r="P3594">
        <v>14.2521008403361</v>
      </c>
    </row>
    <row r="3595" spans="1:17" hidden="1" x14ac:dyDescent="0.3">
      <c r="A3595" t="s">
        <v>7352</v>
      </c>
      <c r="B3595" t="s">
        <v>7353</v>
      </c>
      <c r="C3595" t="str">
        <f>IFERROR(VLOOKUP(Table1[[#This Row],[Ticker]],[1]!Table1[[Symbol]:[Industry]],2,FALSE),"-")</f>
        <v>-</v>
      </c>
      <c r="E3595">
        <v>34.276375000000002</v>
      </c>
      <c r="F3595">
        <v>62.34</v>
      </c>
      <c r="G3595">
        <v>88.680319367535702</v>
      </c>
      <c r="H3595">
        <v>-19.388491159713102</v>
      </c>
      <c r="I3595">
        <v>-14.0235468227628</v>
      </c>
      <c r="J3595">
        <v>-2.6610588790755898</v>
      </c>
      <c r="K3595">
        <v>65.916621440010701</v>
      </c>
      <c r="L3595">
        <v>63.863470185732901</v>
      </c>
      <c r="M3595">
        <v>51.104769616731403</v>
      </c>
      <c r="N3595">
        <v>0.79834983929551295</v>
      </c>
      <c r="O3595">
        <v>52.181584857234498</v>
      </c>
      <c r="P3595">
        <v>122.087638047737</v>
      </c>
      <c r="Q3595">
        <v>0.10222282732192201</v>
      </c>
    </row>
    <row r="3596" spans="1:17" hidden="1" x14ac:dyDescent="0.3">
      <c r="A3596" t="s">
        <v>7354</v>
      </c>
      <c r="B3596" t="s">
        <v>7355</v>
      </c>
      <c r="C3596" t="str">
        <f>IFERROR(VLOOKUP(Table1[[#This Row],[Ticker]],[1]!Table1[[Symbol]:[Industry]],2,FALSE),"-")</f>
        <v>-</v>
      </c>
      <c r="D3596" t="s">
        <v>132</v>
      </c>
      <c r="E3596">
        <v>34.274999999999999</v>
      </c>
      <c r="F3596">
        <v>59.4</v>
      </c>
      <c r="G3596">
        <v>20.721986034202299</v>
      </c>
      <c r="H3596">
        <v>17.762843757024999</v>
      </c>
      <c r="I3596">
        <v>-31.835685011371599</v>
      </c>
      <c r="J3596">
        <v>12.1299416106544</v>
      </c>
      <c r="K3596">
        <v>57.117496964134403</v>
      </c>
      <c r="L3596">
        <v>61.923718290657803</v>
      </c>
      <c r="M3596">
        <v>83.827555594022499</v>
      </c>
      <c r="N3596">
        <v>0.68770764119601302</v>
      </c>
      <c r="O3596">
        <v>101.936026936026</v>
      </c>
      <c r="P3596">
        <v>82.769230769230703</v>
      </c>
    </row>
    <row r="3597" spans="1:17" hidden="1" x14ac:dyDescent="0.3">
      <c r="A3597" t="s">
        <v>7356</v>
      </c>
      <c r="B3597" t="s">
        <v>7357</v>
      </c>
      <c r="C3597" t="str">
        <f>IFERROR(VLOOKUP(Table1[[#This Row],[Ticker]],[1]!Table1[[Symbol]:[Industry]],2,FALSE),"-")</f>
        <v>-</v>
      </c>
      <c r="E3597">
        <v>34.101615617</v>
      </c>
      <c r="F3597">
        <v>16.66</v>
      </c>
      <c r="G3597">
        <v>113.671261396521</v>
      </c>
      <c r="H3597">
        <v>46.563702380845797</v>
      </c>
      <c r="I3597">
        <v>-25.818293707023798</v>
      </c>
      <c r="J3597">
        <v>3.7700400997940799</v>
      </c>
      <c r="K3597">
        <v>13.042929657354501</v>
      </c>
      <c r="L3597">
        <v>11.443198536451201</v>
      </c>
      <c r="M3597">
        <v>84.102900859960698</v>
      </c>
      <c r="N3597">
        <v>3.0628809664183998</v>
      </c>
      <c r="O3597">
        <v>35.474189675870299</v>
      </c>
      <c r="P3597">
        <v>177.666666666666</v>
      </c>
      <c r="Q3597">
        <v>0.14592837772064601</v>
      </c>
    </row>
    <row r="3598" spans="1:17" hidden="1" x14ac:dyDescent="0.3">
      <c r="A3598" t="s">
        <v>7358</v>
      </c>
      <c r="B3598" t="s">
        <v>7359</v>
      </c>
      <c r="C3598" t="str">
        <f>IFERROR(VLOOKUP(Table1[[#This Row],[Ticker]],[1]!Table1[[Symbol]:[Industry]],2,FALSE),"-")</f>
        <v>-</v>
      </c>
      <c r="D3598" t="s">
        <v>59</v>
      </c>
      <c r="E3598">
        <v>34.040607699999903</v>
      </c>
      <c r="F3598">
        <v>5.5</v>
      </c>
      <c r="G3598">
        <v>-5.5931859894901201</v>
      </c>
      <c r="H3598">
        <v>-1.87035303188851</v>
      </c>
      <c r="I3598">
        <v>-12.2495918825592</v>
      </c>
      <c r="J3598">
        <v>1.0670674632677399</v>
      </c>
      <c r="K3598">
        <v>3.84060084798248</v>
      </c>
      <c r="L3598">
        <v>2.670549716824</v>
      </c>
      <c r="M3598">
        <v>38.443217552922597</v>
      </c>
      <c r="N3598">
        <v>1</v>
      </c>
      <c r="Q3598">
        <v>2.0202940921462999E-2</v>
      </c>
    </row>
    <row r="3599" spans="1:17" hidden="1" x14ac:dyDescent="0.3">
      <c r="A3599" t="s">
        <v>7360</v>
      </c>
      <c r="B3599" t="s">
        <v>7361</v>
      </c>
      <c r="C3599" t="str">
        <f>IFERROR(VLOOKUP(Table1[[#This Row],[Ticker]],[1]!Table1[[Symbol]:[Industry]],2,FALSE),"-")</f>
        <v>-</v>
      </c>
      <c r="D3599" t="s">
        <v>140</v>
      </c>
      <c r="E3599">
        <v>34.000007822999997</v>
      </c>
      <c r="F3599">
        <v>65.81</v>
      </c>
      <c r="G3599">
        <v>40.663245312420898</v>
      </c>
      <c r="H3599">
        <v>25.824025313777199</v>
      </c>
      <c r="I3599">
        <v>26.584557564956199</v>
      </c>
      <c r="J3599">
        <v>22.483295718109101</v>
      </c>
      <c r="K3599">
        <v>52.008604577748002</v>
      </c>
      <c r="L3599">
        <v>49.215592461593502</v>
      </c>
      <c r="M3599">
        <v>84.688485367689594</v>
      </c>
      <c r="N3599">
        <v>4.8081672434138598</v>
      </c>
      <c r="O3599">
        <v>13.356632730588</v>
      </c>
      <c r="P3599">
        <v>110.929487179487</v>
      </c>
      <c r="Q3599">
        <v>4.2534618583144002E-2</v>
      </c>
    </row>
    <row r="3600" spans="1:17" hidden="1" x14ac:dyDescent="0.3">
      <c r="A3600" t="s">
        <v>7362</v>
      </c>
      <c r="B3600" t="s">
        <v>7363</v>
      </c>
      <c r="C3600" t="str">
        <f>IFERROR(VLOOKUP(Table1[[#This Row],[Ticker]],[1]!Table1[[Symbol]:[Industry]],2,FALSE),"-")</f>
        <v>-</v>
      </c>
      <c r="D3600" t="s">
        <v>92</v>
      </c>
      <c r="E3600">
        <v>33.957136738000003</v>
      </c>
      <c r="F3600">
        <v>64.48</v>
      </c>
      <c r="G3600">
        <v>69.047382859599196</v>
      </c>
      <c r="H3600">
        <v>-20.7728088919363</v>
      </c>
      <c r="I3600">
        <v>4.5198705441839202</v>
      </c>
      <c r="J3600">
        <v>-4.8243709392948801</v>
      </c>
      <c r="K3600">
        <v>69.6862151074601</v>
      </c>
      <c r="L3600">
        <v>64.318083292767398</v>
      </c>
      <c r="M3600">
        <v>34.800422520551898</v>
      </c>
      <c r="N3600">
        <v>1.33826567067229</v>
      </c>
      <c r="O3600">
        <v>54.761166253101699</v>
      </c>
      <c r="P3600">
        <v>125.84938704028001</v>
      </c>
      <c r="Q3600">
        <v>5.5923048709096E-2</v>
      </c>
    </row>
    <row r="3601" spans="1:17" hidden="1" x14ac:dyDescent="0.3">
      <c r="A3601" t="s">
        <v>7364</v>
      </c>
      <c r="B3601" t="s">
        <v>7365</v>
      </c>
      <c r="C3601" t="str">
        <f>IFERROR(VLOOKUP(Table1[[#This Row],[Ticker]],[1]!Table1[[Symbol]:[Industry]],2,FALSE),"-")</f>
        <v>-</v>
      </c>
      <c r="D3601" t="s">
        <v>267</v>
      </c>
      <c r="E3601">
        <v>33.687640799999997</v>
      </c>
      <c r="F3601">
        <v>84.89</v>
      </c>
      <c r="G3601">
        <v>-21.665513965797601</v>
      </c>
      <c r="H3601">
        <v>-3.7778134415268498</v>
      </c>
      <c r="I3601">
        <v>-0.84617306952325599</v>
      </c>
      <c r="J3601">
        <v>-0.93063931583869397</v>
      </c>
      <c r="K3601">
        <v>81.474129765815505</v>
      </c>
      <c r="L3601">
        <v>81.222037682462997</v>
      </c>
      <c r="M3601">
        <v>59.265925150014603</v>
      </c>
      <c r="N3601">
        <v>0.38772704313152101</v>
      </c>
      <c r="O3601">
        <v>27.400164919307301</v>
      </c>
      <c r="P3601">
        <v>16.9283746556473</v>
      </c>
      <c r="Q3601">
        <v>-8.1110547467222002E-2</v>
      </c>
    </row>
    <row r="3602" spans="1:17" hidden="1" x14ac:dyDescent="0.3">
      <c r="A3602" t="s">
        <v>7366</v>
      </c>
      <c r="B3602" t="s">
        <v>7367</v>
      </c>
      <c r="C3602" t="str">
        <f>IFERROR(VLOOKUP(Table1[[#This Row],[Ticker]],[1]!Table1[[Symbol]:[Industry]],2,FALSE),"-")</f>
        <v>-</v>
      </c>
      <c r="D3602" t="s">
        <v>1501</v>
      </c>
      <c r="E3602">
        <v>33.649120000000003</v>
      </c>
      <c r="F3602">
        <v>57.3</v>
      </c>
      <c r="G3602">
        <v>1.27604008825644</v>
      </c>
      <c r="H3602">
        <v>-14.373051536764899</v>
      </c>
      <c r="I3602">
        <v>-21.3362485680404</v>
      </c>
      <c r="J3602">
        <v>-0.24042395844067599</v>
      </c>
      <c r="K3602">
        <v>56.989891137810602</v>
      </c>
      <c r="L3602">
        <v>55.134957013600904</v>
      </c>
      <c r="M3602">
        <v>52.7537100842397</v>
      </c>
      <c r="N3602">
        <v>0.84020056821560996</v>
      </c>
      <c r="O3602">
        <v>30.890052356020899</v>
      </c>
      <c r="P3602">
        <v>36.104513064133002</v>
      </c>
      <c r="Q3602">
        <v>2.0208700579313999E-2</v>
      </c>
    </row>
    <row r="3603" spans="1:17" hidden="1" x14ac:dyDescent="0.3">
      <c r="A3603" t="s">
        <v>7368</v>
      </c>
      <c r="B3603" t="s">
        <v>7369</v>
      </c>
      <c r="C3603" t="str">
        <f>IFERROR(VLOOKUP(Table1[[#This Row],[Ticker]],[1]!Table1[[Symbol]:[Industry]],2,FALSE),"-")</f>
        <v>-</v>
      </c>
      <c r="D3603" t="s">
        <v>609</v>
      </c>
      <c r="E3603">
        <v>33.613444800000003</v>
      </c>
      <c r="F3603">
        <v>36</v>
      </c>
      <c r="G3603">
        <v>11.7568697551326</v>
      </c>
      <c r="H3603">
        <v>3.1615590671525702</v>
      </c>
      <c r="I3603">
        <v>1.6403713266565301</v>
      </c>
      <c r="J3603">
        <v>-4.2000512876332099</v>
      </c>
      <c r="K3603">
        <v>34.109212959095103</v>
      </c>
      <c r="L3603">
        <v>31.230949190718199</v>
      </c>
      <c r="M3603">
        <v>54.8488979366998</v>
      </c>
      <c r="N3603">
        <v>3.1528952884737098</v>
      </c>
      <c r="O3603">
        <v>12.6111111111111</v>
      </c>
      <c r="P3603">
        <v>59.7869507323568</v>
      </c>
      <c r="Q3603">
        <v>8.2025377333207E-2</v>
      </c>
    </row>
    <row r="3604" spans="1:17" hidden="1" x14ac:dyDescent="0.3">
      <c r="A3604" t="s">
        <v>7370</v>
      </c>
      <c r="B3604" t="s">
        <v>7371</v>
      </c>
      <c r="C3604" t="str">
        <f>IFERROR(VLOOKUP(Table1[[#This Row],[Ticker]],[1]!Table1[[Symbol]:[Industry]],2,FALSE),"-")</f>
        <v>-</v>
      </c>
      <c r="E3604">
        <v>33.598962215999997</v>
      </c>
      <c r="F3604">
        <v>20.34</v>
      </c>
      <c r="G3604">
        <v>-23.523785365079998</v>
      </c>
      <c r="H3604">
        <v>-8.5565121140627998</v>
      </c>
      <c r="I3604">
        <v>-39.035685011371598</v>
      </c>
      <c r="J3604">
        <v>-2.0761132566487199</v>
      </c>
      <c r="K3604">
        <v>20.992065124800099</v>
      </c>
      <c r="L3604">
        <v>23.237164928695801</v>
      </c>
      <c r="M3604">
        <v>54.258483813597699</v>
      </c>
      <c r="N3604">
        <v>0.81806284199243995</v>
      </c>
      <c r="O3604">
        <v>57.325467059980298</v>
      </c>
      <c r="P3604">
        <v>17.2334293948126</v>
      </c>
      <c r="Q3604">
        <v>4.1978524038534998E-2</v>
      </c>
    </row>
    <row r="3605" spans="1:17" hidden="1" x14ac:dyDescent="0.3">
      <c r="A3605" t="s">
        <v>7372</v>
      </c>
      <c r="B3605" t="s">
        <v>7373</v>
      </c>
      <c r="C3605" t="str">
        <f>IFERROR(VLOOKUP(Table1[[#This Row],[Ticker]],[1]!Table1[[Symbol]:[Industry]],2,FALSE),"-")</f>
        <v>-</v>
      </c>
      <c r="D3605" t="s">
        <v>609</v>
      </c>
      <c r="E3605">
        <v>33.494999999999997</v>
      </c>
      <c r="F3605">
        <v>214.9</v>
      </c>
      <c r="G3605">
        <v>45.444620243455901</v>
      </c>
      <c r="H3605">
        <v>-13.849242012955401</v>
      </c>
      <c r="I3605">
        <v>-18.226356572589498</v>
      </c>
      <c r="J3605">
        <v>-14.6311802609616</v>
      </c>
      <c r="K3605">
        <v>242.150699168047</v>
      </c>
      <c r="L3605">
        <v>230.598819685986</v>
      </c>
      <c r="M3605">
        <v>37.805656036777997</v>
      </c>
      <c r="N3605">
        <v>1.7027631934235301</v>
      </c>
      <c r="O3605">
        <v>64.471847370870094</v>
      </c>
      <c r="P3605">
        <v>78.266279552053007</v>
      </c>
      <c r="Q3605">
        <v>9.1929153427787999E-2</v>
      </c>
    </row>
    <row r="3606" spans="1:17" hidden="1" x14ac:dyDescent="0.3">
      <c r="A3606" t="s">
        <v>7374</v>
      </c>
      <c r="B3606" t="s">
        <v>7375</v>
      </c>
      <c r="C3606" t="str">
        <f>IFERROR(VLOOKUP(Table1[[#This Row],[Ticker]],[1]!Table1[[Symbol]:[Industry]],2,FALSE),"-")</f>
        <v>-</v>
      </c>
      <c r="E3606">
        <v>33.434199999999997</v>
      </c>
      <c r="F3606">
        <v>4.45</v>
      </c>
      <c r="K3606">
        <v>4.2784012200506201</v>
      </c>
      <c r="L3606">
        <v>4.6367428745490402</v>
      </c>
      <c r="M3606">
        <v>37.211772227299498</v>
      </c>
      <c r="N3606">
        <v>1</v>
      </c>
      <c r="Q3606">
        <v>4.2811073451381999E-2</v>
      </c>
    </row>
    <row r="3607" spans="1:17" hidden="1" x14ac:dyDescent="0.3">
      <c r="A3607" t="s">
        <v>7376</v>
      </c>
      <c r="B3607" t="s">
        <v>7377</v>
      </c>
      <c r="C3607" t="str">
        <f>IFERROR(VLOOKUP(Table1[[#This Row],[Ticker]],[1]!Table1[[Symbol]:[Industry]],2,FALSE),"-")</f>
        <v>-</v>
      </c>
      <c r="D3607" t="s">
        <v>284</v>
      </c>
      <c r="E3607">
        <v>33.411078000000003</v>
      </c>
      <c r="F3607">
        <v>29.23</v>
      </c>
      <c r="G3607">
        <v>-24.673957528407801</v>
      </c>
      <c r="H3607">
        <v>0.71173359680066195</v>
      </c>
      <c r="I3607">
        <v>-36.431295016476199</v>
      </c>
      <c r="J3607">
        <v>9.94350646091576</v>
      </c>
      <c r="K3607">
        <v>30.323661452220399</v>
      </c>
      <c r="L3607">
        <v>33.245632786347201</v>
      </c>
      <c r="M3607">
        <v>64.131445421938494</v>
      </c>
      <c r="N3607">
        <v>5.3855280154457299</v>
      </c>
      <c r="O3607">
        <v>69.346561751625003</v>
      </c>
      <c r="P3607">
        <v>16.920000000000002</v>
      </c>
      <c r="Q3607">
        <v>8.9968651500430003E-3</v>
      </c>
    </row>
    <row r="3608" spans="1:17" hidden="1" x14ac:dyDescent="0.3">
      <c r="A3608" t="s">
        <v>7378</v>
      </c>
      <c r="B3608" t="s">
        <v>7379</v>
      </c>
      <c r="C3608" t="str">
        <f>IFERROR(VLOOKUP(Table1[[#This Row],[Ticker]],[1]!Table1[[Symbol]:[Industry]],2,FALSE),"-")</f>
        <v>-</v>
      </c>
      <c r="D3608" t="s">
        <v>384</v>
      </c>
      <c r="E3608">
        <v>33.397100000000002</v>
      </c>
      <c r="F3608">
        <v>3.07</v>
      </c>
      <c r="G3608">
        <v>-26.122384826724701</v>
      </c>
      <c r="H3608">
        <v>-17.904797568511</v>
      </c>
      <c r="I3608">
        <v>20.7239716409888</v>
      </c>
      <c r="J3608">
        <v>-9.1477999652232107</v>
      </c>
      <c r="K3608">
        <v>3.0952283779848901</v>
      </c>
      <c r="L3608">
        <v>2.77849421824981</v>
      </c>
      <c r="M3608">
        <v>30.729310443508201</v>
      </c>
      <c r="N3608">
        <v>0.198868498288164</v>
      </c>
      <c r="O3608">
        <v>46.579804560260499</v>
      </c>
      <c r="P3608">
        <v>78.488372093023202</v>
      </c>
      <c r="Q3608">
        <v>2.3488938305341999E-2</v>
      </c>
    </row>
    <row r="3609" spans="1:17" hidden="1" x14ac:dyDescent="0.3">
      <c r="A3609" t="s">
        <v>7380</v>
      </c>
      <c r="B3609" t="s">
        <v>7381</v>
      </c>
      <c r="C3609" t="str">
        <f>IFERROR(VLOOKUP(Table1[[#This Row],[Ticker]],[1]!Table1[[Symbol]:[Industry]],2,FALSE),"-")</f>
        <v>-</v>
      </c>
      <c r="D3609" t="s">
        <v>584</v>
      </c>
      <c r="E3609">
        <v>33.379449999999999</v>
      </c>
      <c r="F3609">
        <v>63.65</v>
      </c>
      <c r="G3609">
        <v>-46.175449863233503</v>
      </c>
      <c r="H3609">
        <v>-11.3106033599118</v>
      </c>
      <c r="I3609">
        <v>-21.387797687427899</v>
      </c>
      <c r="J3609">
        <v>-3.5263655513227001</v>
      </c>
      <c r="K3609">
        <v>65.687064702780603</v>
      </c>
      <c r="L3609">
        <v>68.375938340738799</v>
      </c>
      <c r="M3609">
        <v>46.978117264549901</v>
      </c>
      <c r="N3609">
        <v>1.72817879794623</v>
      </c>
      <c r="O3609">
        <v>46.6457187745483</v>
      </c>
      <c r="P3609">
        <v>16.681943171402299</v>
      </c>
      <c r="Q3609">
        <v>0.112493373091145</v>
      </c>
    </row>
    <row r="3610" spans="1:17" hidden="1" x14ac:dyDescent="0.3">
      <c r="A3610" t="s">
        <v>7382</v>
      </c>
      <c r="B3610" t="s">
        <v>7383</v>
      </c>
      <c r="C3610" t="str">
        <f>IFERROR(VLOOKUP(Table1[[#This Row],[Ticker]],[1]!Table1[[Symbol]:[Industry]],2,FALSE),"-")</f>
        <v>-</v>
      </c>
      <c r="D3610" t="s">
        <v>1628</v>
      </c>
      <c r="E3610">
        <v>33.262993999999999</v>
      </c>
      <c r="F3610">
        <v>34.82</v>
      </c>
      <c r="G3610">
        <v>68.945149876010305</v>
      </c>
      <c r="H3610">
        <v>1.2802998511835899</v>
      </c>
      <c r="I3610">
        <v>21.7637047674231</v>
      </c>
      <c r="J3610">
        <v>-2.26373848175519</v>
      </c>
      <c r="K3610">
        <v>29.208324688264899</v>
      </c>
      <c r="L3610">
        <v>26.510337888486902</v>
      </c>
      <c r="M3610">
        <v>67.790523393874295</v>
      </c>
      <c r="N3610">
        <v>1.7348963322084801</v>
      </c>
      <c r="O3610">
        <v>2.5272831705916299</v>
      </c>
      <c r="P3610">
        <v>114.276923076923</v>
      </c>
      <c r="Q3610">
        <v>0.14273667636925799</v>
      </c>
    </row>
    <row r="3611" spans="1:17" hidden="1" x14ac:dyDescent="0.3">
      <c r="A3611" t="s">
        <v>7384</v>
      </c>
      <c r="B3611" t="s">
        <v>7385</v>
      </c>
      <c r="C3611" t="str">
        <f>IFERROR(VLOOKUP(Table1[[#This Row],[Ticker]],[1]!Table1[[Symbol]:[Industry]],2,FALSE),"-")</f>
        <v>-</v>
      </c>
      <c r="D3611" t="s">
        <v>609</v>
      </c>
      <c r="E3611">
        <v>33.242334999999997</v>
      </c>
      <c r="F3611">
        <v>163.15</v>
      </c>
      <c r="G3611">
        <v>-18.3820408114351</v>
      </c>
      <c r="H3611">
        <v>-12.2271904495983</v>
      </c>
      <c r="I3611">
        <v>-2.2690183447049601</v>
      </c>
      <c r="J3611">
        <v>-3.8004256205365801</v>
      </c>
      <c r="K3611">
        <v>169.75603919367799</v>
      </c>
      <c r="L3611">
        <v>162.94038504577199</v>
      </c>
      <c r="M3611">
        <v>56.282855850517102</v>
      </c>
      <c r="N3611">
        <v>0.60346575837008898</v>
      </c>
      <c r="O3611">
        <v>33.925835121054199</v>
      </c>
      <c r="P3611">
        <v>28.565799842395499</v>
      </c>
      <c r="Q3611">
        <v>4.6559544507797999E-2</v>
      </c>
    </row>
    <row r="3612" spans="1:17" hidden="1" x14ac:dyDescent="0.3">
      <c r="A3612" t="s">
        <v>7386</v>
      </c>
      <c r="B3612" t="s">
        <v>7387</v>
      </c>
      <c r="C3612" t="str">
        <f>IFERROR(VLOOKUP(Table1[[#This Row],[Ticker]],[1]!Table1[[Symbol]:[Industry]],2,FALSE),"-")</f>
        <v>-</v>
      </c>
      <c r="E3612">
        <v>33.119215199999999</v>
      </c>
      <c r="F3612">
        <v>1.6</v>
      </c>
      <c r="G3612">
        <v>-7.4772620860983503</v>
      </c>
      <c r="H3612">
        <v>22.709813105154801</v>
      </c>
      <c r="I3612">
        <v>-7.8098785597587304</v>
      </c>
      <c r="J3612">
        <v>-6.16815007847448</v>
      </c>
      <c r="K3612">
        <v>1.42008368519251</v>
      </c>
      <c r="L3612">
        <v>1.5612348662414199</v>
      </c>
      <c r="M3612">
        <v>71.524060873960096</v>
      </c>
      <c r="N3612">
        <v>1.6316211716209701</v>
      </c>
      <c r="O3612">
        <v>23.749999999999901</v>
      </c>
      <c r="P3612">
        <v>45.454545454545404</v>
      </c>
      <c r="Q3612">
        <v>-0.103733027060052</v>
      </c>
    </row>
    <row r="3613" spans="1:17" hidden="1" x14ac:dyDescent="0.3">
      <c r="A3613" t="s">
        <v>7388</v>
      </c>
      <c r="B3613" t="s">
        <v>7389</v>
      </c>
      <c r="C3613" t="str">
        <f>IFERROR(VLOOKUP(Table1[[#This Row],[Ticker]],[1]!Table1[[Symbol]:[Industry]],2,FALSE),"-")</f>
        <v>-</v>
      </c>
      <c r="D3613" t="s">
        <v>154</v>
      </c>
      <c r="E3613">
        <v>33.106400000000001</v>
      </c>
      <c r="F3613">
        <v>118</v>
      </c>
      <c r="G3613">
        <v>-2.2460990721805798</v>
      </c>
      <c r="H3613">
        <v>-8.1019526051155708</v>
      </c>
      <c r="I3613">
        <v>-2.9770769527635799</v>
      </c>
      <c r="J3613">
        <v>-3.0922363251784102</v>
      </c>
      <c r="K3613">
        <v>119.28299887771</v>
      </c>
      <c r="L3613">
        <v>111.262256766121</v>
      </c>
      <c r="M3613">
        <v>34.332651180055898</v>
      </c>
      <c r="N3613">
        <v>0.58917197452229297</v>
      </c>
      <c r="O3613">
        <v>41.271186440677901</v>
      </c>
      <c r="P3613">
        <v>53.246753246753201</v>
      </c>
    </row>
    <row r="3614" spans="1:17" hidden="1" x14ac:dyDescent="0.3">
      <c r="A3614" t="s">
        <v>7390</v>
      </c>
      <c r="B3614" t="s">
        <v>7391</v>
      </c>
      <c r="C3614" t="str">
        <f>IFERROR(VLOOKUP(Table1[[#This Row],[Ticker]],[1]!Table1[[Symbol]:[Industry]],2,FALSE),"-")</f>
        <v>-</v>
      </c>
      <c r="D3614" t="s">
        <v>230</v>
      </c>
      <c r="E3614">
        <v>33.038499999999999</v>
      </c>
      <c r="F3614">
        <v>115.5</v>
      </c>
      <c r="G3614">
        <v>470.04807299072399</v>
      </c>
      <c r="H3614">
        <v>-13.7141964454326</v>
      </c>
      <c r="I3614">
        <v>41.540272716501498</v>
      </c>
      <c r="J3614">
        <v>-6.2907161379756804</v>
      </c>
      <c r="K3614">
        <v>110.852697091708</v>
      </c>
      <c r="L3614">
        <v>82.414098685799502</v>
      </c>
      <c r="M3614">
        <v>40.788720206904998</v>
      </c>
      <c r="N3614">
        <v>0.30595030758168801</v>
      </c>
      <c r="O3614">
        <v>9.0909090909090793</v>
      </c>
      <c r="P3614">
        <v>682.52032520325201</v>
      </c>
    </row>
    <row r="3615" spans="1:17" hidden="1" x14ac:dyDescent="0.3">
      <c r="A3615" t="s">
        <v>7392</v>
      </c>
      <c r="B3615" t="s">
        <v>7393</v>
      </c>
      <c r="C3615" t="str">
        <f>IFERROR(VLOOKUP(Table1[[#This Row],[Ticker]],[1]!Table1[[Symbol]:[Industry]],2,FALSE),"-")</f>
        <v>-</v>
      </c>
      <c r="D3615" t="s">
        <v>140</v>
      </c>
      <c r="E3615">
        <v>33.033000000000001</v>
      </c>
      <c r="F3615">
        <v>30.9</v>
      </c>
      <c r="G3615">
        <v>-118.414377602161</v>
      </c>
      <c r="H3615">
        <v>-14.1139478953083</v>
      </c>
      <c r="I3615">
        <v>-51.953467038140197</v>
      </c>
      <c r="J3615">
        <v>-5.2873486549420399</v>
      </c>
      <c r="K3615">
        <v>32.064330149363599</v>
      </c>
      <c r="L3615">
        <v>94.6338880188502</v>
      </c>
      <c r="M3615">
        <v>34.4701168925179</v>
      </c>
      <c r="N3615">
        <v>1.25891609612324</v>
      </c>
      <c r="O3615">
        <v>1077.3462783171501</v>
      </c>
      <c r="P3615">
        <v>27.633209417595999</v>
      </c>
    </row>
    <row r="3616" spans="1:17" hidden="1" x14ac:dyDescent="0.3">
      <c r="A3616" t="s">
        <v>7394</v>
      </c>
      <c r="B3616" t="s">
        <v>7395</v>
      </c>
      <c r="C3616" t="str">
        <f>IFERROR(VLOOKUP(Table1[[#This Row],[Ticker]],[1]!Table1[[Symbol]:[Industry]],2,FALSE),"-")</f>
        <v>-</v>
      </c>
      <c r="D3616" t="s">
        <v>867</v>
      </c>
      <c r="E3616">
        <v>33.020704639999998</v>
      </c>
      <c r="F3616">
        <v>3.85</v>
      </c>
      <c r="G3616">
        <v>-101.226289827866</v>
      </c>
      <c r="H3616">
        <v>-7.3808875825756903</v>
      </c>
      <c r="I3616">
        <v>-68.018925234835294</v>
      </c>
      <c r="J3616">
        <v>-2.0261382441549598</v>
      </c>
      <c r="K3616">
        <v>5.0593121467916404</v>
      </c>
      <c r="L3616">
        <v>8.9529402824796396</v>
      </c>
      <c r="M3616">
        <v>54.138852486883501</v>
      </c>
      <c r="N3616">
        <v>0.46989887987763701</v>
      </c>
      <c r="O3616">
        <v>320.77922077922</v>
      </c>
      <c r="P3616">
        <v>28.76254180602</v>
      </c>
      <c r="Q3616">
        <v>-0.156053277025546</v>
      </c>
    </row>
    <row r="3617" spans="1:17" hidden="1" x14ac:dyDescent="0.3">
      <c r="A3617" t="s">
        <v>7396</v>
      </c>
      <c r="B3617" t="s">
        <v>7397</v>
      </c>
      <c r="C3617" t="str">
        <f>IFERROR(VLOOKUP(Table1[[#This Row],[Ticker]],[1]!Table1[[Symbol]:[Industry]],2,FALSE),"-")</f>
        <v>-</v>
      </c>
      <c r="D3617" t="s">
        <v>477</v>
      </c>
      <c r="E3617">
        <v>33.006052439999998</v>
      </c>
      <c r="F3617">
        <v>113.45</v>
      </c>
      <c r="G3617">
        <v>-61.042719848150497</v>
      </c>
      <c r="H3617">
        <v>-11.4585497955131</v>
      </c>
      <c r="I3617">
        <v>-40.569846502054801</v>
      </c>
      <c r="J3617">
        <v>6.5193163012995798</v>
      </c>
      <c r="K3617">
        <v>124.50103455727699</v>
      </c>
      <c r="L3617">
        <v>132.328013029332</v>
      </c>
      <c r="M3617">
        <v>48.510085049522701</v>
      </c>
      <c r="N3617">
        <v>3.3001464788732302</v>
      </c>
      <c r="O3617">
        <v>76.289114147201403</v>
      </c>
      <c r="P3617">
        <v>9.8789346246973295</v>
      </c>
      <c r="Q3617">
        <v>7.6468123810234004E-2</v>
      </c>
    </row>
    <row r="3618" spans="1:17" hidden="1" x14ac:dyDescent="0.3">
      <c r="A3618" t="s">
        <v>7398</v>
      </c>
      <c r="B3618" t="s">
        <v>7399</v>
      </c>
      <c r="C3618" t="str">
        <f>IFERROR(VLOOKUP(Table1[[#This Row],[Ticker]],[1]!Table1[[Symbol]:[Industry]],2,FALSE),"-")</f>
        <v>-</v>
      </c>
      <c r="E3618">
        <v>32.979757800000002</v>
      </c>
      <c r="F3618">
        <v>63.05</v>
      </c>
      <c r="G3618">
        <v>-49.697518609760401</v>
      </c>
      <c r="H3618">
        <v>-10.4961326491241</v>
      </c>
      <c r="I3618">
        <v>-32.955189655334401</v>
      </c>
      <c r="J3618">
        <v>-3.5186755575877902</v>
      </c>
      <c r="K3618">
        <v>69.245738344725297</v>
      </c>
      <c r="M3618">
        <v>51.566355252312697</v>
      </c>
      <c r="O3618">
        <v>41.157811260903998</v>
      </c>
      <c r="P3618">
        <v>26.454071399919702</v>
      </c>
    </row>
    <row r="3619" spans="1:17" hidden="1" x14ac:dyDescent="0.3">
      <c r="A3619" t="s">
        <v>7400</v>
      </c>
      <c r="B3619" t="s">
        <v>7401</v>
      </c>
      <c r="C3619" t="str">
        <f>IFERROR(VLOOKUP(Table1[[#This Row],[Ticker]],[1]!Table1[[Symbol]:[Industry]],2,FALSE),"-")</f>
        <v>-</v>
      </c>
      <c r="E3619">
        <v>32.950279559999998</v>
      </c>
      <c r="F3619">
        <v>8</v>
      </c>
      <c r="G3619">
        <v>99.494713306929697</v>
      </c>
      <c r="H3619">
        <v>-7.29640552797213</v>
      </c>
      <c r="I3619">
        <v>-26.200054046366301</v>
      </c>
      <c r="J3619">
        <v>0.30758404289287</v>
      </c>
      <c r="K3619">
        <v>9.0559104645015402</v>
      </c>
      <c r="L3619">
        <v>8.1541638765672708</v>
      </c>
      <c r="M3619">
        <v>34.616834466519997</v>
      </c>
      <c r="N3619">
        <v>0.85250646880257896</v>
      </c>
      <c r="O3619">
        <v>43.75</v>
      </c>
      <c r="P3619">
        <v>157.234726688102</v>
      </c>
      <c r="Q3619">
        <v>6.3815857837566006E-2</v>
      </c>
    </row>
    <row r="3620" spans="1:17" hidden="1" x14ac:dyDescent="0.3">
      <c r="A3620" t="s">
        <v>7402</v>
      </c>
      <c r="B3620" t="s">
        <v>7403</v>
      </c>
      <c r="C3620" t="str">
        <f>IFERROR(VLOOKUP(Table1[[#This Row],[Ticker]],[1]!Table1[[Symbol]:[Industry]],2,FALSE),"-")</f>
        <v>-</v>
      </c>
      <c r="E3620">
        <v>32.881612500000003</v>
      </c>
      <c r="F3620">
        <v>67.510000000000005</v>
      </c>
      <c r="G3620">
        <v>-40.409048002292998</v>
      </c>
      <c r="H3620">
        <v>2.0391190321752002</v>
      </c>
      <c r="I3620">
        <v>-18.314904898749699</v>
      </c>
      <c r="J3620">
        <v>-2.0409508645075101</v>
      </c>
      <c r="K3620">
        <v>65.725536613496601</v>
      </c>
      <c r="L3620">
        <v>68.862629702699707</v>
      </c>
      <c r="M3620">
        <v>68.877813336794503</v>
      </c>
      <c r="N3620">
        <v>0.87308970099667704</v>
      </c>
      <c r="O3620">
        <v>46.615316249444497</v>
      </c>
      <c r="P3620">
        <v>35.020000000000003</v>
      </c>
      <c r="Q3620">
        <v>0.135567690085205</v>
      </c>
    </row>
    <row r="3621" spans="1:17" hidden="1" x14ac:dyDescent="0.3">
      <c r="A3621" t="s">
        <v>7404</v>
      </c>
      <c r="B3621" t="s">
        <v>7405</v>
      </c>
      <c r="C3621" t="str">
        <f>IFERROR(VLOOKUP(Table1[[#This Row],[Ticker]],[1]!Table1[[Symbol]:[Industry]],2,FALSE),"-")</f>
        <v>-</v>
      </c>
      <c r="E3621">
        <v>32.87856</v>
      </c>
      <c r="F3621">
        <v>46.01</v>
      </c>
      <c r="G3621">
        <v>-68.117744256253999</v>
      </c>
      <c r="H3621">
        <v>-9.0492420129554407</v>
      </c>
      <c r="I3621">
        <v>-54.071465622984803</v>
      </c>
      <c r="J3621">
        <v>-2.2344715774882902</v>
      </c>
      <c r="K3621">
        <v>50.273850159630598</v>
      </c>
      <c r="M3621">
        <v>54.854355609226403</v>
      </c>
      <c r="N3621">
        <v>0.29314420803782498</v>
      </c>
      <c r="O3621">
        <v>93.523147141925605</v>
      </c>
      <c r="P3621">
        <v>6.3815028901734001</v>
      </c>
    </row>
    <row r="3622" spans="1:17" hidden="1" x14ac:dyDescent="0.3">
      <c r="A3622" t="s">
        <v>7406</v>
      </c>
      <c r="B3622" t="s">
        <v>7407</v>
      </c>
      <c r="C3622" t="str">
        <f>IFERROR(VLOOKUP(Table1[[#This Row],[Ticker]],[1]!Table1[[Symbol]:[Industry]],2,FALSE),"-")</f>
        <v>-</v>
      </c>
      <c r="E3622">
        <v>32.868000000000002</v>
      </c>
      <c r="F3622">
        <v>80.010000000000005</v>
      </c>
      <c r="G3622">
        <v>1.4579737583180601</v>
      </c>
      <c r="H3622">
        <v>-9.0352885245833292</v>
      </c>
      <c r="I3622">
        <v>4.50222112581248</v>
      </c>
      <c r="J3622">
        <v>3.4661162687115099</v>
      </c>
      <c r="K3622">
        <v>84.958856507012001</v>
      </c>
      <c r="L3622">
        <v>78.633397984790506</v>
      </c>
      <c r="M3622">
        <v>55.122856194135899</v>
      </c>
      <c r="N3622">
        <v>0.77921531655667498</v>
      </c>
      <c r="O3622">
        <v>43.732033495812999</v>
      </c>
      <c r="P3622">
        <v>58.435643564356397</v>
      </c>
      <c r="Q3622">
        <v>0.11913361971617201</v>
      </c>
    </row>
    <row r="3623" spans="1:17" hidden="1" x14ac:dyDescent="0.3">
      <c r="A3623" t="s">
        <v>7408</v>
      </c>
      <c r="B3623" t="s">
        <v>7409</v>
      </c>
      <c r="C3623" t="str">
        <f>IFERROR(VLOOKUP(Table1[[#This Row],[Ticker]],[1]!Table1[[Symbol]:[Industry]],2,FALSE),"-")</f>
        <v>-</v>
      </c>
      <c r="E3623">
        <v>32.713799999999999</v>
      </c>
      <c r="F3623">
        <v>79.44</v>
      </c>
      <c r="G3623">
        <v>81.219618236254405</v>
      </c>
      <c r="H3623">
        <v>-21.731111610650402</v>
      </c>
      <c r="I3623">
        <v>57.555146907134301</v>
      </c>
      <c r="J3623">
        <v>19.487122286266199</v>
      </c>
      <c r="K3623">
        <v>71.697569332763706</v>
      </c>
      <c r="L3623">
        <v>59.774603855106797</v>
      </c>
      <c r="M3623">
        <v>65.813401615101995</v>
      </c>
      <c r="N3623">
        <v>1.20049019607843</v>
      </c>
      <c r="O3623">
        <v>17.963242698892198</v>
      </c>
      <c r="P3623">
        <v>173.93103448275801</v>
      </c>
      <c r="Q3623">
        <v>0.114740220752059</v>
      </c>
    </row>
    <row r="3624" spans="1:17" hidden="1" x14ac:dyDescent="0.3">
      <c r="A3624" t="s">
        <v>7410</v>
      </c>
      <c r="B3624" t="s">
        <v>7411</v>
      </c>
      <c r="C3624" t="str">
        <f>IFERROR(VLOOKUP(Table1[[#This Row],[Ticker]],[1]!Table1[[Symbol]:[Industry]],2,FALSE),"-")</f>
        <v>-</v>
      </c>
      <c r="D3624" t="s">
        <v>998</v>
      </c>
      <c r="E3624">
        <v>32.675440000000002</v>
      </c>
      <c r="F3624">
        <v>31.54</v>
      </c>
      <c r="G3624">
        <v>73.755532360080906</v>
      </c>
      <c r="H3624">
        <v>43.7841227372801</v>
      </c>
      <c r="I3624">
        <v>-26.704134209232599</v>
      </c>
      <c r="J3624">
        <v>2.96720396623118</v>
      </c>
      <c r="K3624">
        <v>25.132707771103799</v>
      </c>
      <c r="L3624">
        <v>25.0947194139362</v>
      </c>
      <c r="M3624">
        <v>97.195638262532896</v>
      </c>
      <c r="N3624">
        <v>1.2</v>
      </c>
      <c r="O3624">
        <v>20.450221940393099</v>
      </c>
      <c r="P3624">
        <v>128.21997105643899</v>
      </c>
    </row>
    <row r="3625" spans="1:17" hidden="1" x14ac:dyDescent="0.3">
      <c r="A3625" t="s">
        <v>7412</v>
      </c>
      <c r="B3625" t="s">
        <v>7413</v>
      </c>
      <c r="C3625" t="str">
        <f>IFERROR(VLOOKUP(Table1[[#This Row],[Ticker]],[1]!Table1[[Symbol]:[Industry]],2,FALSE),"-")</f>
        <v>-</v>
      </c>
      <c r="E3625">
        <v>32.639065936000001</v>
      </c>
      <c r="F3625">
        <v>44.31</v>
      </c>
      <c r="G3625">
        <v>-34.000236188019798</v>
      </c>
      <c r="H3625">
        <v>30.893615129901601</v>
      </c>
      <c r="I3625">
        <v>-17.257907233593802</v>
      </c>
      <c r="J3625">
        <v>-23.223683442363601</v>
      </c>
      <c r="O3625">
        <v>36.064093883999</v>
      </c>
      <c r="P3625">
        <v>5.1245551601423598</v>
      </c>
    </row>
    <row r="3626" spans="1:17" hidden="1" x14ac:dyDescent="0.3">
      <c r="A3626" t="s">
        <v>7414</v>
      </c>
      <c r="B3626" t="s">
        <v>7415</v>
      </c>
      <c r="C3626" t="str">
        <f>IFERROR(VLOOKUP(Table1[[#This Row],[Ticker]],[1]!Table1[[Symbol]:[Industry]],2,FALSE),"-")</f>
        <v>-</v>
      </c>
      <c r="D3626" t="s">
        <v>609</v>
      </c>
      <c r="E3626">
        <v>32.633781264</v>
      </c>
      <c r="F3626">
        <v>83.84</v>
      </c>
      <c r="G3626">
        <v>6.8398408832711102</v>
      </c>
      <c r="H3626">
        <v>1.56101439730097</v>
      </c>
      <c r="I3626">
        <v>4.0975201520450097</v>
      </c>
      <c r="J3626">
        <v>1.07945181795683</v>
      </c>
      <c r="K3626">
        <v>79.113002965341806</v>
      </c>
      <c r="L3626">
        <v>76.905515147854103</v>
      </c>
      <c r="M3626">
        <v>70.861581190238098</v>
      </c>
      <c r="N3626">
        <v>1.34304981653499</v>
      </c>
      <c r="O3626">
        <v>39.539599236641202</v>
      </c>
      <c r="P3626">
        <v>39.616985845129001</v>
      </c>
      <c r="Q3626">
        <v>2.3392119395238001E-2</v>
      </c>
    </row>
    <row r="3627" spans="1:17" hidden="1" x14ac:dyDescent="0.3">
      <c r="A3627" t="s">
        <v>7416</v>
      </c>
      <c r="B3627" t="s">
        <v>7417</v>
      </c>
      <c r="C3627" t="str">
        <f>IFERROR(VLOOKUP(Table1[[#This Row],[Ticker]],[1]!Table1[[Symbol]:[Industry]],2,FALSE),"-")</f>
        <v>-</v>
      </c>
      <c r="D3627" t="s">
        <v>584</v>
      </c>
      <c r="E3627">
        <v>32.453976681</v>
      </c>
      <c r="F3627">
        <v>31.24</v>
      </c>
      <c r="G3627">
        <v>191.323109629708</v>
      </c>
      <c r="H3627">
        <v>-14.0936864573998</v>
      </c>
      <c r="I3627">
        <v>152.14881372493801</v>
      </c>
      <c r="J3627">
        <v>-7.7799843980011198</v>
      </c>
      <c r="K3627">
        <v>33.679471251100303</v>
      </c>
      <c r="L3627">
        <v>24.977860955889302</v>
      </c>
      <c r="M3627">
        <v>17.887108110354198</v>
      </c>
      <c r="N3627">
        <v>0.45130397791398202</v>
      </c>
      <c r="O3627">
        <v>37.644046094750301</v>
      </c>
      <c r="P3627">
        <v>309.97375328083899</v>
      </c>
      <c r="Q3627">
        <v>0.233993205230901</v>
      </c>
    </row>
    <row r="3628" spans="1:17" hidden="1" x14ac:dyDescent="0.3">
      <c r="A3628" t="s">
        <v>7418</v>
      </c>
      <c r="B3628" t="s">
        <v>7419</v>
      </c>
      <c r="C3628" t="str">
        <f>IFERROR(VLOOKUP(Table1[[#This Row],[Ticker]],[1]!Table1[[Symbol]:[Industry]],2,FALSE),"-")</f>
        <v>-</v>
      </c>
      <c r="D3628" t="s">
        <v>1501</v>
      </c>
      <c r="E3628">
        <v>32.453799519999997</v>
      </c>
      <c r="F3628">
        <v>2.65</v>
      </c>
      <c r="G3628">
        <v>4.7219860342023798</v>
      </c>
      <c r="H3628">
        <v>-24.5462117099251</v>
      </c>
      <c r="I3628">
        <v>-41.298842906108398</v>
      </c>
      <c r="J3628">
        <v>-2.0261382441549598</v>
      </c>
      <c r="K3628">
        <v>3.38699153755192</v>
      </c>
      <c r="L3628">
        <v>3.2453524813845802</v>
      </c>
      <c r="M3628">
        <v>2.6212190388144401</v>
      </c>
      <c r="N3628">
        <v>1.276481304044</v>
      </c>
      <c r="O3628">
        <v>73.584905660377302</v>
      </c>
      <c r="P3628">
        <v>55.8823529411764</v>
      </c>
      <c r="Q3628">
        <v>-3.1228899450689998E-3</v>
      </c>
    </row>
    <row r="3629" spans="1:17" hidden="1" x14ac:dyDescent="0.3">
      <c r="A3629" t="s">
        <v>7420</v>
      </c>
      <c r="B3629" t="s">
        <v>7421</v>
      </c>
      <c r="C3629" t="str">
        <f>IFERROR(VLOOKUP(Table1[[#This Row],[Ticker]],[1]!Table1[[Symbol]:[Industry]],2,FALSE),"-")</f>
        <v>-</v>
      </c>
      <c r="D3629" t="s">
        <v>384</v>
      </c>
      <c r="E3629">
        <v>32.299999999999997</v>
      </c>
      <c r="F3629">
        <v>32.299999999999997</v>
      </c>
      <c r="G3629">
        <v>11.086990333428499</v>
      </c>
      <c r="H3629">
        <v>-4.5698256826232502</v>
      </c>
      <c r="I3629">
        <v>47.453029414536097</v>
      </c>
      <c r="J3629">
        <v>-8.1307894069456594</v>
      </c>
      <c r="K3629">
        <v>31.681416980689299</v>
      </c>
      <c r="L3629">
        <v>28.2617446054869</v>
      </c>
      <c r="M3629">
        <v>49.385581128708601</v>
      </c>
      <c r="N3629">
        <v>1.3824331245972601</v>
      </c>
      <c r="O3629">
        <v>28.5139318885448</v>
      </c>
      <c r="P3629">
        <v>75.543478260869506</v>
      </c>
      <c r="Q3629">
        <v>4.7122300544525E-2</v>
      </c>
    </row>
    <row r="3630" spans="1:17" hidden="1" x14ac:dyDescent="0.3">
      <c r="A3630" t="s">
        <v>7422</v>
      </c>
      <c r="B3630" t="s">
        <v>7423</v>
      </c>
      <c r="C3630" t="str">
        <f>IFERROR(VLOOKUP(Table1[[#This Row],[Ticker]],[1]!Table1[[Symbol]:[Industry]],2,FALSE),"-")</f>
        <v>-</v>
      </c>
      <c r="E3630">
        <v>32.088000000000001</v>
      </c>
      <c r="F3630">
        <v>39.97</v>
      </c>
      <c r="G3630">
        <v>-30.290209087748799</v>
      </c>
      <c r="H3630">
        <v>-0.849242012955434</v>
      </c>
      <c r="I3630">
        <v>-23.573978228001799</v>
      </c>
      <c r="J3630">
        <v>-6.9404239584406699</v>
      </c>
      <c r="K3630">
        <v>42.302747703804101</v>
      </c>
      <c r="L3630">
        <v>44.249316797032897</v>
      </c>
      <c r="M3630">
        <v>47.169662441957499</v>
      </c>
      <c r="N3630">
        <v>0.82292074295158302</v>
      </c>
      <c r="O3630">
        <v>46.860145108831603</v>
      </c>
      <c r="P3630">
        <v>11.0277777777777</v>
      </c>
      <c r="Q3630">
        <v>3.8023068700804998E-2</v>
      </c>
    </row>
    <row r="3631" spans="1:17" hidden="1" x14ac:dyDescent="0.3">
      <c r="A3631" t="s">
        <v>7424</v>
      </c>
      <c r="B3631" t="s">
        <v>7425</v>
      </c>
      <c r="C3631" t="str">
        <f>IFERROR(VLOOKUP(Table1[[#This Row],[Ticker]],[1]!Table1[[Symbol]:[Industry]],2,FALSE),"-")</f>
        <v>-</v>
      </c>
      <c r="D3631" t="s">
        <v>609</v>
      </c>
      <c r="E3631">
        <v>31.9827189999999</v>
      </c>
      <c r="F3631">
        <v>7.6</v>
      </c>
      <c r="G3631">
        <v>-5.5931859894901201</v>
      </c>
      <c r="H3631">
        <v>-1.87035303188851</v>
      </c>
      <c r="I3631">
        <v>-12.2495918825592</v>
      </c>
      <c r="J3631">
        <v>1.0670674632677399</v>
      </c>
      <c r="K3631">
        <v>10.0372087729983</v>
      </c>
      <c r="L3631">
        <v>10.066633630706701</v>
      </c>
      <c r="M3631">
        <v>25.7607462659657</v>
      </c>
      <c r="N3631">
        <v>1</v>
      </c>
      <c r="Q3631">
        <v>-9.4079221239847993E-2</v>
      </c>
    </row>
    <row r="3632" spans="1:17" hidden="1" x14ac:dyDescent="0.3">
      <c r="A3632" t="s">
        <v>7426</v>
      </c>
      <c r="B3632" t="s">
        <v>7427</v>
      </c>
      <c r="C3632" t="str">
        <f>IFERROR(VLOOKUP(Table1[[#This Row],[Ticker]],[1]!Table1[[Symbol]:[Industry]],2,FALSE),"-")</f>
        <v>-</v>
      </c>
      <c r="D3632" t="s">
        <v>672</v>
      </c>
      <c r="E3632">
        <v>31.98</v>
      </c>
      <c r="F3632">
        <v>5.33</v>
      </c>
      <c r="G3632">
        <v>-52.794603215963399</v>
      </c>
      <c r="H3632">
        <v>-5.0344271981406301</v>
      </c>
      <c r="I3632">
        <v>-45.233215875569101</v>
      </c>
      <c r="J3632">
        <v>-2.3958240112529299</v>
      </c>
      <c r="K3632">
        <v>5.60377005134964</v>
      </c>
      <c r="L3632">
        <v>6.8541882723948797</v>
      </c>
      <c r="M3632">
        <v>34.102699003210901</v>
      </c>
      <c r="N3632">
        <v>0.90259749935225297</v>
      </c>
      <c r="O3632">
        <v>123.827392120075</v>
      </c>
      <c r="P3632">
        <v>17.1428571428571</v>
      </c>
      <c r="Q3632">
        <v>5.9795836548265001E-2</v>
      </c>
    </row>
    <row r="3633" spans="1:17" hidden="1" x14ac:dyDescent="0.3">
      <c r="A3633" t="s">
        <v>7428</v>
      </c>
      <c r="B3633" t="s">
        <v>7429</v>
      </c>
      <c r="C3633" t="str">
        <f>IFERROR(VLOOKUP(Table1[[#This Row],[Ticker]],[1]!Table1[[Symbol]:[Industry]],2,FALSE),"-")</f>
        <v>-</v>
      </c>
      <c r="D3633" t="s">
        <v>705</v>
      </c>
      <c r="E3633">
        <v>31.948726656000002</v>
      </c>
      <c r="F3633">
        <v>308.94</v>
      </c>
      <c r="G3633">
        <v>8.7036965837694495</v>
      </c>
      <c r="H3633">
        <v>-2.48945860497362</v>
      </c>
      <c r="I3633">
        <v>3.2426311830502099</v>
      </c>
      <c r="J3633">
        <v>-2.26394649903329</v>
      </c>
      <c r="K3633">
        <v>297.15676606302799</v>
      </c>
      <c r="L3633">
        <v>274.21443411271599</v>
      </c>
      <c r="M3633">
        <v>50.554369654686603</v>
      </c>
      <c r="N3633">
        <v>0.38394917245579901</v>
      </c>
      <c r="O3633">
        <v>0.74771800349582296</v>
      </c>
      <c r="P3633">
        <v>38.718512864262898</v>
      </c>
    </row>
    <row r="3634" spans="1:17" hidden="1" x14ac:dyDescent="0.3">
      <c r="A3634" t="s">
        <v>7430</v>
      </c>
      <c r="B3634" t="s">
        <v>7431</v>
      </c>
      <c r="C3634" t="str">
        <f>IFERROR(VLOOKUP(Table1[[#This Row],[Ticker]],[1]!Table1[[Symbol]:[Industry]],2,FALSE),"-")</f>
        <v>-</v>
      </c>
      <c r="E3634">
        <v>31.946665500000002</v>
      </c>
      <c r="F3634">
        <v>73.44</v>
      </c>
      <c r="G3634">
        <v>41.946968701177099</v>
      </c>
      <c r="H3634">
        <v>-11.0416003792268</v>
      </c>
      <c r="I3634">
        <v>-33.5264501828756</v>
      </c>
      <c r="J3634">
        <v>-4.9837503471943503</v>
      </c>
      <c r="K3634">
        <v>73.864900319670298</v>
      </c>
      <c r="L3634">
        <v>71.8596113025785</v>
      </c>
      <c r="M3634">
        <v>49.964853931099498</v>
      </c>
      <c r="N3634">
        <v>2.0538235000499099</v>
      </c>
      <c r="O3634">
        <v>55.337690631808201</v>
      </c>
      <c r="P3634">
        <v>72.718720602069496</v>
      </c>
      <c r="Q3634">
        <v>-1.0355233942858E-2</v>
      </c>
    </row>
    <row r="3635" spans="1:17" hidden="1" x14ac:dyDescent="0.3">
      <c r="A3635" t="s">
        <v>7432</v>
      </c>
      <c r="B3635" t="s">
        <v>7433</v>
      </c>
      <c r="C3635" t="str">
        <f>IFERROR(VLOOKUP(Table1[[#This Row],[Ticker]],[1]!Table1[[Symbol]:[Industry]],2,FALSE),"-")</f>
        <v>-</v>
      </c>
      <c r="E3635">
        <v>31.940300000000001</v>
      </c>
      <c r="F3635">
        <v>140.05000000000001</v>
      </c>
      <c r="G3635">
        <v>9.8903237910096298</v>
      </c>
      <c r="H3635">
        <v>-4.1298175525237797</v>
      </c>
      <c r="I3635">
        <v>30.500444346890099</v>
      </c>
      <c r="J3635">
        <v>-14.5261382441549</v>
      </c>
      <c r="K3635">
        <v>133.87823362051799</v>
      </c>
      <c r="L3635">
        <v>111.820691001699</v>
      </c>
      <c r="M3635">
        <v>41.238226702355597</v>
      </c>
      <c r="N3635">
        <v>0.49182152389585498</v>
      </c>
      <c r="O3635">
        <v>24.955373081042399</v>
      </c>
      <c r="P3635">
        <v>64.764705882352899</v>
      </c>
      <c r="Q3635">
        <v>0.14952916764294699</v>
      </c>
    </row>
    <row r="3636" spans="1:17" hidden="1" x14ac:dyDescent="0.3">
      <c r="A3636" t="s">
        <v>7434</v>
      </c>
      <c r="B3636" t="s">
        <v>7435</v>
      </c>
      <c r="C3636" t="str">
        <f>IFERROR(VLOOKUP(Table1[[#This Row],[Ticker]],[1]!Table1[[Symbol]:[Industry]],2,FALSE),"-")</f>
        <v>-</v>
      </c>
      <c r="D3636" t="s">
        <v>80</v>
      </c>
      <c r="E3636">
        <v>31.872750104000001</v>
      </c>
      <c r="F3636">
        <v>10.75</v>
      </c>
      <c r="G3636">
        <v>48.4514942309237</v>
      </c>
      <c r="H3636">
        <v>9.2560211449392895</v>
      </c>
      <c r="I3636">
        <v>0.36327871919830501</v>
      </c>
      <c r="J3636">
        <v>-7.2708934889102004</v>
      </c>
      <c r="K3636">
        <v>10.076681797083401</v>
      </c>
      <c r="L3636">
        <v>9.2196288360539906</v>
      </c>
      <c r="M3636">
        <v>51.022883987848303</v>
      </c>
      <c r="N3636">
        <v>1.3557057992347701</v>
      </c>
      <c r="O3636">
        <v>34.418604651162703</v>
      </c>
      <c r="P3636">
        <v>108.737864077669</v>
      </c>
      <c r="Q3636">
        <v>-1.9458207394132999E-2</v>
      </c>
    </row>
    <row r="3637" spans="1:17" hidden="1" x14ac:dyDescent="0.3">
      <c r="A3637" t="s">
        <v>7436</v>
      </c>
      <c r="B3637" t="s">
        <v>7437</v>
      </c>
      <c r="C3637" t="str">
        <f>IFERROR(VLOOKUP(Table1[[#This Row],[Ticker]],[1]!Table1[[Symbol]:[Industry]],2,FALSE),"-")</f>
        <v>-</v>
      </c>
      <c r="D3637" t="s">
        <v>584</v>
      </c>
      <c r="E3637">
        <v>31.856839999999998</v>
      </c>
      <c r="F3637">
        <v>55.9</v>
      </c>
      <c r="G3637">
        <v>11.3805620859823</v>
      </c>
      <c r="H3637">
        <v>-12.760123511179501</v>
      </c>
      <c r="I3637">
        <v>-5.8220580586142496</v>
      </c>
      <c r="J3637">
        <v>-2.0962153289482299</v>
      </c>
      <c r="K3637">
        <v>57.529429861537203</v>
      </c>
      <c r="L3637">
        <v>55.089641666714698</v>
      </c>
      <c r="M3637">
        <v>56.102193792817999</v>
      </c>
      <c r="N3637">
        <v>0.194075801985821</v>
      </c>
      <c r="O3637">
        <v>55.599284436493697</v>
      </c>
      <c r="P3637">
        <v>51.081081081081003</v>
      </c>
      <c r="Q3637">
        <v>6.1177723282218002E-2</v>
      </c>
    </row>
    <row r="3638" spans="1:17" hidden="1" x14ac:dyDescent="0.3">
      <c r="A3638" t="s">
        <v>7438</v>
      </c>
      <c r="B3638" t="s">
        <v>7439</v>
      </c>
      <c r="C3638" t="str">
        <f>IFERROR(VLOOKUP(Table1[[#This Row],[Ticker]],[1]!Table1[[Symbol]:[Industry]],2,FALSE),"-")</f>
        <v>-</v>
      </c>
      <c r="E3638">
        <v>31.825839999999999</v>
      </c>
      <c r="F3638">
        <v>60.76</v>
      </c>
      <c r="G3638">
        <v>32.538608725495202</v>
      </c>
      <c r="H3638">
        <v>-12.724427748468001</v>
      </c>
      <c r="I3638">
        <v>13.9334634871886</v>
      </c>
      <c r="J3638">
        <v>-9.2811868604601102</v>
      </c>
      <c r="K3638">
        <v>66.401861948012694</v>
      </c>
      <c r="L3638">
        <v>58.729717449372203</v>
      </c>
      <c r="M3638">
        <v>32.917714699122399</v>
      </c>
      <c r="N3638">
        <v>0.48016573482428099</v>
      </c>
      <c r="O3638">
        <v>60.845951283739304</v>
      </c>
      <c r="P3638">
        <v>82.188905547226298</v>
      </c>
      <c r="Q3638">
        <v>7.5405663102582995E-2</v>
      </c>
    </row>
    <row r="3639" spans="1:17" hidden="1" x14ac:dyDescent="0.3">
      <c r="A3639" t="s">
        <v>7440</v>
      </c>
      <c r="B3639" t="s">
        <v>7441</v>
      </c>
      <c r="C3639" t="str">
        <f>IFERROR(VLOOKUP(Table1[[#This Row],[Ticker]],[1]!Table1[[Symbol]:[Industry]],2,FALSE),"-")</f>
        <v>-</v>
      </c>
      <c r="D3639" t="s">
        <v>281</v>
      </c>
      <c r="E3639">
        <v>31.824000000000002</v>
      </c>
      <c r="F3639">
        <v>83.53</v>
      </c>
      <c r="G3639">
        <v>58.257620778077602</v>
      </c>
      <c r="H3639">
        <v>4.8886890215273198</v>
      </c>
      <c r="I3639">
        <v>97.789314988628306</v>
      </c>
      <c r="J3639">
        <v>16.3667188987021</v>
      </c>
      <c r="K3639">
        <v>72.301214279713903</v>
      </c>
      <c r="L3639">
        <v>62.972047267389698</v>
      </c>
      <c r="M3639">
        <v>74.816671192593006</v>
      </c>
      <c r="N3639">
        <v>2.2423463687150802</v>
      </c>
      <c r="O3639">
        <v>11.6365377708607</v>
      </c>
      <c r="P3639">
        <v>140.85928489042601</v>
      </c>
      <c r="Q3639">
        <v>8.1667939571786002E-2</v>
      </c>
    </row>
    <row r="3640" spans="1:17" hidden="1" x14ac:dyDescent="0.3">
      <c r="A3640" t="s">
        <v>7442</v>
      </c>
      <c r="B3640" t="s">
        <v>7443</v>
      </c>
      <c r="C3640" t="str">
        <f>IFERROR(VLOOKUP(Table1[[#This Row],[Ticker]],[1]!Table1[[Symbol]:[Industry]],2,FALSE),"-")</f>
        <v>-</v>
      </c>
      <c r="E3640">
        <v>31.78131291</v>
      </c>
      <c r="F3640">
        <v>28.3</v>
      </c>
      <c r="G3640">
        <v>-56.9749116390525</v>
      </c>
      <c r="H3640">
        <v>-18.0759861990019</v>
      </c>
      <c r="I3640">
        <v>-18.248799765469901</v>
      </c>
      <c r="J3640">
        <v>-0.83969756618885505</v>
      </c>
      <c r="K3640">
        <v>29.434806144121499</v>
      </c>
      <c r="L3640">
        <v>31.863559850029901</v>
      </c>
      <c r="M3640">
        <v>55.616289550373402</v>
      </c>
      <c r="N3640">
        <v>2.0351997766865799</v>
      </c>
      <c r="O3640">
        <v>73.144876325088305</v>
      </c>
      <c r="P3640">
        <v>16.8938455183808</v>
      </c>
    </row>
    <row r="3641" spans="1:17" hidden="1" x14ac:dyDescent="0.3">
      <c r="A3641" t="s">
        <v>7444</v>
      </c>
      <c r="B3641" t="s">
        <v>7445</v>
      </c>
      <c r="C3641" t="str">
        <f>IFERROR(VLOOKUP(Table1[[#This Row],[Ticker]],[1]!Table1[[Symbol]:[Industry]],2,FALSE),"-")</f>
        <v>-</v>
      </c>
      <c r="D3641" t="s">
        <v>705</v>
      </c>
      <c r="E3641">
        <v>31.730069843999999</v>
      </c>
      <c r="F3641">
        <v>219.95</v>
      </c>
      <c r="G3641">
        <v>7.3928316585878298</v>
      </c>
      <c r="H3641">
        <v>-0.39978439559918799</v>
      </c>
      <c r="I3641">
        <v>2.9812140607345201</v>
      </c>
      <c r="J3641">
        <v>-2.20503732672376</v>
      </c>
      <c r="K3641">
        <v>210.04204631524499</v>
      </c>
      <c r="L3641">
        <v>193.89843019534601</v>
      </c>
      <c r="M3641">
        <v>48.807085432446698</v>
      </c>
      <c r="N3641">
        <v>1.2985277995614799</v>
      </c>
      <c r="O3641">
        <v>2.0231870879745499</v>
      </c>
      <c r="P3641">
        <v>41.802591709109599</v>
      </c>
      <c r="Q3641">
        <v>5.0860317588420001E-3</v>
      </c>
    </row>
    <row r="3642" spans="1:17" hidden="1" x14ac:dyDescent="0.3">
      <c r="A3642" t="s">
        <v>7446</v>
      </c>
      <c r="B3642" t="s">
        <v>7447</v>
      </c>
      <c r="C3642" t="str">
        <f>IFERROR(VLOOKUP(Table1[[#This Row],[Ticker]],[1]!Table1[[Symbol]:[Industry]],2,FALSE),"-")</f>
        <v>-</v>
      </c>
      <c r="D3642" t="s">
        <v>193</v>
      </c>
      <c r="E3642">
        <v>31.713752807999999</v>
      </c>
      <c r="F3642">
        <v>17.02</v>
      </c>
      <c r="G3642">
        <v>-14.159856422406399</v>
      </c>
      <c r="H3642">
        <v>9.2271911080636695</v>
      </c>
      <c r="I3642">
        <v>-3.2459446693830301</v>
      </c>
      <c r="J3642">
        <v>15.339523616919699</v>
      </c>
      <c r="K3642">
        <v>16.401800715958299</v>
      </c>
      <c r="L3642">
        <v>16.1385855884457</v>
      </c>
      <c r="M3642">
        <v>72.5578277599014</v>
      </c>
      <c r="N3642">
        <v>1</v>
      </c>
      <c r="O3642">
        <v>57.168037602820199</v>
      </c>
      <c r="P3642">
        <v>41.951626355296</v>
      </c>
      <c r="Q3642">
        <v>2.9732366581638001E-2</v>
      </c>
    </row>
    <row r="3643" spans="1:17" hidden="1" x14ac:dyDescent="0.3">
      <c r="A3643" t="s">
        <v>7448</v>
      </c>
      <c r="B3643" t="s">
        <v>7449</v>
      </c>
      <c r="C3643" t="str">
        <f>IFERROR(VLOOKUP(Table1[[#This Row],[Ticker]],[1]!Table1[[Symbol]:[Industry]],2,FALSE),"-")</f>
        <v>-</v>
      </c>
      <c r="D3643" t="s">
        <v>384</v>
      </c>
      <c r="E3643">
        <v>31.584599999999998</v>
      </c>
      <c r="F3643">
        <v>61.09</v>
      </c>
      <c r="G3643">
        <v>56.616794365020297</v>
      </c>
      <c r="H3643">
        <v>12.9595151046569</v>
      </c>
      <c r="I3643">
        <v>50.024162075367101</v>
      </c>
      <c r="J3643">
        <v>8.6545479760996002</v>
      </c>
      <c r="K3643">
        <v>54.733771341272202</v>
      </c>
      <c r="L3643">
        <v>42.456089918722498</v>
      </c>
      <c r="M3643">
        <v>63.275005230595497</v>
      </c>
      <c r="N3643">
        <v>0.630619924737571</v>
      </c>
      <c r="O3643">
        <v>39.171713864789602</v>
      </c>
      <c r="P3643">
        <v>197.419668938656</v>
      </c>
      <c r="Q3643">
        <v>0.20253590692231099</v>
      </c>
    </row>
    <row r="3644" spans="1:17" hidden="1" x14ac:dyDescent="0.3">
      <c r="A3644" t="s">
        <v>7450</v>
      </c>
      <c r="B3644" t="s">
        <v>7451</v>
      </c>
      <c r="C3644" t="str">
        <f>IFERROR(VLOOKUP(Table1[[#This Row],[Ticker]],[1]!Table1[[Symbol]:[Industry]],2,FALSE),"-")</f>
        <v>-</v>
      </c>
      <c r="D3644" t="s">
        <v>1510</v>
      </c>
      <c r="E3644">
        <v>31.57065278</v>
      </c>
      <c r="F3644">
        <v>20.55</v>
      </c>
      <c r="G3644">
        <v>23.882502639368401</v>
      </c>
      <c r="H3644">
        <v>-7.6595464626041503</v>
      </c>
      <c r="I3644">
        <v>-14.556811771934999</v>
      </c>
      <c r="J3644">
        <v>-3.21661443463115</v>
      </c>
      <c r="K3644">
        <v>20.930891338995799</v>
      </c>
      <c r="L3644">
        <v>19.852042761885301</v>
      </c>
      <c r="M3644">
        <v>49.505874809589699</v>
      </c>
      <c r="N3644">
        <v>1.3511811023622</v>
      </c>
      <c r="O3644">
        <v>48.905109489051</v>
      </c>
      <c r="P3644">
        <v>57.471264367815998</v>
      </c>
    </row>
    <row r="3645" spans="1:17" hidden="1" x14ac:dyDescent="0.3">
      <c r="A3645" t="s">
        <v>7452</v>
      </c>
      <c r="B3645" t="s">
        <v>7453</v>
      </c>
      <c r="C3645" t="str">
        <f>IFERROR(VLOOKUP(Table1[[#This Row],[Ticker]],[1]!Table1[[Symbol]:[Industry]],2,FALSE),"-")</f>
        <v>-</v>
      </c>
      <c r="D3645" t="s">
        <v>132</v>
      </c>
      <c r="E3645">
        <v>31.567445836000001</v>
      </c>
      <c r="F3645">
        <v>3.61</v>
      </c>
      <c r="G3645">
        <v>-7.4446806324642703</v>
      </c>
      <c r="H3645">
        <v>-0.211560853535156</v>
      </c>
      <c r="I3645">
        <v>-10.7579072335938</v>
      </c>
      <c r="J3645">
        <v>-3.3922584627341998</v>
      </c>
      <c r="K3645">
        <v>3.74356759186638</v>
      </c>
      <c r="L3645">
        <v>3.8612707931238401</v>
      </c>
      <c r="M3645">
        <v>34.943310380598902</v>
      </c>
      <c r="N3645">
        <v>1.4812437113705299</v>
      </c>
      <c r="O3645">
        <v>77.285318559556799</v>
      </c>
      <c r="P3645">
        <v>33.703703703703603</v>
      </c>
      <c r="Q3645">
        <v>9.4556652558565005E-2</v>
      </c>
    </row>
    <row r="3646" spans="1:17" hidden="1" x14ac:dyDescent="0.3">
      <c r="A3646" t="s">
        <v>7454</v>
      </c>
      <c r="B3646" t="s">
        <v>7455</v>
      </c>
      <c r="C3646" t="str">
        <f>IFERROR(VLOOKUP(Table1[[#This Row],[Ticker]],[1]!Table1[[Symbol]:[Industry]],2,FALSE),"-")</f>
        <v>-</v>
      </c>
      <c r="D3646" t="s">
        <v>705</v>
      </c>
      <c r="E3646">
        <v>31.504857428999902</v>
      </c>
      <c r="F3646">
        <v>245.25</v>
      </c>
      <c r="G3646">
        <v>2.6324933191114601</v>
      </c>
      <c r="H3646">
        <v>3.9860993525064101</v>
      </c>
      <c r="I3646">
        <v>0.82802599027039203</v>
      </c>
      <c r="J3646">
        <v>-0.62506561288235396</v>
      </c>
      <c r="K3646">
        <v>234.22716995387401</v>
      </c>
      <c r="L3646">
        <v>219.59152287286599</v>
      </c>
      <c r="M3646">
        <v>51.891311594454301</v>
      </c>
      <c r="N3646">
        <v>0.98282816129718897</v>
      </c>
      <c r="O3646">
        <v>12.945973496432201</v>
      </c>
      <c r="P3646">
        <v>31.854838709677399</v>
      </c>
      <c r="Q3646">
        <v>1.5187022887975E-2</v>
      </c>
    </row>
    <row r="3647" spans="1:17" hidden="1" x14ac:dyDescent="0.3">
      <c r="A3647" t="s">
        <v>7456</v>
      </c>
      <c r="B3647" t="s">
        <v>7457</v>
      </c>
      <c r="C3647" t="str">
        <f>IFERROR(VLOOKUP(Table1[[#This Row],[Ticker]],[1]!Table1[[Symbol]:[Industry]],2,FALSE),"-")</f>
        <v>-</v>
      </c>
      <c r="D3647" t="s">
        <v>211</v>
      </c>
      <c r="E3647">
        <v>31.496880000000001</v>
      </c>
      <c r="F3647">
        <v>49.89</v>
      </c>
      <c r="G3647">
        <v>-25.017972771152898</v>
      </c>
      <c r="H3647">
        <v>-33.5778134415268</v>
      </c>
      <c r="I3647">
        <v>-17.870418904929</v>
      </c>
      <c r="J3647">
        <v>-6.5428846556382103</v>
      </c>
      <c r="K3647">
        <v>60.843550019909898</v>
      </c>
      <c r="L3647">
        <v>62.8228251254505</v>
      </c>
      <c r="M3647">
        <v>30.872888298101799</v>
      </c>
      <c r="N3647">
        <v>1.7333333333333301</v>
      </c>
      <c r="O3647">
        <v>103.728202044497</v>
      </c>
      <c r="P3647">
        <v>34.837837837837803</v>
      </c>
      <c r="Q3647">
        <v>-6.3094247888502E-2</v>
      </c>
    </row>
    <row r="3648" spans="1:17" hidden="1" x14ac:dyDescent="0.3">
      <c r="A3648" t="s">
        <v>7458</v>
      </c>
      <c r="B3648" t="s">
        <v>7459</v>
      </c>
      <c r="C3648" t="str">
        <f>IFERROR(VLOOKUP(Table1[[#This Row],[Ticker]],[1]!Table1[[Symbol]:[Industry]],2,FALSE),"-")</f>
        <v>-</v>
      </c>
      <c r="D3648" t="s">
        <v>384</v>
      </c>
      <c r="E3648">
        <v>31.471419999999998</v>
      </c>
      <c r="F3648">
        <v>60.51</v>
      </c>
      <c r="G3648">
        <v>-64.237112989214594</v>
      </c>
      <c r="H3648">
        <v>-9.9552907168046101</v>
      </c>
      <c r="I3648">
        <v>-8.1275217460655096</v>
      </c>
      <c r="J3648">
        <v>-3.4943274774339099</v>
      </c>
      <c r="K3648">
        <v>62.481783053104301</v>
      </c>
      <c r="L3648">
        <v>64.369400726955703</v>
      </c>
      <c r="M3648">
        <v>32.066815642910697</v>
      </c>
      <c r="N3648">
        <v>0.90654284508231298</v>
      </c>
      <c r="O3648">
        <v>57.378945628821597</v>
      </c>
      <c r="P3648">
        <v>15.4770992366412</v>
      </c>
    </row>
    <row r="3649" spans="1:17" hidden="1" x14ac:dyDescent="0.3">
      <c r="A3649" t="s">
        <v>7460</v>
      </c>
      <c r="B3649" t="s">
        <v>7461</v>
      </c>
      <c r="C3649" t="str">
        <f>IFERROR(VLOOKUP(Table1[[#This Row],[Ticker]],[1]!Table1[[Symbol]:[Industry]],2,FALSE),"-")</f>
        <v>-</v>
      </c>
      <c r="E3649">
        <v>31.463817599999999</v>
      </c>
      <c r="F3649">
        <v>117.2</v>
      </c>
      <c r="G3649">
        <v>24.449548055244101</v>
      </c>
      <c r="H3649">
        <v>-5.9761201431724604</v>
      </c>
      <c r="I3649">
        <v>72.089314988628303</v>
      </c>
      <c r="J3649">
        <v>1.87737052777486</v>
      </c>
      <c r="K3649">
        <v>101.34873393095501</v>
      </c>
      <c r="L3649">
        <v>80.082120132738297</v>
      </c>
      <c r="M3649">
        <v>64.172114615322499</v>
      </c>
      <c r="N3649">
        <v>0.85559566787003605</v>
      </c>
      <c r="O3649">
        <v>7.9266211604095398</v>
      </c>
      <c r="P3649">
        <v>134.39999999999901</v>
      </c>
    </row>
    <row r="3650" spans="1:17" hidden="1" x14ac:dyDescent="0.3">
      <c r="A3650" t="s">
        <v>7462</v>
      </c>
      <c r="B3650" t="s">
        <v>7463</v>
      </c>
      <c r="C3650" t="str">
        <f>IFERROR(VLOOKUP(Table1[[#This Row],[Ticker]],[1]!Table1[[Symbol]:[Industry]],2,FALSE),"-")</f>
        <v>-</v>
      </c>
      <c r="D3650" t="s">
        <v>384</v>
      </c>
      <c r="E3650">
        <v>31.445817787999999</v>
      </c>
      <c r="F3650">
        <v>19.690000000000001</v>
      </c>
      <c r="G3650">
        <v>338.80966375932098</v>
      </c>
      <c r="H3650">
        <v>-14.0017843858367</v>
      </c>
      <c r="I3650">
        <v>23.2753654661181</v>
      </c>
      <c r="J3650">
        <v>19.4764524294201</v>
      </c>
      <c r="K3650">
        <v>20.0963991936142</v>
      </c>
      <c r="L3650">
        <v>18.337554421840299</v>
      </c>
      <c r="M3650">
        <v>73.716795446418104</v>
      </c>
      <c r="N3650">
        <v>0.331359906015253</v>
      </c>
      <c r="O3650">
        <v>106.094464195022</v>
      </c>
      <c r="P3650">
        <v>533.11897106109302</v>
      </c>
    </row>
    <row r="3651" spans="1:17" hidden="1" x14ac:dyDescent="0.3">
      <c r="A3651" t="s">
        <v>7464</v>
      </c>
      <c r="B3651" t="s">
        <v>7465</v>
      </c>
      <c r="C3651" t="str">
        <f>IFERROR(VLOOKUP(Table1[[#This Row],[Ticker]],[1]!Table1[[Symbol]:[Industry]],2,FALSE),"-")</f>
        <v>-</v>
      </c>
      <c r="E3651">
        <v>31.377274695000001</v>
      </c>
      <c r="F3651">
        <v>20.67</v>
      </c>
      <c r="G3651">
        <v>50.873671427460799</v>
      </c>
      <c r="H3651">
        <v>-20.233857397570802</v>
      </c>
      <c r="I3651">
        <v>10.767497074662501</v>
      </c>
      <c r="J3651">
        <v>-3.4412325837775999</v>
      </c>
      <c r="K3651">
        <v>20.8626895950744</v>
      </c>
      <c r="L3651">
        <v>19.565121184716698</v>
      </c>
      <c r="M3651">
        <v>50.691904575324401</v>
      </c>
      <c r="N3651">
        <v>1.20490994882819</v>
      </c>
      <c r="O3651">
        <v>59.651669085631298</v>
      </c>
      <c r="P3651">
        <v>79.739130434782595</v>
      </c>
      <c r="Q3651">
        <v>6.4670406697505997E-2</v>
      </c>
    </row>
    <row r="3652" spans="1:17" hidden="1" x14ac:dyDescent="0.3">
      <c r="A3652" t="s">
        <v>7466</v>
      </c>
      <c r="B3652" t="s">
        <v>7467</v>
      </c>
      <c r="C3652" t="str">
        <f>IFERROR(VLOOKUP(Table1[[#This Row],[Ticker]],[1]!Table1[[Symbol]:[Industry]],2,FALSE),"-")</f>
        <v>-</v>
      </c>
      <c r="E3652">
        <v>31.353335909999998</v>
      </c>
      <c r="F3652">
        <v>46.05</v>
      </c>
      <c r="G3652">
        <v>-49.5946523359164</v>
      </c>
      <c r="H3652">
        <v>-16.291549705263101</v>
      </c>
      <c r="I3652">
        <v>-48.039788978539903</v>
      </c>
      <c r="J3652">
        <v>-9.9261382441549593</v>
      </c>
      <c r="K3652">
        <v>51.472222294718499</v>
      </c>
      <c r="M3652">
        <v>21.6156580823661</v>
      </c>
      <c r="N3652">
        <v>0.30499999999999999</v>
      </c>
      <c r="O3652">
        <v>95.005428881650303</v>
      </c>
      <c r="P3652">
        <v>5.8620689655172402</v>
      </c>
    </row>
    <row r="3653" spans="1:17" hidden="1" x14ac:dyDescent="0.3">
      <c r="A3653" t="s">
        <v>7468</v>
      </c>
      <c r="B3653" t="s">
        <v>7469</v>
      </c>
      <c r="C3653" t="str">
        <f>IFERROR(VLOOKUP(Table1[[#This Row],[Ticker]],[1]!Table1[[Symbol]:[Industry]],2,FALSE),"-")</f>
        <v>-</v>
      </c>
      <c r="E3653">
        <v>31.346596999999999</v>
      </c>
      <c r="F3653">
        <v>66.41</v>
      </c>
      <c r="G3653">
        <v>74.691498229324296</v>
      </c>
      <c r="H3653">
        <v>-15.0001336453285</v>
      </c>
      <c r="I3653">
        <v>14.740830140143499</v>
      </c>
      <c r="J3653">
        <v>-7.0986020122709004</v>
      </c>
      <c r="K3653">
        <v>63.002707465047301</v>
      </c>
      <c r="L3653">
        <v>54.042604340203702</v>
      </c>
      <c r="M3653">
        <v>51.198738754603703</v>
      </c>
      <c r="N3653">
        <v>0.46748505041921001</v>
      </c>
      <c r="O3653">
        <v>18.2050895949405</v>
      </c>
      <c r="P3653">
        <v>102.469512195121</v>
      </c>
      <c r="Q3653">
        <v>9.0078139683705996E-2</v>
      </c>
    </row>
    <row r="3654" spans="1:17" hidden="1" x14ac:dyDescent="0.3">
      <c r="A3654" t="s">
        <v>7470</v>
      </c>
      <c r="B3654" t="s">
        <v>7471</v>
      </c>
      <c r="C3654" t="str">
        <f>IFERROR(VLOOKUP(Table1[[#This Row],[Ticker]],[1]!Table1[[Symbol]:[Industry]],2,FALSE),"-")</f>
        <v>-</v>
      </c>
      <c r="D3654" t="s">
        <v>609</v>
      </c>
      <c r="E3654">
        <v>31.318957137999998</v>
      </c>
      <c r="F3654">
        <v>1.1100000000000001</v>
      </c>
      <c r="G3654">
        <v>8.4719860342023896</v>
      </c>
      <c r="H3654">
        <v>-8.7337251050671499E-2</v>
      </c>
      <c r="I3654">
        <v>-10.1265941022807</v>
      </c>
      <c r="J3654">
        <v>1.7474466615054101</v>
      </c>
      <c r="K3654">
        <v>1.0800350241037799</v>
      </c>
      <c r="L3654">
        <v>1.1146818386628099</v>
      </c>
      <c r="M3654">
        <v>62.543195232755501</v>
      </c>
      <c r="N3654">
        <v>0.67610404198184004</v>
      </c>
      <c r="O3654">
        <v>89.189189189189193</v>
      </c>
      <c r="P3654">
        <v>38.749999999999901</v>
      </c>
      <c r="Q3654">
        <v>2.1507273060905E-2</v>
      </c>
    </row>
    <row r="3655" spans="1:17" hidden="1" x14ac:dyDescent="0.3">
      <c r="A3655" t="s">
        <v>7472</v>
      </c>
      <c r="B3655" t="s">
        <v>7473</v>
      </c>
      <c r="C3655" t="str">
        <f>IFERROR(VLOOKUP(Table1[[#This Row],[Ticker]],[1]!Table1[[Symbol]:[Industry]],2,FALSE),"-")</f>
        <v>-</v>
      </c>
      <c r="D3655" t="s">
        <v>1291</v>
      </c>
      <c r="E3655">
        <v>31.257184429999999</v>
      </c>
      <c r="F3655">
        <v>56.19</v>
      </c>
      <c r="G3655">
        <v>-20.810566792753601</v>
      </c>
      <c r="H3655">
        <v>-4.6175955411093801</v>
      </c>
      <c r="I3655">
        <v>-7.3832223661032401</v>
      </c>
      <c r="J3655">
        <v>-2.20360053341849</v>
      </c>
      <c r="K3655">
        <v>55.818987095689003</v>
      </c>
      <c r="L3655">
        <v>54.591600820507999</v>
      </c>
      <c r="M3655">
        <v>56.093149880285502</v>
      </c>
      <c r="N3655">
        <v>1.0736855521131601</v>
      </c>
      <c r="O3655">
        <v>2.7762947143619798</v>
      </c>
      <c r="P3655">
        <v>10.0685602350636</v>
      </c>
    </row>
    <row r="3656" spans="1:17" hidden="1" x14ac:dyDescent="0.3">
      <c r="A3656" t="s">
        <v>7474</v>
      </c>
      <c r="B3656" t="s">
        <v>7475</v>
      </c>
      <c r="C3656" t="str">
        <f>IFERROR(VLOOKUP(Table1[[#This Row],[Ticker]],[1]!Table1[[Symbol]:[Industry]],2,FALSE),"-")</f>
        <v>-</v>
      </c>
      <c r="D3656" t="s">
        <v>21</v>
      </c>
      <c r="E3656">
        <v>31.0898</v>
      </c>
      <c r="F3656">
        <v>74.2</v>
      </c>
      <c r="G3656">
        <v>-6.1386697035025097</v>
      </c>
      <c r="H3656">
        <v>-7.8557779606678499</v>
      </c>
      <c r="I3656">
        <v>-4.83846159645823</v>
      </c>
      <c r="J3656">
        <v>-5.0326741918673701</v>
      </c>
      <c r="K3656">
        <v>75.796932089662306</v>
      </c>
      <c r="L3656">
        <v>69.500410138912997</v>
      </c>
      <c r="M3656">
        <v>2.2178233388132001E-2</v>
      </c>
      <c r="N3656">
        <v>2.94999999999999</v>
      </c>
      <c r="O3656">
        <v>3.0997304582210199</v>
      </c>
      <c r="P3656">
        <v>34.909090909090899</v>
      </c>
    </row>
    <row r="3657" spans="1:17" hidden="1" x14ac:dyDescent="0.3">
      <c r="A3657" t="s">
        <v>7476</v>
      </c>
      <c r="B3657" t="s">
        <v>7477</v>
      </c>
      <c r="C3657" t="str">
        <f>IFERROR(VLOOKUP(Table1[[#This Row],[Ticker]],[1]!Table1[[Symbol]:[Industry]],2,FALSE),"-")</f>
        <v>-</v>
      </c>
      <c r="D3657" t="s">
        <v>267</v>
      </c>
      <c r="E3657">
        <v>31.033638</v>
      </c>
      <c r="F3657">
        <v>25.83</v>
      </c>
      <c r="G3657">
        <v>1.37198603420238</v>
      </c>
      <c r="H3657">
        <v>18.1507579870445</v>
      </c>
      <c r="I3657">
        <v>52.964314988628303</v>
      </c>
      <c r="J3657">
        <v>9.6904830092510394</v>
      </c>
      <c r="K3657">
        <v>21.166113440482299</v>
      </c>
      <c r="L3657">
        <v>19.292431798548701</v>
      </c>
      <c r="M3657">
        <v>77.017242781663995</v>
      </c>
      <c r="N3657">
        <v>1.18063417857732</v>
      </c>
      <c r="O3657">
        <v>7.74293457220354E-2</v>
      </c>
      <c r="P3657">
        <v>83.191489361702097</v>
      </c>
      <c r="Q3657">
        <v>9.9078842821872001E-2</v>
      </c>
    </row>
    <row r="3658" spans="1:17" hidden="1" x14ac:dyDescent="0.3">
      <c r="A3658" t="s">
        <v>7478</v>
      </c>
      <c r="B3658" t="s">
        <v>7479</v>
      </c>
      <c r="C3658" t="str">
        <f>IFERROR(VLOOKUP(Table1[[#This Row],[Ticker]],[1]!Table1[[Symbol]:[Industry]],2,FALSE),"-")</f>
        <v>-</v>
      </c>
      <c r="D3658" t="s">
        <v>46</v>
      </c>
      <c r="E3658">
        <v>31.032</v>
      </c>
      <c r="F3658">
        <v>5.94</v>
      </c>
      <c r="G3658">
        <v>-44.654588273102299</v>
      </c>
      <c r="H3658">
        <v>-14.0776837678722</v>
      </c>
      <c r="I3658">
        <v>-10.697847173533701</v>
      </c>
      <c r="J3658">
        <v>-3.34192771783917</v>
      </c>
      <c r="K3658">
        <v>6.2887816829018703</v>
      </c>
      <c r="L3658">
        <v>6.3133686536656102</v>
      </c>
      <c r="M3658">
        <v>42.175326740000003</v>
      </c>
      <c r="N3658">
        <v>0.50537935003673795</v>
      </c>
      <c r="O3658">
        <v>69.696969696969603</v>
      </c>
      <c r="P3658">
        <v>35.616438356164302</v>
      </c>
      <c r="Q3658">
        <v>-8.057239321829E-3</v>
      </c>
    </row>
    <row r="3659" spans="1:17" hidden="1" x14ac:dyDescent="0.3">
      <c r="A3659" t="s">
        <v>7480</v>
      </c>
      <c r="B3659" t="s">
        <v>7481</v>
      </c>
      <c r="C3659" t="str">
        <f>IFERROR(VLOOKUP(Table1[[#This Row],[Ticker]],[1]!Table1[[Symbol]:[Industry]],2,FALSE),"-")</f>
        <v>-</v>
      </c>
      <c r="D3659" t="s">
        <v>21</v>
      </c>
      <c r="E3659">
        <v>30.9375</v>
      </c>
      <c r="F3659">
        <v>39.67</v>
      </c>
      <c r="G3659">
        <v>-17.583569521353098</v>
      </c>
      <c r="H3659">
        <v>-10.971690992547201</v>
      </c>
      <c r="I3659">
        <v>-0.41103358917419702</v>
      </c>
      <c r="J3659">
        <v>-1.0505284880574</v>
      </c>
      <c r="K3659">
        <v>40.674266741413</v>
      </c>
      <c r="L3659">
        <v>37.661898227859403</v>
      </c>
      <c r="M3659">
        <v>55.740614048335999</v>
      </c>
      <c r="N3659">
        <v>0.35282782998534301</v>
      </c>
      <c r="O3659">
        <v>32.845979329468101</v>
      </c>
      <c r="P3659">
        <v>49.641644662391499</v>
      </c>
      <c r="Q3659">
        <v>2.8671089628251E-2</v>
      </c>
    </row>
    <row r="3660" spans="1:17" hidden="1" x14ac:dyDescent="0.3">
      <c r="A3660" t="s">
        <v>7482</v>
      </c>
      <c r="B3660" t="s">
        <v>7483</v>
      </c>
      <c r="C3660" t="str">
        <f>IFERROR(VLOOKUP(Table1[[#This Row],[Ticker]],[1]!Table1[[Symbol]:[Industry]],2,FALSE),"-")</f>
        <v>-</v>
      </c>
      <c r="D3660" t="s">
        <v>119</v>
      </c>
      <c r="E3660">
        <v>30.9162</v>
      </c>
      <c r="F3660">
        <v>0.42</v>
      </c>
      <c r="G3660">
        <v>12.221986034202301</v>
      </c>
      <c r="H3660">
        <v>35.1507579870445</v>
      </c>
      <c r="I3660">
        <v>-6.0356850113716396</v>
      </c>
      <c r="J3660">
        <v>-2.0261382441549598</v>
      </c>
      <c r="K3660">
        <v>0.42094175563891101</v>
      </c>
      <c r="L3660">
        <v>0.54515973858925704</v>
      </c>
      <c r="M3660">
        <v>46.610801198352704</v>
      </c>
      <c r="N3660">
        <v>0.30257448654903002</v>
      </c>
      <c r="O3660">
        <v>54.761904761904702</v>
      </c>
      <c r="P3660">
        <v>68</v>
      </c>
      <c r="Q3660">
        <v>-5.7556827659770004E-3</v>
      </c>
    </row>
    <row r="3661" spans="1:17" hidden="1" x14ac:dyDescent="0.3">
      <c r="A3661" t="s">
        <v>7484</v>
      </c>
      <c r="B3661" t="s">
        <v>7485</v>
      </c>
      <c r="C3661" t="str">
        <f>IFERROR(VLOOKUP(Table1[[#This Row],[Ticker]],[1]!Table1[[Symbol]:[Industry]],2,FALSE),"-")</f>
        <v>-</v>
      </c>
      <c r="D3661" t="s">
        <v>109</v>
      </c>
      <c r="E3661">
        <v>30.79</v>
      </c>
      <c r="F3661">
        <v>323.25</v>
      </c>
      <c r="G3661">
        <v>-17.829034373960798</v>
      </c>
      <c r="H3661">
        <v>0.13614285226054801</v>
      </c>
      <c r="I3661">
        <v>-1.0867054195349</v>
      </c>
      <c r="J3661">
        <v>-2.0261382441549598</v>
      </c>
      <c r="K3661">
        <v>320.039317835671</v>
      </c>
      <c r="L3661">
        <v>307.482775003151</v>
      </c>
      <c r="M3661">
        <v>0.32897047686164199</v>
      </c>
      <c r="N3661">
        <v>0</v>
      </c>
      <c r="O3661">
        <v>0.26295436968291003</v>
      </c>
      <c r="P3661">
        <v>9.9489795918367303</v>
      </c>
    </row>
    <row r="3662" spans="1:17" hidden="1" x14ac:dyDescent="0.3">
      <c r="A3662" t="s">
        <v>7486</v>
      </c>
      <c r="B3662" t="s">
        <v>7487</v>
      </c>
      <c r="C3662" t="str">
        <f>IFERROR(VLOOKUP(Table1[[#This Row],[Ticker]],[1]!Table1[[Symbol]:[Industry]],2,FALSE),"-")</f>
        <v>-</v>
      </c>
      <c r="D3662" t="s">
        <v>384</v>
      </c>
      <c r="E3662">
        <v>30.6182425199998</v>
      </c>
      <c r="F3662">
        <v>244.45</v>
      </c>
      <c r="G3662">
        <v>-27.778013965797602</v>
      </c>
      <c r="H3662">
        <v>-4.8492420129554299</v>
      </c>
      <c r="I3662">
        <v>-11.0356850113716</v>
      </c>
      <c r="J3662">
        <v>-2.0261382441549598</v>
      </c>
      <c r="K3662">
        <v>244.45</v>
      </c>
      <c r="L3662">
        <v>244.44999999999899</v>
      </c>
      <c r="M3662">
        <v>50</v>
      </c>
      <c r="O3662">
        <v>0</v>
      </c>
      <c r="P3662">
        <v>0</v>
      </c>
    </row>
    <row r="3663" spans="1:17" hidden="1" x14ac:dyDescent="0.3">
      <c r="A3663" t="s">
        <v>7488</v>
      </c>
      <c r="B3663" t="s">
        <v>7489</v>
      </c>
      <c r="C3663" t="str">
        <f>IFERROR(VLOOKUP(Table1[[#This Row],[Ticker]],[1]!Table1[[Symbol]:[Industry]],2,FALSE),"-")</f>
        <v>-</v>
      </c>
      <c r="D3663" t="s">
        <v>867</v>
      </c>
      <c r="E3663">
        <v>30.61265461</v>
      </c>
      <c r="F3663">
        <v>27.01</v>
      </c>
      <c r="G3663">
        <v>772.55531936753505</v>
      </c>
      <c r="H3663">
        <v>-9.79623847938654</v>
      </c>
      <c r="I3663">
        <v>-11.109676872266901</v>
      </c>
      <c r="J3663">
        <v>-5.9547096727263904</v>
      </c>
      <c r="K3663">
        <v>29.308614911651599</v>
      </c>
      <c r="L3663">
        <v>25.669786954667298</v>
      </c>
      <c r="M3663">
        <v>39.047778760940098</v>
      </c>
      <c r="N3663">
        <v>0.341213720316622</v>
      </c>
      <c r="O3663">
        <v>49.611255090707097</v>
      </c>
      <c r="P3663">
        <v>989.11290322580601</v>
      </c>
      <c r="Q3663">
        <v>9.6782572041169995E-2</v>
      </c>
    </row>
    <row r="3664" spans="1:17" hidden="1" x14ac:dyDescent="0.3">
      <c r="A3664" t="s">
        <v>7490</v>
      </c>
      <c r="B3664" t="s">
        <v>7491</v>
      </c>
      <c r="C3664" t="str">
        <f>IFERROR(VLOOKUP(Table1[[#This Row],[Ticker]],[1]!Table1[[Symbol]:[Industry]],2,FALSE),"-")</f>
        <v>-</v>
      </c>
      <c r="D3664" t="s">
        <v>59</v>
      </c>
      <c r="E3664">
        <v>30.564051723999999</v>
      </c>
      <c r="F3664">
        <v>19.27</v>
      </c>
      <c r="G3664">
        <v>6.6013444721382299</v>
      </c>
      <c r="H3664">
        <v>-4.3730515367649598</v>
      </c>
      <c r="I3664">
        <v>-3.7416983744005901</v>
      </c>
      <c r="J3664">
        <v>-2.0787698231023302</v>
      </c>
      <c r="K3664">
        <v>18.695875585859302</v>
      </c>
      <c r="L3664">
        <v>17.7113369409035</v>
      </c>
      <c r="M3664">
        <v>49.234446403739398</v>
      </c>
      <c r="N3664">
        <v>1.5056538110012101</v>
      </c>
      <c r="O3664">
        <v>13.0773222625843</v>
      </c>
      <c r="P3664">
        <v>61.932773109243698</v>
      </c>
      <c r="Q3664">
        <v>5.0352065946159E-2</v>
      </c>
    </row>
    <row r="3665" spans="1:17" hidden="1" x14ac:dyDescent="0.3">
      <c r="A3665" t="s">
        <v>7492</v>
      </c>
      <c r="B3665" t="s">
        <v>7493</v>
      </c>
      <c r="C3665" t="str">
        <f>IFERROR(VLOOKUP(Table1[[#This Row],[Ticker]],[1]!Table1[[Symbol]:[Industry]],2,FALSE),"-")</f>
        <v>-</v>
      </c>
      <c r="E3665">
        <v>30.4734996</v>
      </c>
      <c r="F3665">
        <v>26.85</v>
      </c>
      <c r="G3665">
        <v>-25.880480758966399</v>
      </c>
      <c r="H3665">
        <v>-19.9750377086207</v>
      </c>
      <c r="I3665">
        <v>-45.944775920462497</v>
      </c>
      <c r="J3665">
        <v>-7.7182904839663502</v>
      </c>
      <c r="K3665">
        <v>30.7744228002712</v>
      </c>
      <c r="L3665">
        <v>31.899328417015401</v>
      </c>
      <c r="M3665">
        <v>25.4980482460698</v>
      </c>
      <c r="N3665">
        <v>3.0416950014379198</v>
      </c>
      <c r="O3665">
        <v>69.348230912476694</v>
      </c>
      <c r="P3665">
        <v>7.8313253012048198</v>
      </c>
      <c r="Q3665">
        <v>-3.8412973163498003E-2</v>
      </c>
    </row>
    <row r="3666" spans="1:17" hidden="1" x14ac:dyDescent="0.3">
      <c r="A3666" t="s">
        <v>7494</v>
      </c>
      <c r="B3666" t="s">
        <v>7495</v>
      </c>
      <c r="C3666" t="str">
        <f>IFERROR(VLOOKUP(Table1[[#This Row],[Ticker]],[1]!Table1[[Symbol]:[Industry]],2,FALSE),"-")</f>
        <v>-</v>
      </c>
      <c r="D3666" t="s">
        <v>609</v>
      </c>
      <c r="E3666">
        <v>30.355321499999999</v>
      </c>
      <c r="F3666">
        <v>54.73</v>
      </c>
      <c r="G3666">
        <v>32.017606472158498</v>
      </c>
      <c r="H3666">
        <v>-8.07504846456834</v>
      </c>
      <c r="I3666">
        <v>10.5865372108505</v>
      </c>
      <c r="J3666">
        <v>1.422137617914</v>
      </c>
      <c r="K3666">
        <v>54.3830221132893</v>
      </c>
      <c r="L3666">
        <v>48.9027041962919</v>
      </c>
      <c r="M3666">
        <v>59.804278452929097</v>
      </c>
      <c r="N3666">
        <v>0.71414879473993298</v>
      </c>
      <c r="O3666">
        <v>24.173213959437199</v>
      </c>
      <c r="P3666">
        <v>71.031249999999901</v>
      </c>
      <c r="Q3666">
        <v>3.4417304440056001E-2</v>
      </c>
    </row>
    <row r="3667" spans="1:17" hidden="1" x14ac:dyDescent="0.3">
      <c r="A3667" t="s">
        <v>7496</v>
      </c>
      <c r="B3667" t="s">
        <v>2993</v>
      </c>
      <c r="C3667" t="str">
        <f>IFERROR(VLOOKUP(Table1[[#This Row],[Ticker]],[1]!Table1[[Symbol]:[Industry]],2,FALSE),"-")</f>
        <v>-</v>
      </c>
      <c r="E3667">
        <v>30.352760400000001</v>
      </c>
      <c r="F3667">
        <v>65.989999999999995</v>
      </c>
      <c r="G3667">
        <v>37.196986034202297</v>
      </c>
      <c r="H3667">
        <v>-4.8492420129554299</v>
      </c>
      <c r="I3667">
        <v>-15.3980038519513</v>
      </c>
      <c r="J3667">
        <v>-2.0261382441549598</v>
      </c>
      <c r="K3667">
        <v>65.888802608114005</v>
      </c>
      <c r="L3667">
        <v>62.269677685888396</v>
      </c>
      <c r="M3667">
        <v>85.925880970478104</v>
      </c>
      <c r="N3667">
        <v>0</v>
      </c>
      <c r="O3667">
        <v>40.627367782997403</v>
      </c>
      <c r="P3667">
        <v>101.701477330616</v>
      </c>
    </row>
    <row r="3668" spans="1:17" hidden="1" x14ac:dyDescent="0.3">
      <c r="A3668" t="s">
        <v>7497</v>
      </c>
      <c r="B3668" t="s">
        <v>7498</v>
      </c>
      <c r="C3668" t="str">
        <f>IFERROR(VLOOKUP(Table1[[#This Row],[Ticker]],[1]!Table1[[Symbol]:[Industry]],2,FALSE),"-")</f>
        <v>-</v>
      </c>
      <c r="D3668" t="s">
        <v>124</v>
      </c>
      <c r="E3668">
        <v>30.285946249999999</v>
      </c>
      <c r="F3668">
        <v>15.86</v>
      </c>
      <c r="G3668">
        <v>-47.677003864787501</v>
      </c>
      <c r="H3668">
        <v>-48.760806638805697</v>
      </c>
      <c r="I3668">
        <v>-22.875596073072501</v>
      </c>
      <c r="J3668">
        <v>1.9461190067908001</v>
      </c>
      <c r="K3668">
        <v>20.072840747776201</v>
      </c>
      <c r="L3668">
        <v>18.734810489998701</v>
      </c>
      <c r="M3668">
        <v>22.082534241698799</v>
      </c>
      <c r="N3668">
        <v>2.2810408486198201</v>
      </c>
      <c r="O3668">
        <v>125.977301387137</v>
      </c>
      <c r="P3668">
        <v>5.2422030524220196</v>
      </c>
      <c r="Q3668">
        <v>1.0039728980240001E-3</v>
      </c>
    </row>
    <row r="3669" spans="1:17" hidden="1" x14ac:dyDescent="0.3">
      <c r="A3669" t="s">
        <v>7499</v>
      </c>
      <c r="B3669" t="s">
        <v>7500</v>
      </c>
      <c r="C3669" t="str">
        <f>IFERROR(VLOOKUP(Table1[[#This Row],[Ticker]],[1]!Table1[[Symbol]:[Industry]],2,FALSE),"-")</f>
        <v>-</v>
      </c>
      <c r="D3669" t="s">
        <v>193</v>
      </c>
      <c r="E3669">
        <v>30.248000000000001</v>
      </c>
      <c r="F3669">
        <v>0.45</v>
      </c>
      <c r="G3669">
        <v>-5.5931859894901201</v>
      </c>
      <c r="H3669">
        <v>-1.87035303188851</v>
      </c>
      <c r="I3669">
        <v>-12.2495918825592</v>
      </c>
      <c r="J3669">
        <v>1.0670674632677399</v>
      </c>
      <c r="K3669">
        <v>0.59267168328142406</v>
      </c>
      <c r="L3669">
        <v>0.50771284078795198</v>
      </c>
      <c r="M3669">
        <v>92.112121951265095</v>
      </c>
      <c r="N3669">
        <v>1</v>
      </c>
      <c r="Q3669">
        <v>4.6288916988924997E-2</v>
      </c>
    </row>
    <row r="3670" spans="1:17" hidden="1" x14ac:dyDescent="0.3">
      <c r="A3670" t="s">
        <v>7501</v>
      </c>
      <c r="B3670" t="s">
        <v>7502</v>
      </c>
      <c r="C3670" t="str">
        <f>IFERROR(VLOOKUP(Table1[[#This Row],[Ticker]],[1]!Table1[[Symbol]:[Industry]],2,FALSE),"-")</f>
        <v>-</v>
      </c>
      <c r="D3670" t="s">
        <v>49</v>
      </c>
      <c r="E3670">
        <v>30.167628000000001</v>
      </c>
      <c r="F3670">
        <v>46.36</v>
      </c>
      <c r="G3670">
        <v>-5.3915303332738498</v>
      </c>
      <c r="H3670">
        <v>1.96893980522638</v>
      </c>
      <c r="I3670">
        <v>9.9771053827813105</v>
      </c>
      <c r="J3670">
        <v>3.5918392839349198</v>
      </c>
      <c r="K3670">
        <v>45.7023511138365</v>
      </c>
      <c r="L3670">
        <v>43.798880962984001</v>
      </c>
      <c r="M3670">
        <v>47.084610251073698</v>
      </c>
      <c r="N3670">
        <v>0.69247538456698798</v>
      </c>
      <c r="O3670">
        <v>56.298533218291603</v>
      </c>
      <c r="P3670">
        <v>47.502386255170201</v>
      </c>
      <c r="Q3670">
        <v>3.1393665700905002E-2</v>
      </c>
    </row>
    <row r="3671" spans="1:17" hidden="1" x14ac:dyDescent="0.3">
      <c r="A3671" t="s">
        <v>7503</v>
      </c>
      <c r="B3671" t="s">
        <v>7504</v>
      </c>
      <c r="C3671" t="str">
        <f>IFERROR(VLOOKUP(Table1[[#This Row],[Ticker]],[1]!Table1[[Symbol]:[Industry]],2,FALSE),"-")</f>
        <v>-</v>
      </c>
      <c r="E3671">
        <v>30.1595616</v>
      </c>
      <c r="F3671">
        <v>41.03</v>
      </c>
      <c r="G3671">
        <v>53.210076020968998</v>
      </c>
      <c r="H3671">
        <v>-7.2860236221508403</v>
      </c>
      <c r="I3671">
        <v>-22.072111724294398</v>
      </c>
      <c r="J3671">
        <v>4.0208382675891503</v>
      </c>
      <c r="K3671">
        <v>45.128036721059601</v>
      </c>
      <c r="L3671">
        <v>43.726771214994798</v>
      </c>
      <c r="M3671">
        <v>52.361667094317397</v>
      </c>
      <c r="N3671">
        <v>0.76495026517009301</v>
      </c>
      <c r="O3671">
        <v>68.973921520838402</v>
      </c>
      <c r="P3671">
        <v>103.62282878411899</v>
      </c>
      <c r="Q3671">
        <v>8.2631023942489001E-2</v>
      </c>
    </row>
    <row r="3672" spans="1:17" hidden="1" x14ac:dyDescent="0.3">
      <c r="A3672" t="s">
        <v>7505</v>
      </c>
      <c r="B3672" t="s">
        <v>7506</v>
      </c>
      <c r="C3672" t="str">
        <f>IFERROR(VLOOKUP(Table1[[#This Row],[Ticker]],[1]!Table1[[Symbol]:[Industry]],2,FALSE),"-")</f>
        <v>-</v>
      </c>
      <c r="E3672">
        <v>30.14819636</v>
      </c>
      <c r="F3672">
        <v>38.619999999999997</v>
      </c>
      <c r="G3672">
        <v>56.565661451863399</v>
      </c>
      <c r="H3672">
        <v>-11.6785103056383</v>
      </c>
      <c r="I3672">
        <v>17.227350524995</v>
      </c>
      <c r="J3672">
        <v>-9.9779454730706192</v>
      </c>
      <c r="K3672">
        <v>37.6222419388098</v>
      </c>
      <c r="L3672">
        <v>31.903265823400801</v>
      </c>
      <c r="M3672">
        <v>41.942978533548803</v>
      </c>
      <c r="N3672">
        <v>0.717463442069741</v>
      </c>
      <c r="O3672">
        <v>32.055929570170903</v>
      </c>
      <c r="P3672">
        <v>104.23056583818</v>
      </c>
      <c r="Q3672">
        <v>0.111042896646685</v>
      </c>
    </row>
    <row r="3673" spans="1:17" hidden="1" x14ac:dyDescent="0.3">
      <c r="A3673" t="s">
        <v>7507</v>
      </c>
      <c r="B3673" t="s">
        <v>7508</v>
      </c>
      <c r="C3673" t="str">
        <f>IFERROR(VLOOKUP(Table1[[#This Row],[Ticker]],[1]!Table1[[Symbol]:[Industry]],2,FALSE),"-")</f>
        <v>-</v>
      </c>
      <c r="D3673" t="s">
        <v>1105</v>
      </c>
      <c r="E3673">
        <v>30.147369999999999</v>
      </c>
      <c r="F3673">
        <v>12.1</v>
      </c>
      <c r="G3673">
        <v>-0.22364163610701099</v>
      </c>
      <c r="H3673">
        <v>31.653490227481701</v>
      </c>
      <c r="I3673">
        <v>59.520659213250198</v>
      </c>
      <c r="J3673">
        <v>0.35091093617291402</v>
      </c>
      <c r="K3673">
        <v>9.36042281433458</v>
      </c>
      <c r="L3673">
        <v>8.9854022988134492</v>
      </c>
      <c r="M3673">
        <v>82.547351284209</v>
      </c>
      <c r="N3673">
        <v>4.2037855452267099</v>
      </c>
      <c r="O3673">
        <v>7.6033057851239496</v>
      </c>
      <c r="P3673">
        <v>96.2374958918316</v>
      </c>
      <c r="Q3673">
        <v>6.6730894722203005E-2</v>
      </c>
    </row>
    <row r="3674" spans="1:17" hidden="1" x14ac:dyDescent="0.3">
      <c r="A3674" t="s">
        <v>7509</v>
      </c>
      <c r="B3674" t="s">
        <v>7510</v>
      </c>
      <c r="C3674" t="str">
        <f>IFERROR(VLOOKUP(Table1[[#This Row],[Ticker]],[1]!Table1[[Symbol]:[Industry]],2,FALSE),"-")</f>
        <v>-</v>
      </c>
      <c r="E3674">
        <v>30.108000000000001</v>
      </c>
      <c r="F3674">
        <v>10.130000000000001</v>
      </c>
      <c r="G3674">
        <v>-44.8132310010146</v>
      </c>
      <c r="H3674">
        <v>-34.308306340440801</v>
      </c>
      <c r="I3674">
        <v>-42.728200183320297</v>
      </c>
      <c r="J3674">
        <v>-19.828523252672799</v>
      </c>
      <c r="K3674">
        <v>11.5583351629899</v>
      </c>
      <c r="M3674">
        <v>2.3158877850160001E-3</v>
      </c>
      <c r="N3674">
        <v>0.19372260529502799</v>
      </c>
      <c r="O3674">
        <v>53.701875616979201</v>
      </c>
      <c r="P3674">
        <v>9.9891422366992408</v>
      </c>
    </row>
    <row r="3675" spans="1:17" hidden="1" x14ac:dyDescent="0.3">
      <c r="A3675" t="s">
        <v>7511</v>
      </c>
      <c r="B3675" t="s">
        <v>7512</v>
      </c>
      <c r="C3675" t="str">
        <f>IFERROR(VLOOKUP(Table1[[#This Row],[Ticker]],[1]!Table1[[Symbol]:[Industry]],2,FALSE),"-")</f>
        <v>-</v>
      </c>
      <c r="D3675" t="s">
        <v>7513</v>
      </c>
      <c r="E3675">
        <v>30.00972788</v>
      </c>
      <c r="F3675">
        <v>32.5</v>
      </c>
      <c r="G3675">
        <v>-52.284401886819602</v>
      </c>
      <c r="H3675">
        <v>-8.2315949541319</v>
      </c>
      <c r="I3675">
        <v>-35.542072932393701</v>
      </c>
      <c r="J3675">
        <v>4.6297059116891903</v>
      </c>
      <c r="K3675">
        <v>34.627516582609502</v>
      </c>
      <c r="M3675">
        <v>45.0397018294506</v>
      </c>
      <c r="N3675">
        <v>0.71778140293637804</v>
      </c>
      <c r="O3675">
        <v>77.076923076922995</v>
      </c>
      <c r="P3675">
        <v>21.268656716417901</v>
      </c>
    </row>
    <row r="3676" spans="1:17" hidden="1" x14ac:dyDescent="0.3">
      <c r="A3676" t="s">
        <v>7514</v>
      </c>
      <c r="B3676" t="s">
        <v>7515</v>
      </c>
      <c r="C3676" t="str">
        <f>IFERROR(VLOOKUP(Table1[[#This Row],[Ticker]],[1]!Table1[[Symbol]:[Industry]],2,FALSE),"-")</f>
        <v>-</v>
      </c>
      <c r="D3676" t="s">
        <v>98</v>
      </c>
      <c r="E3676">
        <v>29.999383999999999</v>
      </c>
      <c r="F3676">
        <v>25.38</v>
      </c>
      <c r="G3676">
        <v>240.04807299072399</v>
      </c>
      <c r="H3676">
        <v>71.1995756834595</v>
      </c>
      <c r="I3676">
        <v>100.464314988628</v>
      </c>
      <c r="J3676">
        <v>57.146275548948402</v>
      </c>
      <c r="K3676">
        <v>14.7165243529652</v>
      </c>
      <c r="L3676">
        <v>12.5660431427115</v>
      </c>
      <c r="M3676">
        <v>92.786549800961396</v>
      </c>
      <c r="N3676">
        <v>2.2043181818181798</v>
      </c>
      <c r="O3676">
        <v>0</v>
      </c>
      <c r="P3676">
        <v>445.806451612903</v>
      </c>
      <c r="Q3676">
        <v>4.8008921298616003E-2</v>
      </c>
    </row>
    <row r="3677" spans="1:17" hidden="1" x14ac:dyDescent="0.3">
      <c r="A3677" t="s">
        <v>7516</v>
      </c>
      <c r="B3677" t="s">
        <v>7517</v>
      </c>
      <c r="C3677" t="str">
        <f>IFERROR(VLOOKUP(Table1[[#This Row],[Ticker]],[1]!Table1[[Symbol]:[Industry]],2,FALSE),"-")</f>
        <v>-</v>
      </c>
      <c r="D3677" t="s">
        <v>384</v>
      </c>
      <c r="E3677">
        <v>29.950940800000001</v>
      </c>
      <c r="F3677">
        <v>8.84</v>
      </c>
      <c r="G3677">
        <v>-37.379648286532998</v>
      </c>
      <c r="H3677">
        <v>-6.5252196665867004</v>
      </c>
      <c r="I3677">
        <v>-23.250183521798601</v>
      </c>
      <c r="J3677">
        <v>-3.03851169747329</v>
      </c>
      <c r="K3677">
        <v>8.9476403989050901</v>
      </c>
      <c r="L3677">
        <v>9.2888939014462899</v>
      </c>
      <c r="M3677">
        <v>47.025434531453001</v>
      </c>
      <c r="N3677">
        <v>0.90703195469882703</v>
      </c>
      <c r="O3677">
        <v>23.755656108597201</v>
      </c>
      <c r="P3677">
        <v>5.2380952380952399</v>
      </c>
      <c r="Q3677">
        <v>0.11183869526623499</v>
      </c>
    </row>
    <row r="3678" spans="1:17" hidden="1" x14ac:dyDescent="0.3">
      <c r="A3678" t="s">
        <v>7518</v>
      </c>
      <c r="B3678" t="s">
        <v>7519</v>
      </c>
      <c r="C3678" t="str">
        <f>IFERROR(VLOOKUP(Table1[[#This Row],[Ticker]],[1]!Table1[[Symbol]:[Industry]],2,FALSE),"-")</f>
        <v>-</v>
      </c>
      <c r="D3678" t="s">
        <v>935</v>
      </c>
      <c r="E3678">
        <v>29.835225000000001</v>
      </c>
      <c r="F3678">
        <v>31.75</v>
      </c>
      <c r="G3678">
        <v>32.575521387737702</v>
      </c>
      <c r="H3678">
        <v>-7.9261650898785101</v>
      </c>
      <c r="I3678">
        <v>81.388557412870696</v>
      </c>
      <c r="J3678">
        <v>1.5922828084766201</v>
      </c>
      <c r="K3678">
        <v>29.51897167401</v>
      </c>
      <c r="L3678">
        <v>24.151681444335399</v>
      </c>
      <c r="M3678">
        <v>65.814637318951</v>
      </c>
      <c r="N3678">
        <v>0.74156521739130399</v>
      </c>
      <c r="O3678">
        <v>6.9291338582677202</v>
      </c>
      <c r="P3678">
        <v>108.196721311475</v>
      </c>
    </row>
    <row r="3679" spans="1:17" hidden="1" x14ac:dyDescent="0.3">
      <c r="A3679" t="s">
        <v>7520</v>
      </c>
      <c r="B3679" t="s">
        <v>7521</v>
      </c>
      <c r="C3679" t="str">
        <f>IFERROR(VLOOKUP(Table1[[#This Row],[Ticker]],[1]!Table1[[Symbol]:[Industry]],2,FALSE),"-")</f>
        <v>-</v>
      </c>
      <c r="D3679" t="s">
        <v>1628</v>
      </c>
      <c r="E3679">
        <v>29.689292839999901</v>
      </c>
      <c r="F3679">
        <v>35.409999999999997</v>
      </c>
      <c r="G3679">
        <v>-53.167815904272103</v>
      </c>
      <c r="H3679">
        <v>-9.1263346395626304</v>
      </c>
      <c r="I3679">
        <v>-44.762055964019901</v>
      </c>
      <c r="J3679">
        <v>-8.2231040451320805</v>
      </c>
      <c r="K3679">
        <v>38.854761308262397</v>
      </c>
      <c r="L3679">
        <v>45.934539023460502</v>
      </c>
      <c r="M3679">
        <v>39.774345937661003</v>
      </c>
      <c r="N3679">
        <v>0.58367273563410604</v>
      </c>
      <c r="O3679">
        <v>110.53374752894599</v>
      </c>
      <c r="P3679">
        <v>13.8585209003215</v>
      </c>
      <c r="Q3679">
        <v>-2.7264300088534001E-2</v>
      </c>
    </row>
    <row r="3680" spans="1:17" hidden="1" x14ac:dyDescent="0.3">
      <c r="A3680" t="s">
        <v>7522</v>
      </c>
      <c r="B3680" t="s">
        <v>7523</v>
      </c>
      <c r="C3680" t="str">
        <f>IFERROR(VLOOKUP(Table1[[#This Row],[Ticker]],[1]!Table1[[Symbol]:[Industry]],2,FALSE),"-")</f>
        <v>-</v>
      </c>
      <c r="E3680">
        <v>29.617602550000001</v>
      </c>
      <c r="F3680">
        <v>15.42</v>
      </c>
      <c r="G3680">
        <v>6.8944751171718304</v>
      </c>
      <c r="H3680">
        <v>-16.148677041203999</v>
      </c>
      <c r="I3680">
        <v>-3.57923901834027</v>
      </c>
      <c r="J3680">
        <v>5.3610026587178101</v>
      </c>
      <c r="K3680">
        <v>15.4697580816886</v>
      </c>
      <c r="L3680">
        <v>14.7110563266551</v>
      </c>
      <c r="M3680">
        <v>49.822800581528</v>
      </c>
      <c r="N3680">
        <v>8.5778781038374705E-2</v>
      </c>
      <c r="O3680">
        <v>27.821011673151698</v>
      </c>
      <c r="P3680">
        <v>46.857142857142797</v>
      </c>
    </row>
    <row r="3681" spans="1:17" hidden="1" x14ac:dyDescent="0.3">
      <c r="A3681" t="s">
        <v>7524</v>
      </c>
      <c r="B3681" t="s">
        <v>7525</v>
      </c>
      <c r="C3681" t="str">
        <f>IFERROR(VLOOKUP(Table1[[#This Row],[Ticker]],[1]!Table1[[Symbol]:[Industry]],2,FALSE),"-")</f>
        <v>-</v>
      </c>
      <c r="D3681" t="s">
        <v>705</v>
      </c>
      <c r="E3681">
        <v>29.575091889999999</v>
      </c>
      <c r="F3681">
        <v>37.57</v>
      </c>
      <c r="G3681">
        <v>0.93044783618937199</v>
      </c>
      <c r="H3681">
        <v>-1.01717664242853</v>
      </c>
      <c r="I3681">
        <v>-9.2199668541900603</v>
      </c>
      <c r="J3681">
        <v>-0.98418595460189795</v>
      </c>
      <c r="K3681">
        <v>35.8241483723396</v>
      </c>
      <c r="L3681">
        <v>35.162262421169402</v>
      </c>
      <c r="M3681">
        <v>56.725246441840902</v>
      </c>
      <c r="N3681">
        <v>0.86942587287530504</v>
      </c>
      <c r="O3681">
        <v>7.6390737290391098</v>
      </c>
      <c r="P3681">
        <v>41.081487044686398</v>
      </c>
    </row>
    <row r="3682" spans="1:17" hidden="1" x14ac:dyDescent="0.3">
      <c r="A3682" t="s">
        <v>7526</v>
      </c>
      <c r="B3682" t="s">
        <v>7527</v>
      </c>
      <c r="C3682" t="str">
        <f>IFERROR(VLOOKUP(Table1[[#This Row],[Ticker]],[1]!Table1[[Symbol]:[Industry]],2,FALSE),"-")</f>
        <v>-</v>
      </c>
      <c r="D3682" t="s">
        <v>420</v>
      </c>
      <c r="E3682">
        <v>29.358361500000001</v>
      </c>
      <c r="F3682">
        <v>48.71</v>
      </c>
      <c r="G3682">
        <v>-2.8805780683617002</v>
      </c>
      <c r="H3682">
        <v>-13.000992985718</v>
      </c>
      <c r="I3682">
        <v>-26.248913906062601</v>
      </c>
      <c r="J3682">
        <v>-7.8134062545321301</v>
      </c>
      <c r="K3682">
        <v>51.385089547575703</v>
      </c>
      <c r="L3682">
        <v>53.034844630352197</v>
      </c>
      <c r="M3682">
        <v>41.360984497086697</v>
      </c>
      <c r="N3682">
        <v>3.0154686060792102</v>
      </c>
      <c r="O3682">
        <v>93.800041059330695</v>
      </c>
      <c r="Q3682">
        <v>5.6592291829953997E-2</v>
      </c>
    </row>
    <row r="3683" spans="1:17" hidden="1" x14ac:dyDescent="0.3">
      <c r="A3683" t="s">
        <v>7528</v>
      </c>
      <c r="B3683" t="s">
        <v>7529</v>
      </c>
      <c r="C3683" t="str">
        <f>IFERROR(VLOOKUP(Table1[[#This Row],[Ticker]],[1]!Table1[[Symbol]:[Industry]],2,FALSE),"-")</f>
        <v>-</v>
      </c>
      <c r="D3683" t="s">
        <v>7530</v>
      </c>
      <c r="E3683">
        <v>29.343275999999999</v>
      </c>
      <c r="F3683">
        <v>132</v>
      </c>
      <c r="G3683">
        <v>-12.995405270145399</v>
      </c>
      <c r="H3683">
        <v>-8.7337251050675996E-2</v>
      </c>
      <c r="I3683">
        <v>-0.111315263472478</v>
      </c>
      <c r="J3683">
        <v>1.9108696298607799</v>
      </c>
      <c r="K3683">
        <v>125.43162002419101</v>
      </c>
      <c r="L3683">
        <v>115.688477816131</v>
      </c>
      <c r="M3683">
        <v>62.127107954846799</v>
      </c>
      <c r="N3683">
        <v>1.0235294117647</v>
      </c>
      <c r="O3683">
        <v>12.424242424242401</v>
      </c>
      <c r="P3683">
        <v>31.868131868131801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609</v>
      </c>
      <c r="E3684">
        <v>29.321611999999998</v>
      </c>
      <c r="F3684">
        <v>36.25</v>
      </c>
      <c r="G3684">
        <v>-38.929974750111299</v>
      </c>
      <c r="H3684">
        <v>-7.3525358205970699</v>
      </c>
      <c r="I3684">
        <v>-21.219034862709499</v>
      </c>
      <c r="J3684">
        <v>-3.3594715774882902</v>
      </c>
      <c r="K3684">
        <v>37.436224031077401</v>
      </c>
      <c r="L3684">
        <v>40.785827278070798</v>
      </c>
      <c r="M3684">
        <v>55.100961107206103</v>
      </c>
      <c r="N3684">
        <v>1.2424371239816501</v>
      </c>
      <c r="O3684">
        <v>40.689655172413701</v>
      </c>
      <c r="P3684">
        <v>13.28125</v>
      </c>
      <c r="Q3684">
        <v>-8.8965268608200002E-4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705</v>
      </c>
      <c r="E3685">
        <v>29.289530723999999</v>
      </c>
      <c r="F3685">
        <v>17.23</v>
      </c>
      <c r="G3685">
        <v>29.688628329943501</v>
      </c>
      <c r="H3685">
        <v>3.0179983066511999</v>
      </c>
      <c r="I3685">
        <v>13.783208063099501</v>
      </c>
      <c r="J3685">
        <v>0.36592710006907497</v>
      </c>
      <c r="K3685">
        <v>16.262240037823702</v>
      </c>
      <c r="L3685">
        <v>14.4306933328292</v>
      </c>
      <c r="M3685">
        <v>37.603805705755697</v>
      </c>
      <c r="N3685">
        <v>0.92753660257061599</v>
      </c>
      <c r="O3685">
        <v>11.4335461404526</v>
      </c>
      <c r="P3685">
        <v>59.404200203534003</v>
      </c>
      <c r="Q3685">
        <v>3.3034621500889999E-3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275</v>
      </c>
      <c r="E3686">
        <v>29.180404800000002</v>
      </c>
      <c r="F3686">
        <v>17.95</v>
      </c>
      <c r="G3686">
        <v>31.353191707961201</v>
      </c>
      <c r="H3686">
        <v>-14.045805934127699</v>
      </c>
      <c r="I3686">
        <v>-15.7090785323487</v>
      </c>
      <c r="J3686">
        <v>-2.46935154055386</v>
      </c>
      <c r="K3686">
        <v>17.9203227942814</v>
      </c>
      <c r="L3686">
        <v>16.3194511160732</v>
      </c>
      <c r="M3686">
        <v>49.593817621355697</v>
      </c>
      <c r="N3686">
        <v>0.55479652845431404</v>
      </c>
      <c r="O3686">
        <v>16.100278551532</v>
      </c>
      <c r="P3686">
        <v>77.546983184965299</v>
      </c>
      <c r="Q3686">
        <v>8.5915983707126997E-2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29.09995</v>
      </c>
      <c r="F3687">
        <v>17.48</v>
      </c>
      <c r="G3687">
        <v>-69.762746790224995</v>
      </c>
      <c r="H3687">
        <v>-9.1222719796590894</v>
      </c>
      <c r="I3687">
        <v>-25.558912395234699</v>
      </c>
      <c r="J3687">
        <v>-2.6025071202356602</v>
      </c>
      <c r="K3687">
        <v>17.875206935815999</v>
      </c>
      <c r="L3687">
        <v>21.748064160969399</v>
      </c>
      <c r="M3687">
        <v>44.918854733596199</v>
      </c>
      <c r="N3687">
        <v>0.42100044732755598</v>
      </c>
      <c r="O3687">
        <v>92.219679633867202</v>
      </c>
      <c r="P3687">
        <v>20.551724137931</v>
      </c>
      <c r="Q3687">
        <v>-5.6113390693919999E-3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E3688">
        <v>29.083200000000001</v>
      </c>
      <c r="F3688">
        <v>11.68</v>
      </c>
      <c r="G3688">
        <v>-53.619283807067397</v>
      </c>
      <c r="H3688">
        <v>15.8119150118379</v>
      </c>
      <c r="I3688">
        <v>-31.849244333405501</v>
      </c>
      <c r="J3688">
        <v>20.277526677310899</v>
      </c>
      <c r="K3688">
        <v>10.2036865693842</v>
      </c>
      <c r="L3688">
        <v>11.8564857898524</v>
      </c>
      <c r="M3688">
        <v>83.050903622878096</v>
      </c>
      <c r="N3688">
        <v>1.46619537275064</v>
      </c>
      <c r="O3688">
        <v>66.438356164383507</v>
      </c>
      <c r="P3688">
        <v>37.411764705882298</v>
      </c>
      <c r="Q3688">
        <v>-2.8542693645603998E-2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E3689">
        <v>28.995804</v>
      </c>
      <c r="F3689">
        <v>4.2</v>
      </c>
      <c r="G3689">
        <v>-65.739609239061906</v>
      </c>
      <c r="H3689">
        <v>-16.724242012955401</v>
      </c>
      <c r="I3689">
        <v>-7.8415818172684402</v>
      </c>
      <c r="J3689">
        <v>-10.0696165050245</v>
      </c>
      <c r="K3689">
        <v>4.5712791460164199</v>
      </c>
      <c r="L3689">
        <v>4.9446149701114797</v>
      </c>
      <c r="M3689">
        <v>38.424205683454403</v>
      </c>
      <c r="N3689">
        <v>1.8309159579524501</v>
      </c>
      <c r="O3689">
        <v>79.761904761904702</v>
      </c>
      <c r="P3689">
        <v>28.048780487804802</v>
      </c>
      <c r="Q3689">
        <v>-4.6284451117020002E-3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998</v>
      </c>
      <c r="E3690">
        <v>28.845212106000002</v>
      </c>
      <c r="F3690">
        <v>21.72</v>
      </c>
      <c r="G3690">
        <v>-18.905833514669698</v>
      </c>
      <c r="H3690">
        <v>-9.6234355613425304</v>
      </c>
      <c r="I3690">
        <v>-9.7769437526303804</v>
      </c>
      <c r="J3690">
        <v>5.9738617558450402</v>
      </c>
      <c r="K3690">
        <v>21.3706575587887</v>
      </c>
      <c r="L3690">
        <v>21.9927586233268</v>
      </c>
      <c r="M3690">
        <v>61.759054207662999</v>
      </c>
      <c r="N3690">
        <v>2.10164407233595</v>
      </c>
      <c r="O3690">
        <v>60.911602209944697</v>
      </c>
      <c r="P3690">
        <v>22.022471910112301</v>
      </c>
      <c r="Q3690">
        <v>2.6862925816221999E-2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92</v>
      </c>
      <c r="E3691">
        <v>28.781949999999998</v>
      </c>
      <c r="F3691">
        <v>5.98</v>
      </c>
      <c r="G3691">
        <v>-55.5893803503199</v>
      </c>
      <c r="H3691">
        <v>-6.8132354663105898</v>
      </c>
      <c r="I3691">
        <v>-22.311649403063001</v>
      </c>
      <c r="J3691">
        <v>-0.155389944835229</v>
      </c>
      <c r="K3691">
        <v>6.1094849336989601</v>
      </c>
      <c r="L3691">
        <v>6.7016337004147797</v>
      </c>
      <c r="M3691">
        <v>47.891071356155201</v>
      </c>
      <c r="N3691">
        <v>0.50394844673953598</v>
      </c>
      <c r="O3691">
        <v>56.688963210702298</v>
      </c>
      <c r="P3691">
        <v>15</v>
      </c>
      <c r="Q3691">
        <v>0.14011624020468599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132</v>
      </c>
      <c r="E3692">
        <v>28.744250000000001</v>
      </c>
      <c r="F3692">
        <v>1.1499999999999999</v>
      </c>
      <c r="G3692">
        <v>36.507700319916601</v>
      </c>
      <c r="H3692">
        <v>-9.0159086796221004</v>
      </c>
      <c r="I3692">
        <v>-1.5118754875621201</v>
      </c>
      <c r="J3692">
        <v>-5.3874827819700899</v>
      </c>
      <c r="K3692">
        <v>1.12887508571836</v>
      </c>
      <c r="L3692">
        <v>1.06015711338616</v>
      </c>
      <c r="M3692">
        <v>43.354702534254997</v>
      </c>
      <c r="N3692">
        <v>0.41590528126203502</v>
      </c>
      <c r="O3692">
        <v>21.739130434782599</v>
      </c>
      <c r="P3692">
        <v>129.99999999999901</v>
      </c>
      <c r="Q3692">
        <v>-3.9252415892053E-2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28.6420666</v>
      </c>
      <c r="F3693">
        <v>201.4</v>
      </c>
      <c r="G3693">
        <v>12.9627267749431</v>
      </c>
      <c r="H3693">
        <v>-8.7527507848852597</v>
      </c>
      <c r="I3693">
        <v>0.79107789812309104</v>
      </c>
      <c r="J3693">
        <v>0.59681257551716504</v>
      </c>
      <c r="K3693">
        <v>207.43274527020401</v>
      </c>
      <c r="L3693">
        <v>189.5512397638</v>
      </c>
      <c r="M3693">
        <v>52.869520237260602</v>
      </c>
      <c r="N3693">
        <v>1.5550076517599001</v>
      </c>
      <c r="O3693">
        <v>18.619662363455799</v>
      </c>
      <c r="P3693">
        <v>44.8920863309352</v>
      </c>
      <c r="Q3693">
        <v>7.8092959743334994E-2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281</v>
      </c>
      <c r="E3694">
        <v>28.628886712</v>
      </c>
      <c r="F3694">
        <v>5.5</v>
      </c>
      <c r="G3694">
        <v>-10.7567373700529</v>
      </c>
      <c r="H3694">
        <v>-3.0635277272411399</v>
      </c>
      <c r="I3694">
        <v>2.3663768442984701</v>
      </c>
      <c r="J3694">
        <v>8.0124717944550792</v>
      </c>
      <c r="K3694">
        <v>5.5726933465761999</v>
      </c>
      <c r="L3694">
        <v>5.4543135857634297</v>
      </c>
      <c r="M3694">
        <v>44.330989937181798</v>
      </c>
      <c r="N3694">
        <v>1.41151665485471</v>
      </c>
      <c r="O3694">
        <v>23.636363636363601</v>
      </c>
      <c r="P3694">
        <v>43.979057591622997</v>
      </c>
      <c r="Q3694">
        <v>6.8150332401074001E-2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384</v>
      </c>
      <c r="E3695">
        <v>28.588011000000002</v>
      </c>
      <c r="F3695">
        <v>48.5</v>
      </c>
      <c r="G3695">
        <v>176.058770443459</v>
      </c>
      <c r="H3695">
        <v>7.0331109282210198</v>
      </c>
      <c r="I3695">
        <v>62.364386493812397</v>
      </c>
      <c r="J3695">
        <v>2.6173476713379902</v>
      </c>
      <c r="K3695">
        <v>39.388491167053402</v>
      </c>
      <c r="L3695">
        <v>31.821470599638499</v>
      </c>
      <c r="M3695">
        <v>77.979043756934502</v>
      </c>
      <c r="N3695">
        <v>1.4056349290636101</v>
      </c>
      <c r="O3695">
        <v>9.0515463917525807</v>
      </c>
      <c r="P3695">
        <v>243.97163120567299</v>
      </c>
      <c r="Q3695">
        <v>7.4954275201375001E-2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281</v>
      </c>
      <c r="E3696">
        <v>28.475989747</v>
      </c>
      <c r="F3696">
        <v>9.5399999999999991</v>
      </c>
      <c r="G3696">
        <v>17.018366124700101</v>
      </c>
      <c r="H3696">
        <v>-5.6655685435676801</v>
      </c>
      <c r="I3696">
        <v>-18.950742926429498</v>
      </c>
      <c r="J3696">
        <v>3.5113210392326502</v>
      </c>
      <c r="K3696">
        <v>9.5966724262641794</v>
      </c>
      <c r="L3696">
        <v>9.50289861031826</v>
      </c>
      <c r="M3696">
        <v>59.108853127515701</v>
      </c>
      <c r="N3696">
        <v>0.70718000823694505</v>
      </c>
      <c r="O3696">
        <v>44.129979035639401</v>
      </c>
      <c r="P3696">
        <v>71.582733812949598</v>
      </c>
      <c r="Q3696">
        <v>6.3654637043547999E-2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E3697">
        <v>28.454910680000001</v>
      </c>
      <c r="F3697">
        <v>71.23</v>
      </c>
      <c r="G3697">
        <v>56.660101000541097</v>
      </c>
      <c r="H3697">
        <v>12.037854761238099</v>
      </c>
      <c r="I3697">
        <v>27.3825038731989</v>
      </c>
      <c r="J3697">
        <v>16.757667689298501</v>
      </c>
      <c r="K3697">
        <v>63.445667352537001</v>
      </c>
      <c r="L3697">
        <v>53.5101877026054</v>
      </c>
      <c r="M3697">
        <v>70.855809469589403</v>
      </c>
      <c r="N3697">
        <v>1.8348997532387401</v>
      </c>
      <c r="O3697">
        <v>5.2927137442088901</v>
      </c>
      <c r="P3697">
        <v>115.84848484848401</v>
      </c>
      <c r="Q3697">
        <v>0.12127574071436199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384</v>
      </c>
      <c r="E3698">
        <v>28.409093207999899</v>
      </c>
      <c r="F3698">
        <v>25.98</v>
      </c>
      <c r="G3698">
        <v>631.87110884121898</v>
      </c>
      <c r="H3698">
        <v>1.6184196785868401</v>
      </c>
      <c r="I3698">
        <v>201.59969405000001</v>
      </c>
      <c r="J3698">
        <v>-5.8463629632560803</v>
      </c>
      <c r="K3698">
        <v>23.456198265896202</v>
      </c>
      <c r="L3698">
        <v>16.1049006795356</v>
      </c>
      <c r="M3698">
        <v>46.036396278070598</v>
      </c>
      <c r="N3698">
        <v>1.19258407325966</v>
      </c>
      <c r="O3698">
        <v>7.0053887605850704</v>
      </c>
      <c r="P3698">
        <v>699.38461538461502</v>
      </c>
      <c r="Q3698">
        <v>0.16828531740535599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1291</v>
      </c>
      <c r="E3699">
        <v>28.388294607999999</v>
      </c>
      <c r="F3699">
        <v>233.16</v>
      </c>
      <c r="G3699">
        <v>-20.425005079568901</v>
      </c>
      <c r="H3699">
        <v>-2.8721759789499002</v>
      </c>
      <c r="I3699">
        <v>-6.1409576404880699</v>
      </c>
      <c r="J3699">
        <v>-2.3952844861603602</v>
      </c>
      <c r="K3699">
        <v>230.621982913143</v>
      </c>
      <c r="L3699">
        <v>224.998623497062</v>
      </c>
      <c r="M3699">
        <v>54.0220772595234</v>
      </c>
      <c r="N3699">
        <v>0.81121658527868101</v>
      </c>
      <c r="O3699">
        <v>14.5136387030365</v>
      </c>
      <c r="P3699">
        <v>9.3005812863304005</v>
      </c>
      <c r="Q3699">
        <v>-6.2435120747125997E-2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609</v>
      </c>
      <c r="E3700">
        <v>28.383194249999999</v>
      </c>
      <c r="F3700">
        <v>42.25</v>
      </c>
      <c r="G3700">
        <v>34.721986034202303</v>
      </c>
      <c r="H3700">
        <v>0.318001354979975</v>
      </c>
      <c r="I3700">
        <v>-17.768576843601199</v>
      </c>
      <c r="J3700">
        <v>-2.8095985270711701</v>
      </c>
      <c r="K3700">
        <v>44.3043901103648</v>
      </c>
      <c r="L3700">
        <v>43.231378249907799</v>
      </c>
      <c r="M3700">
        <v>56.502026627538498</v>
      </c>
      <c r="N3700">
        <v>1.2168171145316899</v>
      </c>
      <c r="O3700">
        <v>53.372781065088702</v>
      </c>
      <c r="P3700">
        <v>67.393026941362905</v>
      </c>
      <c r="Q3700">
        <v>6.3852840217655998E-2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985</v>
      </c>
      <c r="E3701">
        <v>28.379000000000001</v>
      </c>
      <c r="F3701">
        <v>16.100000000000001</v>
      </c>
      <c r="G3701">
        <v>175.99557093986201</v>
      </c>
      <c r="H3701">
        <v>121.404445302678</v>
      </c>
      <c r="I3701">
        <v>124.344431947692</v>
      </c>
      <c r="J3701">
        <v>20.2049374530561</v>
      </c>
      <c r="K3701">
        <v>8.6498159243007606</v>
      </c>
      <c r="L3701">
        <v>7.1074478628733599</v>
      </c>
      <c r="M3701">
        <v>97.441933257963697</v>
      </c>
      <c r="N3701">
        <v>4.0783913702910599</v>
      </c>
      <c r="O3701">
        <v>0</v>
      </c>
      <c r="P3701">
        <v>225.252525252525</v>
      </c>
      <c r="Q3701">
        <v>0.15431346194242601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1105</v>
      </c>
      <c r="E3702">
        <v>28.329851039999902</v>
      </c>
      <c r="F3702">
        <v>74.34</v>
      </c>
      <c r="G3702">
        <v>50.4526261684627</v>
      </c>
      <c r="H3702">
        <v>3.6637795496320602</v>
      </c>
      <c r="I3702">
        <v>-26.269436436685201</v>
      </c>
      <c r="J3702">
        <v>7.1287913333098203</v>
      </c>
      <c r="K3702">
        <v>71.797134107321895</v>
      </c>
      <c r="L3702">
        <v>74.454747696574898</v>
      </c>
      <c r="M3702">
        <v>71.964762500397697</v>
      </c>
      <c r="N3702">
        <v>1.37355664812543</v>
      </c>
      <c r="O3702">
        <v>59.913909066451403</v>
      </c>
      <c r="P3702">
        <v>94.048551292090806</v>
      </c>
      <c r="Q3702">
        <v>0.124088086908494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28.269682319999902</v>
      </c>
      <c r="F3703">
        <v>39.159999999999997</v>
      </c>
      <c r="G3703">
        <v>-12.601543377562299</v>
      </c>
      <c r="H3703">
        <v>-4.8492420129554299</v>
      </c>
      <c r="I3703">
        <v>4.1407855768636397</v>
      </c>
      <c r="J3703">
        <v>-2.0261382441549598</v>
      </c>
      <c r="K3703">
        <v>38.783193262366296</v>
      </c>
      <c r="L3703">
        <v>35.935792082739397</v>
      </c>
      <c r="M3703">
        <v>99.990699005494903</v>
      </c>
      <c r="N3703">
        <v>0</v>
      </c>
      <c r="O3703">
        <v>0</v>
      </c>
      <c r="P3703">
        <v>21.2383900928792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62</v>
      </c>
      <c r="E3704">
        <v>28.25</v>
      </c>
      <c r="F3704">
        <v>27.99</v>
      </c>
      <c r="G3704">
        <v>-21.9557077276123</v>
      </c>
      <c r="H3704">
        <v>-3.9203388332483899</v>
      </c>
      <c r="I3704">
        <v>8.3755777872631594</v>
      </c>
      <c r="J3704">
        <v>-24.586445261698799</v>
      </c>
      <c r="K3704">
        <v>29.458840362192699</v>
      </c>
      <c r="L3704">
        <v>26.424206061788698</v>
      </c>
      <c r="M3704">
        <v>33.755346054943402</v>
      </c>
      <c r="N3704">
        <v>1.96499007612739</v>
      </c>
      <c r="O3704">
        <v>63.594140764558702</v>
      </c>
      <c r="P3704">
        <v>33.285714285714199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28.241716439999902</v>
      </c>
      <c r="F3705">
        <v>38.090000000000003</v>
      </c>
      <c r="G3705">
        <v>55.611490126643403</v>
      </c>
      <c r="H3705">
        <v>-23.8026561801539</v>
      </c>
      <c r="I3705">
        <v>-32.998397570273497</v>
      </c>
      <c r="J3705">
        <v>-9.6401052664634008</v>
      </c>
      <c r="K3705">
        <v>43.925551728618103</v>
      </c>
      <c r="L3705">
        <v>42.028778201954601</v>
      </c>
      <c r="M3705">
        <v>31.228340815417098</v>
      </c>
      <c r="N3705">
        <v>0.33137214601671</v>
      </c>
      <c r="O3705">
        <v>76.660540824363295</v>
      </c>
      <c r="P3705">
        <v>97.664763881681395</v>
      </c>
      <c r="Q3705">
        <v>0.10938389007598601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28.0488</v>
      </c>
      <c r="F3706">
        <v>156</v>
      </c>
      <c r="G3706">
        <v>66.0108059099787</v>
      </c>
      <c r="H3706">
        <v>22.6850941544742</v>
      </c>
      <c r="I3706">
        <v>77.643560271647203</v>
      </c>
      <c r="J3706">
        <v>-6.9041870246427601</v>
      </c>
      <c r="K3706">
        <v>131.42304798533999</v>
      </c>
      <c r="L3706">
        <v>100.038892410836</v>
      </c>
      <c r="M3706">
        <v>44.5380569181415</v>
      </c>
      <c r="N3706">
        <v>1.05454545454545</v>
      </c>
      <c r="O3706">
        <v>10.7051282051281</v>
      </c>
      <c r="P3706">
        <v>112.67893660531701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92</v>
      </c>
      <c r="E3707">
        <v>28.038975295999901</v>
      </c>
      <c r="F3707">
        <v>80.13</v>
      </c>
      <c r="G3707">
        <v>299.58198603420198</v>
      </c>
      <c r="H3707">
        <v>2.9887813226657101</v>
      </c>
      <c r="I3707">
        <v>346.32732868725799</v>
      </c>
      <c r="J3707">
        <v>-6.0104941473571003</v>
      </c>
      <c r="K3707">
        <v>68.675347845788295</v>
      </c>
      <c r="L3707">
        <v>42.490602152574603</v>
      </c>
      <c r="M3707">
        <v>48.964696549950602</v>
      </c>
      <c r="N3707">
        <v>1.7959377771668501</v>
      </c>
      <c r="O3707">
        <v>6.3022588294022297</v>
      </c>
      <c r="P3707">
        <v>371.35294117646998</v>
      </c>
      <c r="Q3707">
        <v>0.18481558461686501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284</v>
      </c>
      <c r="E3708">
        <v>28.00845</v>
      </c>
      <c r="F3708">
        <v>36.61</v>
      </c>
      <c r="G3708">
        <v>22.447673354678301</v>
      </c>
      <c r="H3708">
        <v>3.59494537860038</v>
      </c>
      <c r="I3708">
        <v>-26.172449035479101</v>
      </c>
      <c r="J3708">
        <v>5.1167188987021799</v>
      </c>
      <c r="K3708">
        <v>35.528283303924297</v>
      </c>
      <c r="L3708">
        <v>34.216965756614698</v>
      </c>
      <c r="M3708">
        <v>63.465675508824297</v>
      </c>
      <c r="N3708">
        <v>0.81108047244818204</v>
      </c>
      <c r="O3708">
        <v>49.276154056268702</v>
      </c>
      <c r="P3708">
        <v>74.3333333333333</v>
      </c>
      <c r="Q3708">
        <v>8.2224333195648994E-2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62</v>
      </c>
      <c r="E3709">
        <v>27.987620849999999</v>
      </c>
      <c r="F3709">
        <v>53.19</v>
      </c>
      <c r="G3709">
        <v>89.146945251168106</v>
      </c>
      <c r="H3709">
        <v>44.0337367104488</v>
      </c>
      <c r="I3709">
        <v>25.244099769565999</v>
      </c>
      <c r="J3709">
        <v>-10.838648424966101</v>
      </c>
      <c r="K3709">
        <v>47.473375128440203</v>
      </c>
      <c r="L3709">
        <v>41.505329000382801</v>
      </c>
      <c r="M3709">
        <v>56.485982611611803</v>
      </c>
      <c r="N3709">
        <v>2.8960864416814598</v>
      </c>
      <c r="O3709">
        <v>27.843579620229299</v>
      </c>
      <c r="P3709">
        <v>131.26086956521701</v>
      </c>
      <c r="Q3709">
        <v>0.111893011508453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609</v>
      </c>
      <c r="E3710">
        <v>27.977575999999999</v>
      </c>
      <c r="F3710">
        <v>23.4</v>
      </c>
      <c r="G3710">
        <v>-17.81560795076</v>
      </c>
      <c r="H3710">
        <v>7.1895929385008497</v>
      </c>
      <c r="I3710">
        <v>-32.722431999323398</v>
      </c>
      <c r="J3710">
        <v>4.3333087604533196</v>
      </c>
      <c r="K3710">
        <v>21.178079529738</v>
      </c>
      <c r="L3710">
        <v>24.011067067510599</v>
      </c>
      <c r="M3710">
        <v>69.549926967378099</v>
      </c>
      <c r="N3710">
        <v>1.84529619815284</v>
      </c>
      <c r="O3710">
        <v>82.307692307692307</v>
      </c>
      <c r="P3710">
        <v>41.732283464566898</v>
      </c>
      <c r="Q3710">
        <v>-6.4658964481501005E-2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2883</v>
      </c>
      <c r="E3711">
        <v>27.977285177999899</v>
      </c>
      <c r="F3711">
        <v>21.99</v>
      </c>
      <c r="G3711">
        <v>-15.239631161294</v>
      </c>
      <c r="H3711">
        <v>-4.3946965584099704</v>
      </c>
      <c r="I3711">
        <v>11.539565824748699</v>
      </c>
      <c r="J3711">
        <v>-0.88197348442956203</v>
      </c>
      <c r="K3711">
        <v>22.656650176037001</v>
      </c>
      <c r="L3711">
        <v>22.6844122857276</v>
      </c>
      <c r="M3711">
        <v>49.3172557885419</v>
      </c>
      <c r="N3711">
        <v>1.5943999321091999</v>
      </c>
      <c r="O3711">
        <v>75.079581628012704</v>
      </c>
      <c r="P3711">
        <v>39.974538510502803</v>
      </c>
      <c r="Q3711">
        <v>9.7583099671326001E-2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1105</v>
      </c>
      <c r="E3712">
        <v>27.966847999999999</v>
      </c>
      <c r="F3712">
        <v>25</v>
      </c>
      <c r="G3712">
        <v>-51.442136103202103</v>
      </c>
      <c r="H3712">
        <v>-13.6148949646549</v>
      </c>
      <c r="I3712">
        <v>-47.178724602686998</v>
      </c>
      <c r="J3712">
        <v>-7.5816937997105098</v>
      </c>
      <c r="K3712">
        <v>27.690032210377801</v>
      </c>
      <c r="L3712">
        <v>33.666996512440903</v>
      </c>
      <c r="M3712">
        <v>37.077621424136701</v>
      </c>
      <c r="N3712">
        <v>0.71160333509032503</v>
      </c>
      <c r="O3712">
        <v>186.27999999999901</v>
      </c>
      <c r="P3712">
        <v>13.533151680290599</v>
      </c>
      <c r="Q3712">
        <v>8.0691509700597006E-2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27.942819</v>
      </c>
      <c r="F3713">
        <v>32.270000000000003</v>
      </c>
      <c r="G3713">
        <v>33.652701391881202</v>
      </c>
      <c r="H3713">
        <v>-11.832642127437399</v>
      </c>
      <c r="I3713">
        <v>-9.5576975899879795</v>
      </c>
      <c r="J3713">
        <v>-4.13457197909473</v>
      </c>
      <c r="K3713">
        <v>33.654449627320403</v>
      </c>
      <c r="L3713">
        <v>31.604052893615901</v>
      </c>
      <c r="M3713">
        <v>43.855066307621598</v>
      </c>
      <c r="N3713">
        <v>1.4175493815473901</v>
      </c>
      <c r="O3713">
        <v>33.033777502324099</v>
      </c>
      <c r="P3713">
        <v>101.56152404747</v>
      </c>
      <c r="Q3713">
        <v>0.102176977967521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384</v>
      </c>
      <c r="E3714">
        <v>27.93</v>
      </c>
      <c r="F3714">
        <v>399</v>
      </c>
      <c r="G3714">
        <v>-16.013308083444599</v>
      </c>
      <c r="H3714">
        <v>6.9154638693974997</v>
      </c>
      <c r="I3714">
        <v>32.748098772412099</v>
      </c>
      <c r="J3714">
        <v>18.8829526649359</v>
      </c>
      <c r="K3714">
        <v>385.848691024282</v>
      </c>
      <c r="L3714">
        <v>366.22633988764801</v>
      </c>
      <c r="M3714">
        <v>70.407559545256902</v>
      </c>
      <c r="N3714">
        <v>1.68164347249834</v>
      </c>
      <c r="O3714">
        <v>33.3333333333333</v>
      </c>
      <c r="P3714">
        <v>98.6062717770034</v>
      </c>
      <c r="Q3714">
        <v>0.11076327543256501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132</v>
      </c>
      <c r="E3715">
        <v>27.910064051999999</v>
      </c>
      <c r="F3715">
        <v>19.62</v>
      </c>
      <c r="G3715">
        <v>8.2273300555784701</v>
      </c>
      <c r="H3715">
        <v>-9.1684908392465196</v>
      </c>
      <c r="I3715">
        <v>-31.8269647852917</v>
      </c>
      <c r="J3715">
        <v>1.6888744784913501</v>
      </c>
      <c r="K3715">
        <v>21.115590621311199</v>
      </c>
      <c r="L3715">
        <v>21.4029469899052</v>
      </c>
      <c r="M3715">
        <v>44.449042768204102</v>
      </c>
      <c r="N3715">
        <v>0.53002242210252304</v>
      </c>
      <c r="O3715">
        <v>90.468909276248695</v>
      </c>
      <c r="P3715">
        <v>56.334661354581598</v>
      </c>
      <c r="Q3715">
        <v>0.120502946127022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59</v>
      </c>
      <c r="E3716">
        <v>27.892800000000001</v>
      </c>
      <c r="F3716">
        <v>65</v>
      </c>
      <c r="G3716">
        <v>-46.324379880584502</v>
      </c>
      <c r="H3716">
        <v>-19.881921751517499</v>
      </c>
      <c r="I3716">
        <v>-12.2514904824962</v>
      </c>
      <c r="J3716">
        <v>4.18301208264241</v>
      </c>
      <c r="K3716">
        <v>68.178026735217003</v>
      </c>
      <c r="M3716">
        <v>48.351490335337502</v>
      </c>
      <c r="N3716">
        <v>0.73657407407407405</v>
      </c>
      <c r="O3716">
        <v>29.230769230769202</v>
      </c>
      <c r="P3716">
        <v>13.2404181184669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584</v>
      </c>
      <c r="E3717">
        <v>27.840623999999998</v>
      </c>
      <c r="F3717">
        <v>0.88</v>
      </c>
      <c r="G3717">
        <v>-75.707008048637803</v>
      </c>
      <c r="H3717">
        <v>-4.8492420129554299</v>
      </c>
      <c r="I3717">
        <v>-65.202351678038298</v>
      </c>
      <c r="J3717">
        <v>14.6405284225117</v>
      </c>
      <c r="K3717">
        <v>0.82421571695194396</v>
      </c>
      <c r="L3717">
        <v>1.2547074574049</v>
      </c>
      <c r="M3717">
        <v>78.812087496579693</v>
      </c>
      <c r="N3717">
        <v>2.5949065702338499</v>
      </c>
      <c r="O3717">
        <v>236.363636363636</v>
      </c>
      <c r="P3717">
        <v>35.384615384615302</v>
      </c>
      <c r="Q3717">
        <v>5.7298405955894E-2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705</v>
      </c>
      <c r="E3718">
        <v>27.800666394</v>
      </c>
      <c r="F3718">
        <v>38.25</v>
      </c>
      <c r="G3718">
        <v>-6.5159207867719005E-2</v>
      </c>
      <c r="H3718">
        <v>-0.20519306968513201</v>
      </c>
      <c r="I3718">
        <v>-8.9540196791058193</v>
      </c>
      <c r="J3718">
        <v>-0.57022020694816999</v>
      </c>
      <c r="K3718">
        <v>36.470692933749397</v>
      </c>
      <c r="L3718">
        <v>35.753041705779701</v>
      </c>
      <c r="M3718">
        <v>53.1716620480071</v>
      </c>
      <c r="N3718">
        <v>0.86591771757842195</v>
      </c>
      <c r="O3718">
        <v>7.3202614379084903</v>
      </c>
      <c r="P3718">
        <v>29.1793313069908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609</v>
      </c>
      <c r="E3719">
        <v>27.767499999999998</v>
      </c>
      <c r="F3719">
        <v>144.80000000000001</v>
      </c>
      <c r="G3719">
        <v>-7.9104642969234202</v>
      </c>
      <c r="H3719">
        <v>-9.36027263528009</v>
      </c>
      <c r="I3719">
        <v>-5.9939730055682103</v>
      </c>
      <c r="J3719">
        <v>-3.3866824618420299</v>
      </c>
      <c r="K3719">
        <v>149.636240129047</v>
      </c>
      <c r="L3719">
        <v>129.939908068325</v>
      </c>
      <c r="M3719">
        <v>14.2800655114773</v>
      </c>
      <c r="N3719">
        <v>0.18335530908244699</v>
      </c>
      <c r="O3719">
        <v>30.490331491712599</v>
      </c>
      <c r="P3719">
        <v>100.554016620498</v>
      </c>
      <c r="Q3719">
        <v>0.14614196183026601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E3720">
        <v>27.697998599999998</v>
      </c>
      <c r="F3720">
        <v>44.08</v>
      </c>
      <c r="G3720">
        <v>144.320751466301</v>
      </c>
      <c r="H3720">
        <v>9.3476491787543896</v>
      </c>
      <c r="I3720">
        <v>70.363491943360799</v>
      </c>
      <c r="J3720">
        <v>1.96065109295284</v>
      </c>
      <c r="K3720">
        <v>41.112393848855298</v>
      </c>
      <c r="L3720">
        <v>32.529901872213202</v>
      </c>
      <c r="M3720">
        <v>59.593404440495597</v>
      </c>
      <c r="N3720">
        <v>7.4424930518597304E-2</v>
      </c>
      <c r="O3720">
        <v>28.334845735027201</v>
      </c>
      <c r="P3720">
        <v>300.72727272727201</v>
      </c>
      <c r="Q3720">
        <v>9.7642480149158994E-2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27.673940000000002</v>
      </c>
      <c r="F3721">
        <v>46.5</v>
      </c>
      <c r="G3721">
        <v>-24.810786330722301</v>
      </c>
      <c r="H3721">
        <v>-16.387703551416902</v>
      </c>
      <c r="I3721">
        <v>-8.0684573762963403</v>
      </c>
      <c r="J3721">
        <v>-4.50652832259465</v>
      </c>
      <c r="O3721">
        <v>12.3870967741935</v>
      </c>
      <c r="P3721">
        <v>8.1143920018600308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92</v>
      </c>
      <c r="E3722">
        <v>27.579000000000001</v>
      </c>
      <c r="F3722">
        <v>0.9</v>
      </c>
      <c r="G3722">
        <v>-15.2780139657976</v>
      </c>
      <c r="H3722">
        <v>-8.18257534628877</v>
      </c>
      <c r="I3722">
        <v>-5.1533320701951597</v>
      </c>
      <c r="J3722">
        <v>-4.2733292553909097</v>
      </c>
      <c r="K3722">
        <v>0.86505299181839901</v>
      </c>
      <c r="L3722">
        <v>0.95983744491987999</v>
      </c>
      <c r="M3722">
        <v>52.328759705072997</v>
      </c>
      <c r="N3722">
        <v>0.904017883823511</v>
      </c>
      <c r="O3722">
        <v>22.2222222222222</v>
      </c>
      <c r="P3722">
        <v>28.571428571428498</v>
      </c>
      <c r="Q3722">
        <v>-1.9772108259090999E-2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E3723">
        <v>27.577000000000002</v>
      </c>
      <c r="F3723">
        <v>61.36</v>
      </c>
      <c r="G3723">
        <v>-15.950056976550201</v>
      </c>
      <c r="H3723">
        <v>29.567798345788901</v>
      </c>
      <c r="I3723">
        <v>-5.2243382274433703</v>
      </c>
      <c r="J3723">
        <v>0.45249423447752102</v>
      </c>
      <c r="K3723">
        <v>55.642748433847501</v>
      </c>
      <c r="L3723">
        <v>56.753615811608299</v>
      </c>
      <c r="M3723">
        <v>55.352798695354601</v>
      </c>
      <c r="N3723">
        <v>0.68971452932328403</v>
      </c>
      <c r="O3723">
        <v>19.377444589308901</v>
      </c>
      <c r="P3723">
        <v>38.886373924852798</v>
      </c>
      <c r="Q3723">
        <v>-2.311249344869E-2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132</v>
      </c>
      <c r="E3724">
        <v>27.569579999999998</v>
      </c>
      <c r="F3724">
        <v>9.06</v>
      </c>
      <c r="G3724">
        <v>16.031509843726202</v>
      </c>
      <c r="H3724">
        <v>-4.7387447753863796</v>
      </c>
      <c r="I3724">
        <v>8.9643149886283595</v>
      </c>
      <c r="J3724">
        <v>-6.6577171915233704</v>
      </c>
      <c r="K3724">
        <v>7.8223229929620404</v>
      </c>
      <c r="L3724">
        <v>5.6289973521279597</v>
      </c>
      <c r="M3724">
        <v>22.8719334794032</v>
      </c>
      <c r="N3724">
        <v>1.77997491894537</v>
      </c>
      <c r="O3724">
        <v>4.8565121412803496</v>
      </c>
      <c r="P3724">
        <v>43.809523809523803</v>
      </c>
      <c r="Q3724">
        <v>0.104591773938034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27.527190749999999</v>
      </c>
      <c r="F3725">
        <v>147.1</v>
      </c>
      <c r="G3725">
        <v>-65.841171860534402</v>
      </c>
      <c r="H3725">
        <v>-5.4909171227156603</v>
      </c>
      <c r="I3725">
        <v>-34.421101678038298</v>
      </c>
      <c r="J3725">
        <v>-7.7312664492831704</v>
      </c>
      <c r="K3725">
        <v>151.14511640064899</v>
      </c>
      <c r="M3725">
        <v>42.123259255302003</v>
      </c>
      <c r="N3725">
        <v>1.6617241379310299</v>
      </c>
      <c r="O3725">
        <v>73.351461590754496</v>
      </c>
      <c r="P3725">
        <v>20.573770491803199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62</v>
      </c>
      <c r="E3726">
        <v>27.380025584999999</v>
      </c>
      <c r="F3726">
        <v>43.85</v>
      </c>
      <c r="G3726">
        <v>-39.299402182100998</v>
      </c>
      <c r="H3726">
        <v>-11.380291263490699</v>
      </c>
      <c r="I3726">
        <v>-63.5481389858139</v>
      </c>
      <c r="J3726">
        <v>-10.497515891460401</v>
      </c>
      <c r="K3726">
        <v>48.252718631434298</v>
      </c>
      <c r="L3726">
        <v>54.552063672049798</v>
      </c>
      <c r="M3726">
        <v>41.098693083709797</v>
      </c>
      <c r="N3726">
        <v>0.94742244540403897</v>
      </c>
      <c r="O3726">
        <v>195.89509692132199</v>
      </c>
      <c r="P3726">
        <v>17.971482378261999</v>
      </c>
      <c r="Q3726">
        <v>6.6865796441938005E-2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143</v>
      </c>
      <c r="E3727">
        <v>27.323931999999999</v>
      </c>
      <c r="F3727">
        <v>20.75</v>
      </c>
      <c r="G3727">
        <v>-59.408985959207797</v>
      </c>
      <c r="H3727">
        <v>-3.6297298178334798</v>
      </c>
      <c r="I3727">
        <v>-40.5772809366687</v>
      </c>
      <c r="J3727">
        <v>1.72386175584503</v>
      </c>
      <c r="K3727">
        <v>21.6120866893644</v>
      </c>
      <c r="M3727">
        <v>58.427324244825897</v>
      </c>
      <c r="N3727">
        <v>0.52414772727272696</v>
      </c>
      <c r="O3727">
        <v>70.602409638554207</v>
      </c>
      <c r="P3727">
        <v>14.010989010989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659</v>
      </c>
      <c r="E3728">
        <v>27.297000000000001</v>
      </c>
      <c r="F3728">
        <v>5.4</v>
      </c>
      <c r="G3728">
        <v>-37.778013965797598</v>
      </c>
      <c r="H3728">
        <v>-9.2740207740173801</v>
      </c>
      <c r="I3728">
        <v>-23.2308069625911</v>
      </c>
      <c r="J3728">
        <v>0.83100461298790096</v>
      </c>
      <c r="K3728">
        <v>5.5931245381813399</v>
      </c>
      <c r="L3728">
        <v>5.8814630308133404</v>
      </c>
      <c r="M3728">
        <v>46.383953069517098</v>
      </c>
      <c r="N3728">
        <v>0.84306569343065696</v>
      </c>
      <c r="O3728">
        <v>62.962962962962898</v>
      </c>
      <c r="P3728">
        <v>12.5</v>
      </c>
      <c r="Q3728">
        <v>-4.3251665757529E-2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146</v>
      </c>
      <c r="E3729">
        <v>27.280515388999898</v>
      </c>
      <c r="F3729">
        <v>13.43</v>
      </c>
      <c r="G3729">
        <v>174.01973884319099</v>
      </c>
      <c r="H3729">
        <v>2.1627101782796099</v>
      </c>
      <c r="I3729">
        <v>144.77383879815201</v>
      </c>
      <c r="J3729">
        <v>-9.9136553909313694</v>
      </c>
      <c r="K3729">
        <v>11.947723881582601</v>
      </c>
      <c r="L3729">
        <v>8.4932954496695992</v>
      </c>
      <c r="M3729">
        <v>62.486521821755503</v>
      </c>
      <c r="N3729">
        <v>1.64494243067252</v>
      </c>
      <c r="O3729">
        <v>10.7967237527922</v>
      </c>
      <c r="P3729">
        <v>216</v>
      </c>
      <c r="Q3729">
        <v>8.1240691565787004E-2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E3730">
        <v>27.277774999999998</v>
      </c>
      <c r="F3730">
        <v>0.53</v>
      </c>
      <c r="G3730">
        <v>-44.965513965797598</v>
      </c>
      <c r="H3730">
        <v>-4.8492420129554299</v>
      </c>
      <c r="I3730">
        <v>-25.551814043629602</v>
      </c>
      <c r="J3730">
        <v>-2.0261382441549598</v>
      </c>
      <c r="K3730">
        <v>0.53796403140162297</v>
      </c>
      <c r="L3730">
        <v>0.61604098370390903</v>
      </c>
      <c r="M3730">
        <v>44.908982796628401</v>
      </c>
      <c r="N3730">
        <v>1.2066713837579801</v>
      </c>
      <c r="O3730">
        <v>47.169811320754697</v>
      </c>
      <c r="P3730">
        <v>23.2558139534883</v>
      </c>
      <c r="Q3730">
        <v>-0.1144598048196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584</v>
      </c>
      <c r="E3731">
        <v>27.2332863</v>
      </c>
      <c r="F3731">
        <v>15.45</v>
      </c>
      <c r="G3731">
        <v>19.224840458560099</v>
      </c>
      <c r="H3731">
        <v>-9.53770592412139</v>
      </c>
      <c r="I3731">
        <v>10.4265791395717</v>
      </c>
      <c r="J3731">
        <v>-2.0261382441549598</v>
      </c>
      <c r="K3731">
        <v>15.383992182661901</v>
      </c>
      <c r="L3731">
        <v>13.9190499664901</v>
      </c>
      <c r="M3731">
        <v>99.999999954906997</v>
      </c>
      <c r="N3731">
        <v>0</v>
      </c>
      <c r="O3731">
        <v>4.9190938511326898</v>
      </c>
      <c r="P3731">
        <v>54.6546546546546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384</v>
      </c>
      <c r="E3732">
        <v>27.132000000000001</v>
      </c>
      <c r="F3732">
        <v>0.34</v>
      </c>
      <c r="G3732">
        <v>-55.437588433882702</v>
      </c>
      <c r="H3732">
        <v>-10.404797568510901</v>
      </c>
      <c r="I3732">
        <v>-41.647929909330799</v>
      </c>
      <c r="J3732">
        <v>-4.8832811012977997</v>
      </c>
      <c r="K3732">
        <v>0.358503503746612</v>
      </c>
      <c r="L3732">
        <v>0.387856278541928</v>
      </c>
      <c r="M3732">
        <v>35.520199804674498</v>
      </c>
      <c r="N3732">
        <v>0.80320076717242195</v>
      </c>
      <c r="O3732">
        <v>67.647058823529306</v>
      </c>
      <c r="P3732">
        <v>9.6774193548387206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E3733">
        <v>27.078309884999999</v>
      </c>
      <c r="F3733">
        <v>66.55</v>
      </c>
      <c r="G3733">
        <v>-20.439304288378199</v>
      </c>
      <c r="H3733">
        <v>-16.115908679622098</v>
      </c>
      <c r="I3733">
        <v>-10.125904874904601</v>
      </c>
      <c r="J3733">
        <v>4.8299953460826597</v>
      </c>
      <c r="K3733">
        <v>70.626984087434195</v>
      </c>
      <c r="L3733">
        <v>73.268107860638494</v>
      </c>
      <c r="M3733">
        <v>48.578139710127303</v>
      </c>
      <c r="N3733">
        <v>2.6310810810810801</v>
      </c>
      <c r="O3733">
        <v>78.076634109691895</v>
      </c>
      <c r="P3733">
        <v>16.754385964912199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27.072150000000001</v>
      </c>
      <c r="F3734">
        <v>165</v>
      </c>
      <c r="G3734">
        <v>-39.542719848150497</v>
      </c>
      <c r="H3734">
        <v>-12.4532592295981</v>
      </c>
      <c r="I3734">
        <v>-28.3289180940784</v>
      </c>
      <c r="J3734">
        <v>1.91188628780113</v>
      </c>
      <c r="K3734">
        <v>157.18677757625099</v>
      </c>
      <c r="L3734">
        <v>174.59392315293599</v>
      </c>
      <c r="M3734">
        <v>52.638336126181798</v>
      </c>
      <c r="N3734">
        <v>0.17034120734908101</v>
      </c>
      <c r="O3734">
        <v>53.939393939393902</v>
      </c>
      <c r="P3734">
        <v>35.245901639344197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49</v>
      </c>
      <c r="E3735">
        <v>26.995099679999999</v>
      </c>
      <c r="F3735">
        <v>45.6</v>
      </c>
      <c r="G3735">
        <v>-27.778013965797602</v>
      </c>
      <c r="H3735">
        <v>-4.8492420129554299</v>
      </c>
      <c r="I3735">
        <v>-11.0356850113716</v>
      </c>
      <c r="J3735">
        <v>-2.0261382441549598</v>
      </c>
      <c r="K3735">
        <v>45.600000175044798</v>
      </c>
      <c r="L3735">
        <v>45.602351122952598</v>
      </c>
      <c r="M3735">
        <v>0</v>
      </c>
      <c r="O3735">
        <v>5.26315789473683</v>
      </c>
      <c r="P3735">
        <v>0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26.990547500000002</v>
      </c>
      <c r="F3736">
        <v>26.16</v>
      </c>
      <c r="G3736">
        <v>-23.762109393232901</v>
      </c>
      <c r="H3736">
        <v>-11.0521821348629</v>
      </c>
      <c r="I3736">
        <v>-13.8949497718617</v>
      </c>
      <c r="J3736">
        <v>-2.0261382441549598</v>
      </c>
      <c r="K3736">
        <v>26.1032984848718</v>
      </c>
      <c r="L3736">
        <v>24.9804481388738</v>
      </c>
      <c r="M3736">
        <v>64.322936469503205</v>
      </c>
      <c r="N3736">
        <v>0.18914728682170501</v>
      </c>
      <c r="O3736">
        <v>24.235474006116199</v>
      </c>
      <c r="P3736">
        <v>50.952106174264202</v>
      </c>
      <c r="Q3736">
        <v>9.3693116515801006E-2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705</v>
      </c>
      <c r="E3737">
        <v>26.973934176</v>
      </c>
      <c r="F3737">
        <v>125.99</v>
      </c>
      <c r="G3737">
        <v>14.841410983262801</v>
      </c>
      <c r="H3737">
        <v>-1.3010649296221</v>
      </c>
      <c r="I3737">
        <v>7.5319792084664803</v>
      </c>
      <c r="J3737">
        <v>-0.53455333548463402</v>
      </c>
      <c r="K3737">
        <v>122.96886768976699</v>
      </c>
      <c r="L3737">
        <v>112.930024615261</v>
      </c>
      <c r="M3737">
        <v>49.068310851650402</v>
      </c>
      <c r="N3737">
        <v>1.3077764823603899</v>
      </c>
      <c r="O3737">
        <v>1.19850781808079</v>
      </c>
      <c r="P3737">
        <v>47.012835472578701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659</v>
      </c>
      <c r="E3738">
        <v>26.960918299999999</v>
      </c>
      <c r="F3738">
        <v>40.85</v>
      </c>
      <c r="G3738">
        <v>-5.4726247442407097</v>
      </c>
      <c r="H3738">
        <v>-23.344852547672101</v>
      </c>
      <c r="I3738">
        <v>3.6470774816098399</v>
      </c>
      <c r="J3738">
        <v>-11.729940189336199</v>
      </c>
      <c r="K3738">
        <v>50.218596880391999</v>
      </c>
      <c r="L3738">
        <v>45.531328168228399</v>
      </c>
      <c r="M3738">
        <v>4.6686191374690003E-2</v>
      </c>
      <c r="N3738">
        <v>3.3833333333333302</v>
      </c>
      <c r="O3738">
        <v>82.007343941248394</v>
      </c>
      <c r="P3738">
        <v>84.841628959275994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705</v>
      </c>
      <c r="E3739">
        <v>26.947385721</v>
      </c>
      <c r="F3739">
        <v>37.049999999999997</v>
      </c>
      <c r="G3739">
        <v>-0.30510840928631899</v>
      </c>
      <c r="H3739">
        <v>1.3239586892095601</v>
      </c>
      <c r="I3739">
        <v>-8.8062274759155308</v>
      </c>
      <c r="J3739">
        <v>-0.51564873366545405</v>
      </c>
      <c r="K3739">
        <v>35.232079507161203</v>
      </c>
      <c r="L3739">
        <v>34.520634128299498</v>
      </c>
      <c r="N3739">
        <v>0.61190443386773496</v>
      </c>
      <c r="O3739">
        <v>19.892037786774601</v>
      </c>
      <c r="P3739">
        <v>28.641366619214601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62</v>
      </c>
      <c r="E3740">
        <v>26.903700000000001</v>
      </c>
      <c r="F3740">
        <v>26.66</v>
      </c>
      <c r="G3740">
        <v>12.8338003801939</v>
      </c>
      <c r="H3740">
        <v>10.0932867226767</v>
      </c>
      <c r="I3740">
        <v>7.9821721314855099</v>
      </c>
      <c r="J3740">
        <v>10.9445730529161</v>
      </c>
      <c r="K3740">
        <v>23.5026775717192</v>
      </c>
      <c r="L3740">
        <v>22.167716532207599</v>
      </c>
      <c r="M3740">
        <v>77.719429160414194</v>
      </c>
      <c r="N3740">
        <v>2.5710629061016799</v>
      </c>
      <c r="O3740">
        <v>7.6519129782445603</v>
      </c>
      <c r="P3740">
        <v>66.729205753596005</v>
      </c>
      <c r="Q3740">
        <v>9.5619259359860001E-2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92</v>
      </c>
      <c r="E3741">
        <v>26.785381558000001</v>
      </c>
      <c r="F3741">
        <v>17.46</v>
      </c>
      <c r="G3741">
        <v>6.5296783418946998</v>
      </c>
      <c r="H3741">
        <v>-0.15164952910342899</v>
      </c>
      <c r="I3741">
        <v>-2.18281718094768</v>
      </c>
      <c r="J3741">
        <v>3.1035787369770902</v>
      </c>
      <c r="K3741">
        <v>17.285375826065302</v>
      </c>
      <c r="L3741">
        <v>16.5759832400744</v>
      </c>
      <c r="M3741">
        <v>72.650866209796703</v>
      </c>
      <c r="N3741">
        <v>0.38274023936491097</v>
      </c>
      <c r="O3741">
        <v>44.616265750286303</v>
      </c>
      <c r="P3741">
        <v>58.727272727272698</v>
      </c>
      <c r="Q3741">
        <v>-1.5771388691820001E-3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62</v>
      </c>
      <c r="E3742">
        <v>26.774999999999999</v>
      </c>
      <c r="F3742">
        <v>1.26</v>
      </c>
      <c r="G3742">
        <v>52.221986034202402</v>
      </c>
      <c r="H3742">
        <v>-1.93662065373213</v>
      </c>
      <c r="I3742">
        <v>-22.923796899483499</v>
      </c>
      <c r="J3742">
        <v>0.88648311506834099</v>
      </c>
      <c r="K3742">
        <v>1.0471978399573101</v>
      </c>
      <c r="L3742">
        <v>1.0773135693728799</v>
      </c>
      <c r="M3742">
        <v>70.118021801586096</v>
      </c>
      <c r="N3742">
        <v>2.00228740281222</v>
      </c>
      <c r="O3742">
        <v>26.190476190476101</v>
      </c>
      <c r="P3742">
        <v>100</v>
      </c>
      <c r="Q3742">
        <v>4.7351058928228003E-2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21</v>
      </c>
      <c r="E3743">
        <v>26.740046795000001</v>
      </c>
      <c r="F3743">
        <v>340.85</v>
      </c>
      <c r="G3743">
        <v>33.3422885631553</v>
      </c>
      <c r="H3743">
        <v>-8.2312999092007608</v>
      </c>
      <c r="I3743">
        <v>-13.033959881986901</v>
      </c>
      <c r="J3743">
        <v>-1.12820349408013</v>
      </c>
      <c r="K3743">
        <v>339.235811132256</v>
      </c>
      <c r="L3743">
        <v>311.17946887111901</v>
      </c>
      <c r="M3743">
        <v>74.284915173060398</v>
      </c>
      <c r="N3743">
        <v>1.5525177445253699</v>
      </c>
      <c r="O3743">
        <v>17.060290450344699</v>
      </c>
      <c r="P3743">
        <v>73.637289862455404</v>
      </c>
      <c r="Q3743">
        <v>2.0518194718030999E-2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584</v>
      </c>
      <c r="E3744">
        <v>26.737242999999999</v>
      </c>
      <c r="F3744">
        <v>90.96</v>
      </c>
      <c r="G3744">
        <v>5.7902679725283903</v>
      </c>
      <c r="H3744">
        <v>24.383796335127101</v>
      </c>
      <c r="I3744">
        <v>11.1402720067613</v>
      </c>
      <c r="J3744">
        <v>4.17992236190564</v>
      </c>
      <c r="K3744">
        <v>79.177047979916594</v>
      </c>
      <c r="L3744">
        <v>71.705107605076506</v>
      </c>
      <c r="M3744">
        <v>75.197658095496905</v>
      </c>
      <c r="N3744">
        <v>1.44317075554686</v>
      </c>
      <c r="O3744">
        <v>6.3104661389621999</v>
      </c>
      <c r="Q3744">
        <v>8.4691832247937998E-2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140</v>
      </c>
      <c r="E3745">
        <v>26.718327599999999</v>
      </c>
      <c r="F3745">
        <v>17.7</v>
      </c>
      <c r="G3745">
        <v>13.5957879511353</v>
      </c>
      <c r="H3745">
        <v>-11.9049449307273</v>
      </c>
      <c r="I3745">
        <v>7.43821057095768</v>
      </c>
      <c r="J3745">
        <v>-1.9690280214250999</v>
      </c>
      <c r="K3745">
        <v>18.095152151774201</v>
      </c>
      <c r="L3745">
        <v>16.955753985826899</v>
      </c>
      <c r="M3745">
        <v>48.413220229314099</v>
      </c>
      <c r="N3745">
        <v>0.63113907477451203</v>
      </c>
      <c r="O3745">
        <v>49.491525423728802</v>
      </c>
      <c r="P3745">
        <v>52.454780361757102</v>
      </c>
      <c r="Q3745">
        <v>8.3278163306371999E-2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124</v>
      </c>
      <c r="E3746">
        <v>26.715479999999999</v>
      </c>
      <c r="F3746">
        <v>24</v>
      </c>
      <c r="G3746">
        <v>-13.274197171904399</v>
      </c>
      <c r="H3746">
        <v>-13.967217450246</v>
      </c>
      <c r="I3746">
        <v>6.6113738121577796</v>
      </c>
      <c r="J3746">
        <v>-9.3154320938132695</v>
      </c>
      <c r="K3746">
        <v>24.4587653074746</v>
      </c>
      <c r="L3746">
        <v>20.516220130562601</v>
      </c>
      <c r="M3746">
        <v>28.597477554489799</v>
      </c>
      <c r="N3746">
        <v>0.16732816274017101</v>
      </c>
      <c r="O3746">
        <v>23.3333333333333</v>
      </c>
      <c r="P3746">
        <v>72.413793103448199</v>
      </c>
      <c r="Q3746">
        <v>7.6938861339465994E-2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59</v>
      </c>
      <c r="E3747">
        <v>26.67804147</v>
      </c>
      <c r="F3747">
        <v>41.09</v>
      </c>
      <c r="G3747">
        <v>-36.263537351098201</v>
      </c>
      <c r="H3747">
        <v>-14.081722546882</v>
      </c>
      <c r="I3747">
        <v>-9.3277642192924102</v>
      </c>
      <c r="J3747">
        <v>-3.4754136064738002</v>
      </c>
      <c r="K3747">
        <v>42.784941863966402</v>
      </c>
      <c r="L3747">
        <v>43.926284693497202</v>
      </c>
      <c r="M3747">
        <v>42.064675971866002</v>
      </c>
      <c r="N3747">
        <v>0.82074958247677499</v>
      </c>
      <c r="O3747">
        <v>70.357751277683093</v>
      </c>
      <c r="P3747">
        <v>31.2779552715654</v>
      </c>
      <c r="Q3747">
        <v>6.87748087899E-4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214</v>
      </c>
      <c r="E3748">
        <v>26.664000000000001</v>
      </c>
      <c r="F3748">
        <v>65.33</v>
      </c>
      <c r="G3748">
        <v>83.236197920507294</v>
      </c>
      <c r="H3748">
        <v>3.10217499109313</v>
      </c>
      <c r="I3748">
        <v>86.9340119583253</v>
      </c>
      <c r="J3748">
        <v>-11.6029152381864</v>
      </c>
      <c r="K3748">
        <v>60.816567792918001</v>
      </c>
      <c r="L3748">
        <v>46.387783081353597</v>
      </c>
      <c r="M3748">
        <v>52.767987930247898</v>
      </c>
      <c r="N3748">
        <v>0.67638278231734394</v>
      </c>
      <c r="O3748">
        <v>31.792438389713698</v>
      </c>
      <c r="P3748">
        <v>151.26923076923001</v>
      </c>
      <c r="Q3748">
        <v>9.2615353769359005E-2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614</v>
      </c>
      <c r="E3749">
        <v>26.656216000000001</v>
      </c>
      <c r="F3749">
        <v>7.01</v>
      </c>
      <c r="G3749">
        <v>177.00459472985401</v>
      </c>
      <c r="H3749">
        <v>3.8329285296802098</v>
      </c>
      <c r="I3749">
        <v>71.042237066550399</v>
      </c>
      <c r="J3749">
        <v>-1.8832811012978199</v>
      </c>
      <c r="K3749">
        <v>6.2322810790872003</v>
      </c>
      <c r="L3749">
        <v>5.0420464134555498</v>
      </c>
      <c r="M3749">
        <v>55.1301630804574</v>
      </c>
      <c r="N3749">
        <v>0.73241773649111597</v>
      </c>
      <c r="O3749">
        <v>11.2696148359486</v>
      </c>
      <c r="P3749">
        <v>250.5</v>
      </c>
      <c r="Q3749">
        <v>0.124037899203048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21</v>
      </c>
      <c r="E3750">
        <v>26.632593637999999</v>
      </c>
      <c r="F3750">
        <v>16.989999999999998</v>
      </c>
      <c r="G3750">
        <v>-13.7511683282137</v>
      </c>
      <c r="H3750">
        <v>4.3382579870445497</v>
      </c>
      <c r="I3750">
        <v>-21.849333305334898</v>
      </c>
      <c r="J3750">
        <v>-1.1018170425373901</v>
      </c>
      <c r="K3750">
        <v>16.664437079598599</v>
      </c>
      <c r="L3750">
        <v>16.6002676490506</v>
      </c>
      <c r="M3750">
        <v>53.564842460844702</v>
      </c>
      <c r="N3750">
        <v>0.88693760209527595</v>
      </c>
      <c r="O3750">
        <v>36.845203060623902</v>
      </c>
      <c r="P3750">
        <v>41.5833333333333</v>
      </c>
      <c r="Q3750">
        <v>4.7632126818598998E-2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62</v>
      </c>
      <c r="E3751">
        <v>26.6131326</v>
      </c>
      <c r="F3751">
        <v>12.85</v>
      </c>
      <c r="G3751">
        <v>-97.913654751578704</v>
      </c>
      <c r="H3751">
        <v>-8.1352763669509596</v>
      </c>
      <c r="I3751">
        <v>-7.0712837168732499</v>
      </c>
      <c r="J3751">
        <v>-0.61658460280805705</v>
      </c>
      <c r="K3751">
        <v>12.952336993164799</v>
      </c>
      <c r="L3751">
        <v>16.568138852198299</v>
      </c>
      <c r="M3751">
        <v>51.872788479613398</v>
      </c>
      <c r="N3751">
        <v>1.22976367347348</v>
      </c>
      <c r="O3751">
        <v>232.76264591439599</v>
      </c>
      <c r="P3751">
        <v>19.869402985074601</v>
      </c>
      <c r="Q3751">
        <v>7.6768939192381994E-2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140</v>
      </c>
      <c r="E3752">
        <v>26.600380000000001</v>
      </c>
      <c r="F3752">
        <v>18.100000000000001</v>
      </c>
      <c r="G3752">
        <v>174.39226984054599</v>
      </c>
      <c r="H3752">
        <v>-19.263656427369799</v>
      </c>
      <c r="I3752">
        <v>-10.424234205368199</v>
      </c>
      <c r="J3752">
        <v>-12.5722776038536</v>
      </c>
      <c r="K3752">
        <v>21.2414954388545</v>
      </c>
      <c r="L3752">
        <v>20.399496389745199</v>
      </c>
      <c r="M3752">
        <v>23.220086636093399</v>
      </c>
      <c r="N3752">
        <v>1.0824539571926299</v>
      </c>
      <c r="O3752">
        <v>59.281767955801001</v>
      </c>
      <c r="P3752">
        <v>202.17028380634301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306</v>
      </c>
      <c r="E3753">
        <v>26.5794</v>
      </c>
      <c r="F3753">
        <v>30.05</v>
      </c>
      <c r="G3753">
        <v>-71.346089083168494</v>
      </c>
      <c r="H3753">
        <v>1.8748959180790401</v>
      </c>
      <c r="I3753">
        <v>-36.654496892559699</v>
      </c>
      <c r="J3753">
        <v>-4.6990942189977298</v>
      </c>
      <c r="K3753">
        <v>31.368284343467899</v>
      </c>
      <c r="M3753">
        <v>47.801874817534298</v>
      </c>
      <c r="N3753">
        <v>0.84583333333333299</v>
      </c>
      <c r="O3753">
        <v>94.841930116472497</v>
      </c>
      <c r="P3753">
        <v>22.6530612244898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609</v>
      </c>
      <c r="E3754">
        <v>26.518093</v>
      </c>
      <c r="F3754">
        <v>2.13</v>
      </c>
      <c r="G3754">
        <v>2.89683265996926</v>
      </c>
      <c r="H3754">
        <v>8.5585792160948202</v>
      </c>
      <c r="I3754">
        <v>-9.6071135828002099</v>
      </c>
      <c r="J3754">
        <v>13.314770846754101</v>
      </c>
      <c r="K3754">
        <v>1.82568035850178</v>
      </c>
      <c r="L3754">
        <v>1.82701390238973</v>
      </c>
      <c r="M3754">
        <v>85.827978597764798</v>
      </c>
      <c r="N3754">
        <v>1.75657048293683</v>
      </c>
      <c r="O3754">
        <v>26.760563380281699</v>
      </c>
      <c r="P3754">
        <v>58.955223880596897</v>
      </c>
      <c r="Q3754">
        <v>5.5057080923092999E-2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384</v>
      </c>
      <c r="E3755">
        <v>26.5</v>
      </c>
      <c r="F3755">
        <v>2.67</v>
      </c>
      <c r="G3755">
        <v>-8.0470722617617305</v>
      </c>
      <c r="H3755">
        <v>-6.7010938648072997</v>
      </c>
      <c r="I3755">
        <v>-7.9468819225685401</v>
      </c>
      <c r="J3755">
        <v>-6.0116454905317598</v>
      </c>
      <c r="K3755">
        <v>2.7330903618793001</v>
      </c>
      <c r="L3755">
        <v>2.7584746436118799</v>
      </c>
      <c r="M3755">
        <v>45.957710919554003</v>
      </c>
      <c r="N3755">
        <v>0.90522788882977301</v>
      </c>
      <c r="O3755">
        <v>113.10861423220901</v>
      </c>
      <c r="P3755">
        <v>33.5</v>
      </c>
      <c r="Q3755">
        <v>6.5580838760806004E-2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609</v>
      </c>
      <c r="E3756">
        <v>26.4570948</v>
      </c>
      <c r="F3756">
        <v>9.51</v>
      </c>
      <c r="G3756">
        <v>-21.402175039623099</v>
      </c>
      <c r="H3756">
        <v>-9.4735194696028397</v>
      </c>
      <c r="I3756">
        <v>-14.192507821962201</v>
      </c>
      <c r="J3756">
        <v>-2.1270464177170099</v>
      </c>
      <c r="K3756">
        <v>9.9273546041581398</v>
      </c>
      <c r="L3756">
        <v>9.3209522561052101</v>
      </c>
      <c r="M3756">
        <v>46.828694570881296</v>
      </c>
      <c r="N3756">
        <v>0.65499771666277795</v>
      </c>
      <c r="O3756">
        <v>47.213459516298599</v>
      </c>
      <c r="P3756">
        <v>35.857142857142797</v>
      </c>
      <c r="Q3756">
        <v>3.0433904203755E-2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384</v>
      </c>
      <c r="E3757">
        <v>26.441800000000001</v>
      </c>
      <c r="F3757">
        <v>24.88</v>
      </c>
      <c r="G3757">
        <v>76.827249192097099</v>
      </c>
      <c r="H3757">
        <v>40.433776854968997</v>
      </c>
      <c r="I3757">
        <v>67.699947172536397</v>
      </c>
      <c r="J3757">
        <v>3.5383778848772902</v>
      </c>
      <c r="K3757">
        <v>20.642951255357801</v>
      </c>
      <c r="L3757">
        <v>17.207473677790802</v>
      </c>
      <c r="M3757">
        <v>68.939568136540998</v>
      </c>
      <c r="N3757">
        <v>3.49234427009034</v>
      </c>
      <c r="O3757">
        <v>11.6559485530546</v>
      </c>
      <c r="P3757">
        <v>118.629173989455</v>
      </c>
      <c r="Q3757">
        <v>0.14544640510673301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E3758">
        <v>26.395050000000001</v>
      </c>
      <c r="F3758">
        <v>103.51</v>
      </c>
      <c r="G3758">
        <v>20.093414605630901</v>
      </c>
      <c r="H3758">
        <v>23.734608918721499</v>
      </c>
      <c r="I3758">
        <v>10.740785576863599</v>
      </c>
      <c r="J3758">
        <v>2.9642258901385699</v>
      </c>
      <c r="K3758">
        <v>90.404495935039407</v>
      </c>
      <c r="L3758">
        <v>80.043735389238705</v>
      </c>
      <c r="M3758">
        <v>90.314362134783394</v>
      </c>
      <c r="N3758">
        <v>0.39354838709677398</v>
      </c>
      <c r="O3758">
        <v>0</v>
      </c>
      <c r="P3758">
        <v>81.596491228070093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E3759">
        <v>26.28261608</v>
      </c>
      <c r="F3759">
        <v>5.16</v>
      </c>
      <c r="G3759">
        <v>-54.933186379590701</v>
      </c>
      <c r="H3759">
        <v>30.475433311719801</v>
      </c>
      <c r="I3759">
        <v>9.2440352683486395</v>
      </c>
      <c r="J3759">
        <v>9.0612817984889507</v>
      </c>
      <c r="K3759">
        <v>4.2629651369545902</v>
      </c>
      <c r="L3759">
        <v>4.4233489569095301</v>
      </c>
      <c r="M3759">
        <v>73.214947553954701</v>
      </c>
      <c r="N3759">
        <v>4.3800411581871499</v>
      </c>
      <c r="O3759">
        <v>53.2945736434108</v>
      </c>
      <c r="P3759">
        <v>65.916398713826297</v>
      </c>
      <c r="Q3759">
        <v>7.6903098764370001E-2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1150</v>
      </c>
      <c r="E3760">
        <v>26.272120000000001</v>
      </c>
      <c r="F3760">
        <v>66.55</v>
      </c>
      <c r="G3760">
        <v>4.9238803512512401</v>
      </c>
      <c r="H3760">
        <v>5.7424071890435799</v>
      </c>
      <c r="I3760">
        <v>1.0768486813507201</v>
      </c>
      <c r="J3760">
        <v>-4.0261382441549696</v>
      </c>
      <c r="K3760">
        <v>63.478680264710803</v>
      </c>
      <c r="L3760">
        <v>59.203622550342502</v>
      </c>
      <c r="M3760">
        <v>48.3040104764125</v>
      </c>
      <c r="N3760">
        <v>1.1500121293548999</v>
      </c>
      <c r="O3760">
        <v>13.734034560480801</v>
      </c>
      <c r="P3760">
        <v>42.627518216888099</v>
      </c>
      <c r="Q3760">
        <v>6.1625414683962002E-2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609</v>
      </c>
      <c r="E3761">
        <v>26.064102500000001</v>
      </c>
      <c r="F3761">
        <v>61.54</v>
      </c>
      <c r="G3761">
        <v>47.250427444896303</v>
      </c>
      <c r="H3761">
        <v>27.172034582789198</v>
      </c>
      <c r="I3761">
        <v>24.187342894583001</v>
      </c>
      <c r="J3761">
        <v>-0.30482676874513098</v>
      </c>
      <c r="K3761">
        <v>50.342071145336497</v>
      </c>
      <c r="L3761">
        <v>45.172074325586998</v>
      </c>
      <c r="M3761">
        <v>77.088535542443395</v>
      </c>
      <c r="N3761">
        <v>2.07984438420808</v>
      </c>
      <c r="O3761">
        <v>13.7471563210919</v>
      </c>
      <c r="P3761">
        <v>92.192379762648301</v>
      </c>
      <c r="Q3761">
        <v>0.181784422113418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26.04</v>
      </c>
      <c r="F3762">
        <v>130.19999999999999</v>
      </c>
      <c r="G3762">
        <v>-56.920871108654701</v>
      </c>
      <c r="H3762">
        <v>-16.277813441526799</v>
      </c>
      <c r="I3762">
        <v>-40.178542154228701</v>
      </c>
      <c r="J3762">
        <v>-4.1314014020496996</v>
      </c>
      <c r="K3762">
        <v>137.50109304662701</v>
      </c>
      <c r="M3762">
        <v>45.049160966960201</v>
      </c>
      <c r="N3762">
        <v>0.409146341463414</v>
      </c>
      <c r="O3762">
        <v>47.311827956989198</v>
      </c>
      <c r="P3762">
        <v>9.5959595959595791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584</v>
      </c>
      <c r="E3763">
        <v>26</v>
      </c>
      <c r="F3763">
        <v>61.75</v>
      </c>
      <c r="G3763">
        <v>41.2611319416757</v>
      </c>
      <c r="H3763">
        <v>-9.8492420129554308</v>
      </c>
      <c r="I3763">
        <v>18.964314988628299</v>
      </c>
      <c r="J3763">
        <v>-2.0261382441549598</v>
      </c>
      <c r="K3763">
        <v>61.560777821070701</v>
      </c>
      <c r="L3763">
        <v>53.879348336112997</v>
      </c>
      <c r="M3763">
        <v>49.889895265437801</v>
      </c>
      <c r="N3763">
        <v>0</v>
      </c>
      <c r="O3763">
        <v>13.5870445344129</v>
      </c>
      <c r="P3763">
        <v>129.63927110449899</v>
      </c>
      <c r="Q3763">
        <v>0.12921784204691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46</v>
      </c>
      <c r="E3764">
        <v>25.8795</v>
      </c>
      <c r="F3764">
        <v>34.65</v>
      </c>
      <c r="G3764">
        <v>-77.120119228955502</v>
      </c>
      <c r="H3764">
        <v>-9.7103531240665397</v>
      </c>
      <c r="I3764">
        <v>-60.377790274529502</v>
      </c>
      <c r="J3764">
        <v>-2.6066897681027199</v>
      </c>
      <c r="K3764">
        <v>37.201396704102102</v>
      </c>
      <c r="M3764">
        <v>53.246197329081603</v>
      </c>
      <c r="N3764">
        <v>0.98529411764705799</v>
      </c>
      <c r="O3764">
        <v>116.161616161616</v>
      </c>
      <c r="P3764">
        <v>5.8015267175572403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25.747800000000002</v>
      </c>
      <c r="F3765">
        <v>66.27</v>
      </c>
      <c r="G3765">
        <v>13.9456815004128</v>
      </c>
      <c r="H3765">
        <v>-17.706384870098301</v>
      </c>
      <c r="I3765">
        <v>-4.7997119430805304</v>
      </c>
      <c r="J3765">
        <v>-3.6390414699614202</v>
      </c>
      <c r="K3765">
        <v>67.888696084297607</v>
      </c>
      <c r="L3765">
        <v>62.246125970940597</v>
      </c>
      <c r="M3765">
        <v>37.827626075909897</v>
      </c>
      <c r="N3765">
        <v>1.13727571721645</v>
      </c>
      <c r="O3765">
        <v>38.826014787988498</v>
      </c>
      <c r="P3765">
        <v>50.613636363636303</v>
      </c>
      <c r="Q3765">
        <v>6.9404677497224995E-2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609</v>
      </c>
      <c r="E3766">
        <v>25.737431355999998</v>
      </c>
      <c r="F3766">
        <v>3.67</v>
      </c>
      <c r="G3766">
        <v>-84.854037357610395</v>
      </c>
      <c r="H3766">
        <v>-2.3140307453497901</v>
      </c>
      <c r="I3766">
        <v>-6.1785421542287802</v>
      </c>
      <c r="J3766">
        <v>1.38295266493594</v>
      </c>
      <c r="K3766">
        <v>3.5509880799462099</v>
      </c>
      <c r="M3766">
        <v>61.385918167728803</v>
      </c>
      <c r="N3766">
        <v>1.45304045378158</v>
      </c>
      <c r="O3766">
        <v>145.231607629427</v>
      </c>
      <c r="P3766">
        <v>24.406779661016898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488</v>
      </c>
      <c r="E3767">
        <v>25.731999999999999</v>
      </c>
      <c r="F3767">
        <v>35.99</v>
      </c>
      <c r="G3767">
        <v>-55.798013965797601</v>
      </c>
      <c r="H3767">
        <v>-2.0902330039464299</v>
      </c>
      <c r="I3767">
        <v>-41.864053260458697</v>
      </c>
      <c r="J3767">
        <v>-0.60907794962870998</v>
      </c>
      <c r="K3767">
        <v>37.383168822575698</v>
      </c>
      <c r="L3767">
        <v>47.255983136764499</v>
      </c>
      <c r="M3767">
        <v>68.529365646197405</v>
      </c>
      <c r="N3767">
        <v>1.286048164338</v>
      </c>
      <c r="O3767">
        <v>250.236176715754</v>
      </c>
      <c r="P3767">
        <v>6.4477965099082901</v>
      </c>
      <c r="Q3767">
        <v>-1.7563292516802002E-2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E3768">
        <v>25.71</v>
      </c>
      <c r="F3768">
        <v>43.4</v>
      </c>
      <c r="G3768">
        <v>-19.386405574189201</v>
      </c>
      <c r="H3768">
        <v>-7.1297437233317202</v>
      </c>
      <c r="I3768">
        <v>-19.242114791405399</v>
      </c>
      <c r="J3768">
        <v>-0.72590183753556703</v>
      </c>
      <c r="K3768">
        <v>43.365770290906902</v>
      </c>
      <c r="L3768">
        <v>44.524508084850098</v>
      </c>
      <c r="M3768">
        <v>56.534592532818102</v>
      </c>
      <c r="N3768">
        <v>0.50793582205486698</v>
      </c>
      <c r="O3768">
        <v>48.364055299539103</v>
      </c>
      <c r="P3768">
        <v>28.936423054070101</v>
      </c>
      <c r="Q3768">
        <v>6.7661051016430995E-2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25.704345869999901</v>
      </c>
      <c r="F3769">
        <v>353.85</v>
      </c>
      <c r="G3769">
        <v>1034.29095155144</v>
      </c>
      <c r="H3769">
        <v>-7.4187449615653804</v>
      </c>
      <c r="I3769">
        <v>247.29342891267899</v>
      </c>
      <c r="J3769">
        <v>7.0776353407506898</v>
      </c>
      <c r="K3769">
        <v>313.42650912481298</v>
      </c>
      <c r="L3769">
        <v>185.12763156489001</v>
      </c>
      <c r="M3769">
        <v>75.922634294226498</v>
      </c>
      <c r="N3769">
        <v>0.84320404172099095</v>
      </c>
      <c r="O3769">
        <v>18.242193019641</v>
      </c>
      <c r="P3769">
        <v>1120.1724137931001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25.580732000000001</v>
      </c>
      <c r="F3770">
        <v>0.69</v>
      </c>
      <c r="G3770">
        <v>-24.836837495209299</v>
      </c>
      <c r="H3770">
        <v>-0.50141592599891105</v>
      </c>
      <c r="I3770">
        <v>-17.792441768128398</v>
      </c>
      <c r="J3770">
        <v>-4.7288409468576598</v>
      </c>
      <c r="K3770">
        <v>0.71628955664294103</v>
      </c>
      <c r="L3770">
        <v>0.73257522402156605</v>
      </c>
      <c r="M3770">
        <v>42.589100908217297</v>
      </c>
      <c r="N3770">
        <v>1.3412948007682199</v>
      </c>
      <c r="O3770">
        <v>60.869565217391298</v>
      </c>
      <c r="P3770">
        <v>30.188679245283002</v>
      </c>
      <c r="Q3770">
        <v>9.7701938579772996E-2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328</v>
      </c>
      <c r="E3771">
        <v>25.572129700000001</v>
      </c>
      <c r="F3771">
        <v>44.5</v>
      </c>
      <c r="G3771">
        <v>-4.1669028546864899</v>
      </c>
      <c r="H3771">
        <v>-14.768270353036399</v>
      </c>
      <c r="I3771">
        <v>5.3346078756576398</v>
      </c>
      <c r="J3771">
        <v>-2.0261382441549598</v>
      </c>
      <c r="K3771">
        <v>45.164626038319398</v>
      </c>
      <c r="L3771">
        <v>42.462589148178701</v>
      </c>
      <c r="M3771">
        <v>15.457896356554899</v>
      </c>
      <c r="N3771">
        <v>0.28571428571428498</v>
      </c>
      <c r="O3771">
        <v>21.325842696629199</v>
      </c>
      <c r="P3771">
        <v>61.231884057971001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609</v>
      </c>
      <c r="E3772">
        <v>25.505413394999898</v>
      </c>
      <c r="F3772">
        <v>11.33</v>
      </c>
      <c r="G3772">
        <v>-32.966298484626002</v>
      </c>
      <c r="H3772">
        <v>-8.9787966688258791</v>
      </c>
      <c r="I3772">
        <v>-41.097413406433297</v>
      </c>
      <c r="J3772">
        <v>-0.48239896456662801</v>
      </c>
      <c r="K3772">
        <v>12.760770879827</v>
      </c>
      <c r="L3772">
        <v>13.8250682321159</v>
      </c>
      <c r="M3772">
        <v>34.333359569546097</v>
      </c>
      <c r="N3772">
        <v>0.28943195423248802</v>
      </c>
      <c r="O3772">
        <v>98.587819947043201</v>
      </c>
      <c r="P3772">
        <v>13.3</v>
      </c>
      <c r="Q3772">
        <v>-4.2320248214616003E-2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25.43</v>
      </c>
      <c r="F3773">
        <v>48.65</v>
      </c>
      <c r="G3773">
        <v>51.411672958695902</v>
      </c>
      <c r="H3773">
        <v>-6.9056462432727201</v>
      </c>
      <c r="I3773">
        <v>3.5157630696267099</v>
      </c>
      <c r="J3773">
        <v>-1.96611423455111</v>
      </c>
      <c r="K3773">
        <v>51.099182085207602</v>
      </c>
      <c r="L3773">
        <v>45.032983236734097</v>
      </c>
      <c r="M3773">
        <v>56.177899843417102</v>
      </c>
      <c r="N3773">
        <v>0.74946556473829196</v>
      </c>
      <c r="O3773">
        <v>30.318602261048198</v>
      </c>
      <c r="P3773">
        <v>105.708245243128</v>
      </c>
      <c r="Q3773">
        <v>9.7438628387938001E-2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584</v>
      </c>
      <c r="E3774">
        <v>25.42089</v>
      </c>
      <c r="F3774">
        <v>85</v>
      </c>
      <c r="G3774">
        <v>46.5094578406407</v>
      </c>
      <c r="H3774">
        <v>8.8754318699199395</v>
      </c>
      <c r="I3774">
        <v>146.38406059734999</v>
      </c>
      <c r="J3774">
        <v>3.0379643199476001</v>
      </c>
      <c r="K3774">
        <v>69.372602048882698</v>
      </c>
      <c r="L3774">
        <v>53.4906103689029</v>
      </c>
      <c r="M3774">
        <v>73.816747804342995</v>
      </c>
      <c r="N3774">
        <v>1.9840682396642999</v>
      </c>
      <c r="O3774">
        <v>1.22352941176471</v>
      </c>
      <c r="P3774">
        <v>179.88146196904799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25.358000000000001</v>
      </c>
      <c r="F3775">
        <v>20</v>
      </c>
      <c r="G3775">
        <v>2.0921159043322599</v>
      </c>
      <c r="H3775">
        <v>-17.966788861337001</v>
      </c>
      <c r="I3775">
        <v>-7.4087420061902902</v>
      </c>
      <c r="J3775">
        <v>-8.4481565927788207</v>
      </c>
      <c r="K3775">
        <v>21.493260182842199</v>
      </c>
      <c r="L3775">
        <v>21.318662943499199</v>
      </c>
      <c r="M3775">
        <v>41.387535343178399</v>
      </c>
      <c r="N3775">
        <v>1.1024367605972201</v>
      </c>
      <c r="O3775">
        <v>61.3</v>
      </c>
      <c r="P3775">
        <v>65.152766308835595</v>
      </c>
      <c r="Q3775">
        <v>0.112324538342074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E3776">
        <v>25.323634083999998</v>
      </c>
      <c r="F3776">
        <v>58.5</v>
      </c>
      <c r="G3776">
        <v>3.0944692556788902</v>
      </c>
      <c r="H3776">
        <v>-19.931433793777298</v>
      </c>
      <c r="I3776">
        <v>13.4324000950113</v>
      </c>
      <c r="J3776">
        <v>-17.108330024976802</v>
      </c>
      <c r="K3776">
        <v>69.435215487262496</v>
      </c>
      <c r="L3776">
        <v>58.096786296852201</v>
      </c>
      <c r="M3776">
        <v>22.2592740546154</v>
      </c>
      <c r="N3776">
        <v>3.76</v>
      </c>
      <c r="O3776">
        <v>27.350427350427299</v>
      </c>
      <c r="P3776">
        <v>64.325842696629195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59</v>
      </c>
      <c r="E3777">
        <v>25.31925</v>
      </c>
      <c r="F3777">
        <v>20</v>
      </c>
      <c r="G3777">
        <v>-57.602575369306301</v>
      </c>
      <c r="H3777">
        <v>4.0746425014802501</v>
      </c>
      <c r="I3777">
        <v>-22.929958139124899</v>
      </c>
      <c r="J3777">
        <v>-0.31045196964515098</v>
      </c>
      <c r="K3777">
        <v>19.940131582263199</v>
      </c>
      <c r="L3777">
        <v>22.19425</v>
      </c>
      <c r="M3777">
        <v>37.379008759413203</v>
      </c>
      <c r="N3777">
        <v>0.82989690721649401</v>
      </c>
      <c r="O3777">
        <v>52.25</v>
      </c>
      <c r="P3777">
        <v>25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25.295999999999999</v>
      </c>
      <c r="F3778">
        <v>62</v>
      </c>
      <c r="G3778">
        <v>-53.079218785074701</v>
      </c>
      <c r="H3778">
        <v>-8.7103057437663995</v>
      </c>
      <c r="I3778">
        <v>-26.104178162056499</v>
      </c>
      <c r="J3778">
        <v>1.47970482763135</v>
      </c>
      <c r="K3778">
        <v>62.589155463090698</v>
      </c>
      <c r="L3778">
        <v>71.418440659917806</v>
      </c>
      <c r="M3778">
        <v>61.340142364899798</v>
      </c>
      <c r="N3778">
        <v>0.39537037037036998</v>
      </c>
      <c r="O3778">
        <v>56.387096774193502</v>
      </c>
      <c r="P3778">
        <v>22.167487684729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119</v>
      </c>
      <c r="E3779">
        <v>25.234999999999999</v>
      </c>
      <c r="F3779">
        <v>7.32</v>
      </c>
      <c r="G3779">
        <v>-22.454272958603301</v>
      </c>
      <c r="H3779">
        <v>-7.3995775834252404</v>
      </c>
      <c r="I3779">
        <v>-26.313462789149401</v>
      </c>
      <c r="J3779">
        <v>-3.9180301360468599</v>
      </c>
      <c r="K3779">
        <v>7.9720554466818898</v>
      </c>
      <c r="L3779">
        <v>8.8310694187801495</v>
      </c>
      <c r="M3779">
        <v>38.019064071333503</v>
      </c>
      <c r="N3779">
        <v>0.68928058212837895</v>
      </c>
      <c r="O3779">
        <v>69.945355191256795</v>
      </c>
      <c r="P3779">
        <v>12.615384615384601</v>
      </c>
      <c r="Q3779">
        <v>1.2318663212390001E-3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609</v>
      </c>
      <c r="E3780">
        <v>25.229557295999999</v>
      </c>
      <c r="F3780">
        <v>28.06</v>
      </c>
      <c r="G3780">
        <v>0.34983991548093402</v>
      </c>
      <c r="H3780">
        <v>-17.6309647668918</v>
      </c>
      <c r="I3780">
        <v>-10.5702356737418</v>
      </c>
      <c r="J3780">
        <v>-13.579049953610101</v>
      </c>
      <c r="K3780">
        <v>31.495501495214398</v>
      </c>
      <c r="L3780">
        <v>29.791402027715499</v>
      </c>
      <c r="M3780">
        <v>41.982810940946798</v>
      </c>
      <c r="N3780">
        <v>0.26353462880592798</v>
      </c>
      <c r="O3780">
        <v>48.075552387740501</v>
      </c>
      <c r="P3780">
        <v>95.540069686411101</v>
      </c>
      <c r="Q3780">
        <v>0.10539194905627899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1659</v>
      </c>
      <c r="E3781">
        <v>25.20707616</v>
      </c>
      <c r="F3781">
        <v>25.2</v>
      </c>
      <c r="G3781">
        <v>-1.77801396579761</v>
      </c>
      <c r="H3781">
        <v>0.15075798704455901</v>
      </c>
      <c r="I3781">
        <v>-19.064882091663598</v>
      </c>
      <c r="J3781">
        <v>-2.4213951611510098</v>
      </c>
      <c r="K3781">
        <v>25.519307332280501</v>
      </c>
      <c r="L3781">
        <v>23.159446865679701</v>
      </c>
      <c r="M3781">
        <v>35.879526101720899</v>
      </c>
      <c r="N3781">
        <v>0.619354838709677</v>
      </c>
      <c r="O3781">
        <v>36.507936507936499</v>
      </c>
      <c r="P3781">
        <v>40.389972144846801</v>
      </c>
      <c r="Q3781">
        <v>0.14778891586101001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E3782">
        <v>25.1906</v>
      </c>
      <c r="F3782">
        <v>82.99</v>
      </c>
      <c r="G3782">
        <v>218.01365270086899</v>
      </c>
      <c r="H3782">
        <v>-12.7682107054047</v>
      </c>
      <c r="I3782">
        <v>189.652720785729</v>
      </c>
      <c r="J3782">
        <v>-11.466935165142001</v>
      </c>
      <c r="K3782">
        <v>81.941869715173098</v>
      </c>
      <c r="L3782">
        <v>53.158841219554503</v>
      </c>
      <c r="M3782">
        <v>18.189706818891601</v>
      </c>
      <c r="N3782">
        <v>0.75483835104727104</v>
      </c>
      <c r="O3782">
        <v>22.508735992288202</v>
      </c>
      <c r="P3782">
        <v>323.418367346938</v>
      </c>
      <c r="Q3782">
        <v>0.128717868660154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25.13308</v>
      </c>
      <c r="F3783">
        <v>673.2</v>
      </c>
      <c r="G3783">
        <v>19.224933954280999</v>
      </c>
      <c r="H3783">
        <v>-2.6224411571031498</v>
      </c>
      <c r="I3783">
        <v>26.156081852292498</v>
      </c>
      <c r="J3783">
        <v>2.6816539636372401</v>
      </c>
      <c r="K3783">
        <v>620.325648488821</v>
      </c>
      <c r="L3783">
        <v>578.78641586000504</v>
      </c>
      <c r="M3783">
        <v>60.988288809581299</v>
      </c>
      <c r="N3783">
        <v>1.8684563758389201</v>
      </c>
      <c r="O3783">
        <v>41.421568627450903</v>
      </c>
      <c r="P3783">
        <v>68.3</v>
      </c>
      <c r="Q3783">
        <v>2.6206260847593001E-2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230</v>
      </c>
      <c r="E3784">
        <v>25.123728</v>
      </c>
      <c r="F3784">
        <v>32.78</v>
      </c>
      <c r="G3784">
        <v>50.180726533659502</v>
      </c>
      <c r="H3784">
        <v>8.2655120854052093</v>
      </c>
      <c r="I3784">
        <v>26.119126704109501</v>
      </c>
      <c r="J3784">
        <v>-3.34192771783917</v>
      </c>
      <c r="K3784">
        <v>32.115082793203598</v>
      </c>
      <c r="L3784">
        <v>28.617058565492101</v>
      </c>
      <c r="M3784">
        <v>62.233622260883401</v>
      </c>
      <c r="N3784">
        <v>1.0622796255906899</v>
      </c>
      <c r="O3784">
        <v>18.0597925564368</v>
      </c>
      <c r="P3784">
        <v>95.701492537313399</v>
      </c>
      <c r="Q3784">
        <v>8.2378813096302003E-2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384</v>
      </c>
      <c r="E3785">
        <v>25.089300000000001</v>
      </c>
      <c r="F3785">
        <v>53</v>
      </c>
      <c r="G3785">
        <v>26.068139880356199</v>
      </c>
      <c r="H3785">
        <v>19.640553905411899</v>
      </c>
      <c r="I3785">
        <v>16.062636331554</v>
      </c>
      <c r="J3785">
        <v>-4.3914236789762198</v>
      </c>
      <c r="K3785">
        <v>47.369253586143003</v>
      </c>
      <c r="L3785">
        <v>41.986898686591303</v>
      </c>
      <c r="M3785">
        <v>57.892286753583299</v>
      </c>
      <c r="N3785">
        <v>2.79461633386402</v>
      </c>
      <c r="O3785">
        <v>17.584905660377299</v>
      </c>
      <c r="P3785">
        <v>106.70826833073301</v>
      </c>
      <c r="Q3785">
        <v>0.124722594051007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140</v>
      </c>
      <c r="E3786">
        <v>25.083155999999999</v>
      </c>
      <c r="F3786">
        <v>96.6</v>
      </c>
      <c r="G3786">
        <v>-52.719738907522498</v>
      </c>
      <c r="H3786">
        <v>-20.1123999076922</v>
      </c>
      <c r="I3786">
        <v>-39.160685011371598</v>
      </c>
      <c r="J3786">
        <v>-6.9941657896542297</v>
      </c>
      <c r="K3786">
        <v>111.17631943242699</v>
      </c>
      <c r="L3786">
        <v>121.16295180585099</v>
      </c>
      <c r="M3786">
        <v>9.1795833229903803</v>
      </c>
      <c r="N3786">
        <v>4.3774193548387101</v>
      </c>
      <c r="O3786">
        <v>39.130434782608702</v>
      </c>
      <c r="P3786">
        <v>0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25.066405895999999</v>
      </c>
      <c r="F3787">
        <v>42</v>
      </c>
      <c r="G3787">
        <v>213.13107694329301</v>
      </c>
      <c r="H3787">
        <v>-23.2616331068566</v>
      </c>
      <c r="I3787">
        <v>32.701481313063603</v>
      </c>
      <c r="J3787">
        <v>-11.382989179839999</v>
      </c>
      <c r="K3787">
        <v>51.178695551800899</v>
      </c>
      <c r="L3787">
        <v>43.685029784122698</v>
      </c>
      <c r="M3787">
        <v>12.282732758926301</v>
      </c>
      <c r="N3787">
        <v>0.17362761888057399</v>
      </c>
      <c r="O3787">
        <v>112.595238095238</v>
      </c>
      <c r="P3787">
        <v>276.34408602150501</v>
      </c>
      <c r="Q3787">
        <v>0.14848735717841299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384</v>
      </c>
      <c r="E3788">
        <v>25.048147499999999</v>
      </c>
      <c r="F3788">
        <v>34.020000000000003</v>
      </c>
      <c r="G3788">
        <v>27.919926537634801</v>
      </c>
      <c r="H3788">
        <v>-7.1270822829216902</v>
      </c>
      <c r="I3788">
        <v>-14.250478752481101</v>
      </c>
      <c r="J3788">
        <v>0.179744108786214</v>
      </c>
      <c r="K3788">
        <v>35.6333144568869</v>
      </c>
      <c r="L3788">
        <v>34.393944572877203</v>
      </c>
      <c r="M3788">
        <v>44.070351301676503</v>
      </c>
      <c r="N3788">
        <v>1.15403731172775</v>
      </c>
      <c r="O3788">
        <v>41.034685479129898</v>
      </c>
      <c r="P3788">
        <v>89</v>
      </c>
      <c r="Q3788">
        <v>7.9925264823337006E-2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25.026060999999999</v>
      </c>
      <c r="F3789">
        <v>23.14</v>
      </c>
      <c r="G3789">
        <v>-47.028013965797598</v>
      </c>
      <c r="H3789">
        <v>11.776068160741801</v>
      </c>
      <c r="I3789">
        <v>10.9463919522551</v>
      </c>
      <c r="J3789">
        <v>1.0440371944415201</v>
      </c>
      <c r="K3789">
        <v>22.1205295003681</v>
      </c>
      <c r="L3789">
        <v>21.8697995531695</v>
      </c>
      <c r="M3789">
        <v>61.811307666625702</v>
      </c>
      <c r="N3789">
        <v>2.2874412962244701</v>
      </c>
      <c r="O3789">
        <v>30.942091616248899</v>
      </c>
      <c r="P3789">
        <v>47.388535031847098</v>
      </c>
      <c r="Q3789">
        <v>8.2511408667800004E-2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24.947206646000001</v>
      </c>
      <c r="F3790">
        <v>12.19</v>
      </c>
      <c r="G3790">
        <v>17.514000336943699</v>
      </c>
      <c r="H3790">
        <v>-12.3230835675144</v>
      </c>
      <c r="I3790">
        <v>18.783271325156502</v>
      </c>
      <c r="J3790">
        <v>0.37253834807002401</v>
      </c>
      <c r="K3790">
        <v>11.6571421967824</v>
      </c>
      <c r="L3790">
        <v>10.057958700503701</v>
      </c>
      <c r="M3790">
        <v>47.888617116478301</v>
      </c>
      <c r="N3790">
        <v>0.577607541283367</v>
      </c>
      <c r="O3790">
        <v>15.1763740771123</v>
      </c>
      <c r="P3790">
        <v>58.517555266579897</v>
      </c>
      <c r="Q3790">
        <v>4.3931467760368E-2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43</v>
      </c>
      <c r="E3791">
        <v>24.876000000000001</v>
      </c>
      <c r="F3791">
        <v>652.95000000000005</v>
      </c>
      <c r="G3791">
        <v>175.56693376939401</v>
      </c>
      <c r="H3791">
        <v>39.930178310639</v>
      </c>
      <c r="I3791">
        <v>-8.6523059443390906</v>
      </c>
      <c r="J3791">
        <v>19.509918038823301</v>
      </c>
      <c r="K3791">
        <v>473.47768534220103</v>
      </c>
      <c r="L3791">
        <v>450.74795247049298</v>
      </c>
      <c r="M3791">
        <v>89.925107979910194</v>
      </c>
      <c r="N3791">
        <v>1.8010526315789399</v>
      </c>
      <c r="O3791">
        <v>17.313729994639701</v>
      </c>
      <c r="P3791">
        <v>203.344947735191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705</v>
      </c>
      <c r="E3792">
        <v>24.859794348000001</v>
      </c>
      <c r="F3792">
        <v>751.29</v>
      </c>
      <c r="G3792">
        <v>37.897774950779002</v>
      </c>
      <c r="H3792">
        <v>0.61641684042955103</v>
      </c>
      <c r="I3792">
        <v>24.622753803384299</v>
      </c>
      <c r="J3792">
        <v>0.222539004522286</v>
      </c>
      <c r="K3792">
        <v>711.50298458184398</v>
      </c>
      <c r="L3792">
        <v>611.50846012779004</v>
      </c>
      <c r="M3792">
        <v>42.579740679890797</v>
      </c>
      <c r="N3792">
        <v>0.91556129924188301</v>
      </c>
      <c r="O3792">
        <v>3.4207829200441902</v>
      </c>
      <c r="P3792">
        <v>68.582968697408205</v>
      </c>
      <c r="Q3792">
        <v>-2.2826330923839998E-3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24.833872800000002</v>
      </c>
      <c r="F3793">
        <v>2.25</v>
      </c>
      <c r="G3793">
        <v>-15.2780139657976</v>
      </c>
      <c r="H3793">
        <v>-13.5794007431141</v>
      </c>
      <c r="I3793">
        <v>-15.6967019605241</v>
      </c>
      <c r="J3793">
        <v>-6.9848159301053796</v>
      </c>
      <c r="K3793">
        <v>2.4583335096911298</v>
      </c>
      <c r="L3793">
        <v>2.3975264654780699</v>
      </c>
      <c r="M3793">
        <v>28.020858920934799</v>
      </c>
      <c r="N3793">
        <v>1.0124943198704199</v>
      </c>
      <c r="O3793">
        <v>37.3333333333333</v>
      </c>
      <c r="P3793">
        <v>16.580310880829</v>
      </c>
      <c r="Q3793">
        <v>-9.2058264678320009E-3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384</v>
      </c>
      <c r="E3794">
        <v>24.824204999999999</v>
      </c>
      <c r="F3794">
        <v>51</v>
      </c>
      <c r="G3794">
        <v>184.530620449389</v>
      </c>
      <c r="H3794">
        <v>-14.0159086796221</v>
      </c>
      <c r="I3794">
        <v>-28.310624184121</v>
      </c>
      <c r="J3794">
        <v>5.5396512295292304</v>
      </c>
      <c r="K3794">
        <v>52.405722147513998</v>
      </c>
      <c r="L3794">
        <v>51.038278457953098</v>
      </c>
      <c r="M3794">
        <v>45.939537400035299</v>
      </c>
      <c r="N3794">
        <v>0.98101454436405799</v>
      </c>
      <c r="O3794">
        <v>115.03921568627401</v>
      </c>
      <c r="P3794">
        <v>212.30863441518599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24.8184</v>
      </c>
      <c r="F3795">
        <v>23.43</v>
      </c>
      <c r="G3795">
        <v>937.22198603420202</v>
      </c>
      <c r="H3795">
        <v>48.863132568984298</v>
      </c>
      <c r="I3795">
        <v>437.67625878253898</v>
      </c>
      <c r="J3795">
        <v>6.1659521513252704</v>
      </c>
      <c r="K3795">
        <v>15.9711317766783</v>
      </c>
      <c r="L3795">
        <v>8.6910660834303695</v>
      </c>
      <c r="M3795">
        <v>100</v>
      </c>
      <c r="N3795">
        <v>1.1581054036024001</v>
      </c>
      <c r="O3795">
        <v>0</v>
      </c>
      <c r="P3795">
        <v>964.99999999999898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447</v>
      </c>
      <c r="E3796">
        <v>24.779378519999899</v>
      </c>
      <c r="F3796">
        <v>20</v>
      </c>
      <c r="G3796">
        <v>-16.974689866074598</v>
      </c>
      <c r="H3796">
        <v>-20.780305485002501</v>
      </c>
      <c r="I3796">
        <v>-27.1782426633632</v>
      </c>
      <c r="J3796">
        <v>-6.7880430060597199</v>
      </c>
      <c r="K3796">
        <v>22.565120341307999</v>
      </c>
      <c r="L3796">
        <v>22.042708429081099</v>
      </c>
      <c r="M3796">
        <v>52.780611536668097</v>
      </c>
      <c r="N3796">
        <v>0.64285714285714202</v>
      </c>
      <c r="O3796">
        <v>39.399999999999899</v>
      </c>
      <c r="P3796">
        <v>28.369704749678998</v>
      </c>
      <c r="Q3796">
        <v>0.164415547684123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24.7242429</v>
      </c>
      <c r="F3797">
        <v>22.53</v>
      </c>
      <c r="G3797">
        <v>36.674540778727902</v>
      </c>
      <c r="H3797">
        <v>-2.8492420129554401</v>
      </c>
      <c r="I3797">
        <v>0.55421097674128805</v>
      </c>
      <c r="J3797">
        <v>-4.3665637760698504</v>
      </c>
      <c r="K3797">
        <v>22.835229679131398</v>
      </c>
      <c r="L3797">
        <v>21.521586327926499</v>
      </c>
      <c r="M3797">
        <v>50.190777319513401</v>
      </c>
      <c r="N3797">
        <v>1.25728678537956</v>
      </c>
      <c r="O3797">
        <v>37.5055481580115</v>
      </c>
      <c r="P3797">
        <v>65.661764705882305</v>
      </c>
      <c r="Q3797">
        <v>7.1328819367890003E-3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705</v>
      </c>
      <c r="E3798">
        <v>24.652576575000001</v>
      </c>
      <c r="F3798">
        <v>12.66</v>
      </c>
      <c r="G3798">
        <v>15.596844471348399</v>
      </c>
      <c r="H3798">
        <v>-2.6700652575074901</v>
      </c>
      <c r="I3798">
        <v>7.8375544252480696</v>
      </c>
      <c r="J3798">
        <v>-2.8098373037160802</v>
      </c>
      <c r="K3798">
        <v>12.3885700787534</v>
      </c>
      <c r="L3798">
        <v>11.360166093935</v>
      </c>
      <c r="M3798">
        <v>43.246163025678499</v>
      </c>
      <c r="N3798">
        <v>2.46512940662803</v>
      </c>
      <c r="O3798">
        <v>2.8436018957345799</v>
      </c>
      <c r="P3798">
        <v>53.0834340991535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140</v>
      </c>
      <c r="E3799">
        <v>24.6418173</v>
      </c>
      <c r="F3799">
        <v>74.400000000000006</v>
      </c>
      <c r="G3799">
        <v>16.912767831168502</v>
      </c>
      <c r="H3799">
        <v>20.019092417590901</v>
      </c>
      <c r="I3799">
        <v>7.0595530838664597</v>
      </c>
      <c r="J3799">
        <v>-2.0656639358545599</v>
      </c>
      <c r="K3799">
        <v>68.199285603744897</v>
      </c>
      <c r="L3799">
        <v>62.506506679262102</v>
      </c>
      <c r="M3799">
        <v>67.697889388786606</v>
      </c>
      <c r="N3799">
        <v>0.76513573653760503</v>
      </c>
      <c r="O3799">
        <v>49.112903225806399</v>
      </c>
      <c r="P3799">
        <v>80.188907725841602</v>
      </c>
      <c r="Q3799">
        <v>1.6296380996711001E-2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24.527200000000001</v>
      </c>
      <c r="F3800">
        <v>155</v>
      </c>
      <c r="G3800">
        <v>-60.924444847833399</v>
      </c>
      <c r="H3800">
        <v>-13.187503396752</v>
      </c>
      <c r="I3800">
        <v>-23.341201277283901</v>
      </c>
      <c r="J3800">
        <v>1.3071950891783699</v>
      </c>
      <c r="K3800">
        <v>166.56953455485299</v>
      </c>
      <c r="L3800">
        <v>184.58306598431301</v>
      </c>
      <c r="M3800">
        <v>54.172469579206897</v>
      </c>
      <c r="N3800">
        <v>0.27656249999999999</v>
      </c>
      <c r="O3800">
        <v>49.677419354838698</v>
      </c>
      <c r="P3800">
        <v>5.1917203936206304</v>
      </c>
      <c r="Q3800">
        <v>7.5649412038198E-2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609</v>
      </c>
      <c r="E3801">
        <v>24.523123200000001</v>
      </c>
      <c r="F3801">
        <v>47.6</v>
      </c>
      <c r="G3801">
        <v>175.406699409998</v>
      </c>
      <c r="H3801">
        <v>75.106214557200403</v>
      </c>
      <c r="I3801">
        <v>49.612306888729599</v>
      </c>
      <c r="J3801">
        <v>-9.5070542746893096</v>
      </c>
      <c r="K3801">
        <v>36.297581159998401</v>
      </c>
      <c r="L3801">
        <v>28.447379431688599</v>
      </c>
      <c r="M3801">
        <v>72.526220105797606</v>
      </c>
      <c r="N3801">
        <v>2.21923946468943</v>
      </c>
      <c r="O3801">
        <v>10.126050420167999</v>
      </c>
      <c r="P3801">
        <v>293.38842975206597</v>
      </c>
      <c r="Q3801">
        <v>9.4321417443482006E-2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154</v>
      </c>
      <c r="E3802">
        <v>24.513283907999998</v>
      </c>
      <c r="F3802">
        <v>60.81</v>
      </c>
      <c r="G3802">
        <v>57.901375347179403</v>
      </c>
      <c r="H3802">
        <v>-13.802201041787001</v>
      </c>
      <c r="I3802">
        <v>16.208508334516601</v>
      </c>
      <c r="J3802">
        <v>-12.4605314371688</v>
      </c>
      <c r="K3802">
        <v>62.126559963571403</v>
      </c>
      <c r="L3802">
        <v>55.470307402753498</v>
      </c>
      <c r="M3802">
        <v>46.016217681579398</v>
      </c>
      <c r="N3802">
        <v>0.87452075287896103</v>
      </c>
      <c r="O3802">
        <v>32.7084361124815</v>
      </c>
      <c r="P3802">
        <v>111.586638830897</v>
      </c>
      <c r="Q3802">
        <v>8.5731254407899998E-2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24.481060976999999</v>
      </c>
      <c r="F3803">
        <v>12.5</v>
      </c>
      <c r="G3803">
        <v>11.110874923091201</v>
      </c>
      <c r="H3803">
        <v>27.4840913203779</v>
      </c>
      <c r="I3803">
        <v>82.762764601031407</v>
      </c>
      <c r="J3803">
        <v>13.046325523960901</v>
      </c>
      <c r="K3803">
        <v>9.5864739958544298</v>
      </c>
      <c r="L3803">
        <v>8.3359893411386796</v>
      </c>
      <c r="M3803">
        <v>73.682727627969797</v>
      </c>
      <c r="N3803">
        <v>2.03526835545909</v>
      </c>
      <c r="O3803">
        <v>0</v>
      </c>
      <c r="P3803">
        <v>111.14864864864801</v>
      </c>
      <c r="Q3803">
        <v>0.11347578356678301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24.446000000000002</v>
      </c>
      <c r="F3804">
        <v>14.08</v>
      </c>
      <c r="G3804">
        <v>-40.888712790782101</v>
      </c>
      <c r="H3804">
        <v>-3.9369613112010402</v>
      </c>
      <c r="I3804">
        <v>-15.1881696948297</v>
      </c>
      <c r="J3804">
        <v>-3.5329875592234399</v>
      </c>
      <c r="K3804">
        <v>14.123730997580999</v>
      </c>
      <c r="L3804">
        <v>13.787033799540801</v>
      </c>
      <c r="M3804">
        <v>48.302029270599597</v>
      </c>
      <c r="N3804">
        <v>0.39675906330574701</v>
      </c>
      <c r="O3804">
        <v>27.840909090909001</v>
      </c>
      <c r="P3804">
        <v>30.0092336103416</v>
      </c>
      <c r="Q3804">
        <v>2.6495635527299E-2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132</v>
      </c>
      <c r="E3805">
        <v>24.423317879999999</v>
      </c>
      <c r="F3805">
        <v>16.399999999999999</v>
      </c>
      <c r="G3805">
        <v>-5.5931859894901201</v>
      </c>
      <c r="H3805">
        <v>-1.87035303188851</v>
      </c>
      <c r="I3805">
        <v>-12.2495918825592</v>
      </c>
      <c r="J3805">
        <v>1.0670674632677399</v>
      </c>
      <c r="K3805">
        <v>20.078539679257499</v>
      </c>
      <c r="L3805">
        <v>20.567302919445201</v>
      </c>
      <c r="M3805">
        <v>33.686981725690302</v>
      </c>
      <c r="N3805">
        <v>1</v>
      </c>
      <c r="Q3805">
        <v>-3.2586267451102997E-2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584</v>
      </c>
      <c r="E3806">
        <v>24.419476199999998</v>
      </c>
      <c r="F3806">
        <v>0.88</v>
      </c>
      <c r="G3806">
        <v>175.670261896271</v>
      </c>
      <c r="H3806">
        <v>16.889888421827099</v>
      </c>
      <c r="I3806">
        <v>14.678600702914</v>
      </c>
      <c r="J3806">
        <v>5.6661694481527203</v>
      </c>
      <c r="K3806">
        <v>0.79890330458490599</v>
      </c>
      <c r="M3806">
        <v>73.760588728661702</v>
      </c>
      <c r="N3806">
        <v>0.98349523682626905</v>
      </c>
      <c r="O3806">
        <v>29.545454545454501</v>
      </c>
      <c r="P3806">
        <v>214.28571428571399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1510</v>
      </c>
      <c r="E3807">
        <v>24.37469664</v>
      </c>
      <c r="F3807">
        <v>45.15</v>
      </c>
      <c r="G3807">
        <v>28.450359736624499</v>
      </c>
      <c r="H3807">
        <v>0.28432360841506299</v>
      </c>
      <c r="I3807">
        <v>-35.0895117565356</v>
      </c>
      <c r="J3807">
        <v>-4.5670512501842397</v>
      </c>
      <c r="K3807">
        <v>43.384040897627401</v>
      </c>
      <c r="L3807">
        <v>41.833234991343197</v>
      </c>
      <c r="M3807">
        <v>53.163319287252897</v>
      </c>
      <c r="N3807">
        <v>1.5846919319561801</v>
      </c>
      <c r="O3807">
        <v>40.420819490586901</v>
      </c>
      <c r="P3807">
        <v>71.022727272727195</v>
      </c>
      <c r="Q3807">
        <v>-5.7530223665994001E-2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1501</v>
      </c>
      <c r="E3808">
        <v>24.340854197999999</v>
      </c>
      <c r="F3808">
        <v>3.26</v>
      </c>
      <c r="G3808">
        <v>-48.265818843846297</v>
      </c>
      <c r="H3808">
        <v>-4.2522270875823001</v>
      </c>
      <c r="I3808">
        <v>-26.360360336046899</v>
      </c>
      <c r="J3808">
        <v>9.5073877057167494E-2</v>
      </c>
      <c r="K3808">
        <v>3.2798015789260102</v>
      </c>
      <c r="L3808">
        <v>3.8110076909928798</v>
      </c>
      <c r="M3808">
        <v>79.941913781696499</v>
      </c>
      <c r="N3808">
        <v>1.17295451571069</v>
      </c>
      <c r="O3808">
        <v>80.981595092024506</v>
      </c>
      <c r="P3808">
        <v>16.428571428571399</v>
      </c>
      <c r="Q3808">
        <v>-8.8095279565382004E-2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E3809">
        <v>24.33531</v>
      </c>
      <c r="F3809">
        <v>58.75</v>
      </c>
      <c r="G3809">
        <v>-30.974586712543299</v>
      </c>
      <c r="H3809">
        <v>2.8053034415900102</v>
      </c>
      <c r="I3809">
        <v>-22.7296576552916</v>
      </c>
      <c r="J3809">
        <v>-6.5261382441549598</v>
      </c>
      <c r="K3809">
        <v>59.516663256060298</v>
      </c>
      <c r="L3809">
        <v>60.814115513592697</v>
      </c>
      <c r="M3809">
        <v>48.449955388727098</v>
      </c>
      <c r="N3809">
        <v>1.1703114766028599</v>
      </c>
      <c r="O3809">
        <v>24.085106382978701</v>
      </c>
      <c r="P3809">
        <v>20.760534429599101</v>
      </c>
      <c r="Q3809">
        <v>2.7956247328782002E-2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275</v>
      </c>
      <c r="E3810">
        <v>24.327496100000001</v>
      </c>
      <c r="F3810">
        <v>22.01</v>
      </c>
      <c r="G3810">
        <v>80.8475784512639</v>
      </c>
      <c r="H3810">
        <v>-8.8057637520858698</v>
      </c>
      <c r="I3810">
        <v>50.327951352264698</v>
      </c>
      <c r="J3810">
        <v>-8.0261382441549607</v>
      </c>
      <c r="K3810">
        <v>23.647081112222999</v>
      </c>
      <c r="L3810">
        <v>20.163532865588799</v>
      </c>
      <c r="M3810">
        <v>40.781240676874603</v>
      </c>
      <c r="N3810">
        <v>1.2573198261387499</v>
      </c>
      <c r="O3810">
        <v>47.342117219445697</v>
      </c>
      <c r="P3810">
        <v>152.988505747126</v>
      </c>
      <c r="Q3810">
        <v>7.1875946444236005E-2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799</v>
      </c>
      <c r="E3811">
        <v>24.31</v>
      </c>
      <c r="F3811">
        <v>22.1</v>
      </c>
      <c r="G3811">
        <v>-44.944430757401797</v>
      </c>
      <c r="H3811">
        <v>5.6507579870445603</v>
      </c>
      <c r="I3811">
        <v>11.742092766406101</v>
      </c>
      <c r="J3811">
        <v>-1.5715927896095001</v>
      </c>
      <c r="K3811">
        <v>20.569782434011199</v>
      </c>
      <c r="L3811">
        <v>21.005699807917399</v>
      </c>
      <c r="M3811">
        <v>99.991342128637498</v>
      </c>
      <c r="N3811">
        <v>2.57777777777777</v>
      </c>
      <c r="O3811">
        <v>43.891402714932099</v>
      </c>
      <c r="P3811">
        <v>35.582822085889497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24.287500000000001</v>
      </c>
      <c r="F3812">
        <v>13.78</v>
      </c>
      <c r="G3812">
        <v>-20.956308539441</v>
      </c>
      <c r="H3812">
        <v>29.410017246303799</v>
      </c>
      <c r="I3812">
        <v>20.202410226723501</v>
      </c>
      <c r="J3812">
        <v>1.5452903272736001</v>
      </c>
      <c r="K3812">
        <v>11.558406109801499</v>
      </c>
      <c r="L3812">
        <v>11.050068310511801</v>
      </c>
      <c r="M3812">
        <v>67.566444538918304</v>
      </c>
      <c r="N3812">
        <v>3.2903225806451601</v>
      </c>
      <c r="O3812">
        <v>14.658925979680699</v>
      </c>
      <c r="P3812">
        <v>62.117647058823501</v>
      </c>
      <c r="Q3812">
        <v>8.8128225141478E-2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46</v>
      </c>
      <c r="E3813">
        <v>24.270856009999999</v>
      </c>
      <c r="F3813">
        <v>696.35</v>
      </c>
      <c r="G3813">
        <v>12.89875371097</v>
      </c>
      <c r="H3813">
        <v>-5.3814588735855802</v>
      </c>
      <c r="I3813">
        <v>-30.064754778813398</v>
      </c>
      <c r="J3813">
        <v>-2.6993241851980398</v>
      </c>
      <c r="K3813">
        <v>729.53041046866997</v>
      </c>
      <c r="L3813">
        <v>717.49293886751798</v>
      </c>
      <c r="M3813">
        <v>43.993274181431701</v>
      </c>
      <c r="N3813">
        <v>0.79193028530500098</v>
      </c>
      <c r="O3813">
        <v>52.9403317297336</v>
      </c>
      <c r="P3813">
        <v>51.380434782608702</v>
      </c>
      <c r="Q3813">
        <v>9.3375634375340993E-2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140</v>
      </c>
      <c r="E3814">
        <v>24.230819499999999</v>
      </c>
      <c r="F3814">
        <v>47.58</v>
      </c>
      <c r="G3814">
        <v>198.11239699310599</v>
      </c>
      <c r="H3814">
        <v>4.3500382389563796</v>
      </c>
      <c r="I3814">
        <v>181.04534629617899</v>
      </c>
      <c r="J3814">
        <v>-5.9826169780817597</v>
      </c>
      <c r="K3814">
        <v>47.120723964796397</v>
      </c>
      <c r="L3814">
        <v>34.763562104441299</v>
      </c>
      <c r="M3814">
        <v>52.823472863736001</v>
      </c>
      <c r="N3814">
        <v>1.0130935089369699</v>
      </c>
      <c r="O3814">
        <v>41.277847835224797</v>
      </c>
      <c r="P3814">
        <v>225.890410958904</v>
      </c>
      <c r="Q3814">
        <v>7.4211814313508997E-2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49</v>
      </c>
      <c r="E3815">
        <v>24.220500000000001</v>
      </c>
      <c r="F3815">
        <v>2.42</v>
      </c>
      <c r="G3815">
        <v>-82.8153273986334</v>
      </c>
      <c r="H3815">
        <v>9.77339949647852</v>
      </c>
      <c r="I3815">
        <v>2.0484271381610601</v>
      </c>
      <c r="J3815">
        <v>-3.2456504392769001</v>
      </c>
      <c r="K3815">
        <v>2.2828623774561101</v>
      </c>
      <c r="L3815">
        <v>2.9745937069744501</v>
      </c>
      <c r="M3815">
        <v>51.421265185059298</v>
      </c>
      <c r="N3815">
        <v>2.6981648698362202</v>
      </c>
      <c r="O3815">
        <v>141.735537190082</v>
      </c>
      <c r="P3815">
        <v>27.368421052631501</v>
      </c>
      <c r="Q3815">
        <v>4.2300894613171998E-2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140</v>
      </c>
      <c r="E3816">
        <v>24.2108211</v>
      </c>
      <c r="F3816">
        <v>22.55</v>
      </c>
      <c r="G3816">
        <v>-57.860557530456703</v>
      </c>
      <c r="H3816">
        <v>-38.314700676602001</v>
      </c>
      <c r="I3816">
        <v>7.2128729330436698</v>
      </c>
      <c r="J3816">
        <v>-5.5168979977483898</v>
      </c>
      <c r="K3816">
        <v>25.390823894948898</v>
      </c>
      <c r="L3816">
        <v>23.853653781562699</v>
      </c>
      <c r="M3816">
        <v>26.215135489496099</v>
      </c>
      <c r="N3816">
        <v>0.516786722168459</v>
      </c>
      <c r="O3816">
        <v>72.150776053214997</v>
      </c>
      <c r="P3816">
        <v>32.647058823529399</v>
      </c>
      <c r="Q3816">
        <v>-2.3931193498900002E-3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281</v>
      </c>
      <c r="E3817">
        <v>24.203520000000001</v>
      </c>
      <c r="F3817">
        <v>24</v>
      </c>
      <c r="G3817">
        <v>-31.003820417410498</v>
      </c>
      <c r="H3817">
        <v>4.49016573191928</v>
      </c>
      <c r="I3817">
        <v>-0.84284754580690602</v>
      </c>
      <c r="J3817">
        <v>2.3216878428015502</v>
      </c>
      <c r="K3817">
        <v>22.5030487519454</v>
      </c>
      <c r="L3817">
        <v>22.2221326762545</v>
      </c>
      <c r="M3817">
        <v>98.473488821407003</v>
      </c>
      <c r="N3817">
        <v>3.5832460732984202</v>
      </c>
      <c r="O3817">
        <v>3.3333333333333401</v>
      </c>
      <c r="P3817">
        <v>30.222463374932101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E3818">
        <v>24.181121999999998</v>
      </c>
      <c r="F3818">
        <v>93.45</v>
      </c>
      <c r="G3818">
        <v>-62.1990665973765</v>
      </c>
      <c r="H3818">
        <v>-6.0439977752730396</v>
      </c>
      <c r="I3818">
        <v>-45.4567376429505</v>
      </c>
      <c r="J3818">
        <v>-2.6006674493895501</v>
      </c>
      <c r="M3818">
        <v>32.6091802393778</v>
      </c>
      <c r="O3818">
        <v>67.790262172284599</v>
      </c>
      <c r="P3818">
        <v>20.425257731958698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24.169403998</v>
      </c>
      <c r="F3819">
        <v>46.22</v>
      </c>
      <c r="G3819">
        <v>-35.724638144248097</v>
      </c>
      <c r="H3819">
        <v>-19.256649420362798</v>
      </c>
      <c r="I3819">
        <v>-10.8840057047627</v>
      </c>
      <c r="J3819">
        <v>-2.0261382441549598</v>
      </c>
      <c r="K3819">
        <v>49.1457566541661</v>
      </c>
      <c r="L3819">
        <v>47.910024067750903</v>
      </c>
      <c r="M3819">
        <v>21.6139880845761</v>
      </c>
      <c r="N3819">
        <v>3.45657892424233E-5</v>
      </c>
      <c r="O3819">
        <v>22.6741670272609</v>
      </c>
      <c r="P3819">
        <v>9.0608777725342105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24.167808191999999</v>
      </c>
      <c r="F3820">
        <v>16.73</v>
      </c>
      <c r="G3820">
        <v>-34.781905016381202</v>
      </c>
      <c r="H3820">
        <v>-12.097326868583</v>
      </c>
      <c r="I3820">
        <v>-12.6239203054892</v>
      </c>
      <c r="J3820">
        <v>-7.2068611357212298</v>
      </c>
      <c r="K3820">
        <v>16.337713835340001</v>
      </c>
      <c r="L3820">
        <v>17.0047433644745</v>
      </c>
      <c r="M3820">
        <v>49.739962855964698</v>
      </c>
      <c r="N3820">
        <v>0.55370611320914298</v>
      </c>
      <c r="O3820">
        <v>29.647340107591099</v>
      </c>
      <c r="P3820">
        <v>28.692307692307701</v>
      </c>
      <c r="Q3820">
        <v>-6.3136894741176994E-2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584</v>
      </c>
      <c r="E3821">
        <v>24.098142599999999</v>
      </c>
      <c r="F3821">
        <v>67.47</v>
      </c>
      <c r="G3821">
        <v>575.76734578394098</v>
      </c>
      <c r="H3821">
        <v>-11.9745491382625</v>
      </c>
      <c r="I3821">
        <v>343.92048491445399</v>
      </c>
      <c r="J3821">
        <v>-1.32091962638344</v>
      </c>
      <c r="K3821">
        <v>62.102167594954203</v>
      </c>
      <c r="L3821">
        <v>38.106567557865702</v>
      </c>
      <c r="M3821">
        <v>42.842732338794796</v>
      </c>
      <c r="N3821">
        <v>0.335877073554538</v>
      </c>
      <c r="O3821">
        <v>15.4290795909292</v>
      </c>
      <c r="P3821">
        <v>603.54535974973896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24.086599</v>
      </c>
      <c r="F3822">
        <v>37.43</v>
      </c>
      <c r="G3822">
        <v>19.294677586265198</v>
      </c>
      <c r="H3822">
        <v>-5.9536596836381799</v>
      </c>
      <c r="I3822">
        <v>-7.5807375265734001</v>
      </c>
      <c r="J3822">
        <v>-1.46462726916772</v>
      </c>
      <c r="K3822">
        <v>37.792916439308897</v>
      </c>
      <c r="L3822">
        <v>35.886108467022702</v>
      </c>
      <c r="M3822">
        <v>56.443515377350998</v>
      </c>
      <c r="N3822">
        <v>1.1901739364684101</v>
      </c>
      <c r="O3822">
        <v>60.780122896072598</v>
      </c>
      <c r="P3822">
        <v>54.797353184449904</v>
      </c>
      <c r="Q3822">
        <v>0.20924408965447799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23.873057478</v>
      </c>
      <c r="F3823">
        <v>16.79</v>
      </c>
      <c r="G3823">
        <v>212.100528544323</v>
      </c>
      <c r="H3823">
        <v>48.645632171573901</v>
      </c>
      <c r="I3823">
        <v>104.49704926333899</v>
      </c>
      <c r="J3823">
        <v>6.1156871005594002</v>
      </c>
      <c r="K3823">
        <v>12.156785031328001</v>
      </c>
      <c r="L3823">
        <v>8.1398568295126896</v>
      </c>
      <c r="M3823">
        <v>98.963449705332906</v>
      </c>
      <c r="N3823">
        <v>0.87693097111177398</v>
      </c>
      <c r="O3823">
        <v>0</v>
      </c>
      <c r="P3823">
        <v>275.61521252796399</v>
      </c>
      <c r="Q3823">
        <v>0.14045641116257601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373</v>
      </c>
      <c r="E3824">
        <v>23.861946688</v>
      </c>
      <c r="F3824">
        <v>16.690000000000001</v>
      </c>
      <c r="G3824">
        <v>-107.436758633683</v>
      </c>
      <c r="H3824">
        <v>-20.128429830214301</v>
      </c>
      <c r="I3824">
        <v>-42.352557439355103</v>
      </c>
      <c r="J3824">
        <v>-3.8496676559196601</v>
      </c>
      <c r="K3824">
        <v>19.724522911991901</v>
      </c>
      <c r="L3824">
        <v>38.046486384538603</v>
      </c>
      <c r="M3824">
        <v>25.6531451629568</v>
      </c>
      <c r="N3824">
        <v>1.9845157059712299</v>
      </c>
      <c r="O3824">
        <v>416.17735170760898</v>
      </c>
      <c r="P3824">
        <v>3.9227895392279102</v>
      </c>
      <c r="Q3824">
        <v>-7.1608486124118007E-2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E3825">
        <v>23.816818000000001</v>
      </c>
      <c r="F3825">
        <v>25.4</v>
      </c>
      <c r="G3825">
        <v>-27.974477620021499</v>
      </c>
      <c r="H3825">
        <v>-13.482335538135301</v>
      </c>
      <c r="I3825">
        <v>-21.1241805865928</v>
      </c>
      <c r="J3825">
        <v>-2.0261382441549598</v>
      </c>
      <c r="K3825">
        <v>25.776362081537499</v>
      </c>
      <c r="L3825">
        <v>25.907300906982901</v>
      </c>
      <c r="M3825">
        <v>38.6012982465421</v>
      </c>
      <c r="N3825">
        <v>0.84285714285714197</v>
      </c>
      <c r="O3825">
        <v>19.291338582677099</v>
      </c>
      <c r="P3825">
        <v>0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384</v>
      </c>
      <c r="E3826">
        <v>23.802510000000002</v>
      </c>
      <c r="F3826">
        <v>47.51</v>
      </c>
      <c r="G3826">
        <v>234.34088847322599</v>
      </c>
      <c r="H3826">
        <v>-4.8492420129554299</v>
      </c>
      <c r="I3826">
        <v>-11.0356850113716</v>
      </c>
      <c r="J3826">
        <v>-2.0261382441549598</v>
      </c>
      <c r="K3826">
        <v>47.438811239987601</v>
      </c>
      <c r="M3826">
        <v>100</v>
      </c>
      <c r="O3826">
        <v>0</v>
      </c>
      <c r="P3826">
        <v>262.118902439024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609</v>
      </c>
      <c r="E3827">
        <v>23.782443549</v>
      </c>
      <c r="F3827">
        <v>8.91</v>
      </c>
      <c r="G3827">
        <v>159.641340872912</v>
      </c>
      <c r="H3827">
        <v>10.6609620686772</v>
      </c>
      <c r="I3827">
        <v>29.058654611269802</v>
      </c>
      <c r="J3827">
        <v>8.0905932733547594</v>
      </c>
      <c r="K3827">
        <v>5.7913978041583896</v>
      </c>
      <c r="L3827">
        <v>4.4411353993909097</v>
      </c>
      <c r="M3827">
        <v>99.999999999999801</v>
      </c>
      <c r="N3827">
        <v>1.58167163266865</v>
      </c>
      <c r="O3827">
        <v>0</v>
      </c>
      <c r="P3827">
        <v>197.99331103678901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387</v>
      </c>
      <c r="E3828">
        <v>23.713610249999999</v>
      </c>
      <c r="F3828">
        <v>32</v>
      </c>
      <c r="G3828">
        <v>-69.490217973083503</v>
      </c>
      <c r="H3828">
        <v>-8.3786537776613201</v>
      </c>
      <c r="I3828">
        <v>-20.126594102280698</v>
      </c>
      <c r="J3828">
        <v>-4.4070906251073501</v>
      </c>
      <c r="K3828">
        <v>33.289596776498598</v>
      </c>
      <c r="L3828">
        <v>38.615656479432801</v>
      </c>
      <c r="M3828">
        <v>46.917218239534002</v>
      </c>
      <c r="N3828">
        <v>0.84799999999999998</v>
      </c>
      <c r="O3828">
        <v>84.375</v>
      </c>
      <c r="P3828">
        <v>11.692844677137799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140</v>
      </c>
      <c r="E3829">
        <v>23.699315250000001</v>
      </c>
      <c r="F3829">
        <v>18.95</v>
      </c>
      <c r="G3829">
        <v>-7.1542074731177898</v>
      </c>
      <c r="H3829">
        <v>-7.9475326112460198</v>
      </c>
      <c r="I3829">
        <v>-20.3658285520414</v>
      </c>
      <c r="J3829">
        <v>-6.70296430826426</v>
      </c>
      <c r="K3829">
        <v>18.922894177269701</v>
      </c>
      <c r="L3829">
        <v>18.621181452497801</v>
      </c>
      <c r="M3829">
        <v>47.6648866428446</v>
      </c>
      <c r="N3829">
        <v>0.36380291975815898</v>
      </c>
      <c r="O3829">
        <v>65.963060686015794</v>
      </c>
      <c r="P3829">
        <v>45.769230769230703</v>
      </c>
      <c r="Q3829">
        <v>3.3059596351144999E-2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23.666855999999999</v>
      </c>
      <c r="F3830">
        <v>31.05</v>
      </c>
      <c r="G3830">
        <v>97.712182112633698</v>
      </c>
      <c r="H3830">
        <v>67.1507579870445</v>
      </c>
      <c r="I3830">
        <v>50.767337396132199</v>
      </c>
      <c r="J3830">
        <v>-11.973782223212501</v>
      </c>
      <c r="K3830">
        <v>24.971732673496</v>
      </c>
      <c r="L3830">
        <v>21.491171499425398</v>
      </c>
      <c r="M3830">
        <v>58.223721125072302</v>
      </c>
      <c r="N3830">
        <v>3.6336838800394999</v>
      </c>
      <c r="O3830">
        <v>28.8244766505636</v>
      </c>
      <c r="P3830">
        <v>164.93174061433399</v>
      </c>
      <c r="Q3830">
        <v>0.111796878888842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376</v>
      </c>
      <c r="E3831">
        <v>23.6228175</v>
      </c>
      <c r="F3831">
        <v>70.92</v>
      </c>
      <c r="G3831">
        <v>215.32793668732199</v>
      </c>
      <c r="H3831">
        <v>89.097759381744694</v>
      </c>
      <c r="I3831">
        <v>252.65662268093601</v>
      </c>
      <c r="J3831">
        <v>16.021399956184599</v>
      </c>
      <c r="K3831">
        <v>43.412260084773202</v>
      </c>
      <c r="L3831">
        <v>30.656784704211098</v>
      </c>
      <c r="M3831">
        <v>95.6865695809757</v>
      </c>
      <c r="N3831">
        <v>2.26740992093562</v>
      </c>
      <c r="O3831">
        <v>0</v>
      </c>
      <c r="P3831">
        <v>364.74442988204402</v>
      </c>
      <c r="Q3831">
        <v>0.13031058278545901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E3832">
        <v>23.61912345</v>
      </c>
      <c r="F3832">
        <v>66.67</v>
      </c>
      <c r="G3832">
        <v>23.401124356197801</v>
      </c>
      <c r="H3832">
        <v>93.908521962199799</v>
      </c>
      <c r="I3832">
        <v>40.143453310623798</v>
      </c>
      <c r="J3832">
        <v>30.533928035878098</v>
      </c>
      <c r="K3832">
        <v>42.785790806736202</v>
      </c>
      <c r="M3832">
        <v>88.677114492166396</v>
      </c>
      <c r="O3832">
        <v>0</v>
      </c>
      <c r="P3832">
        <v>107.04968944099301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E3833">
        <v>23.517060000000001</v>
      </c>
      <c r="F3833">
        <v>49.98</v>
      </c>
      <c r="G3833">
        <v>188.551099958252</v>
      </c>
      <c r="H3833">
        <v>3.1992695636708</v>
      </c>
      <c r="I3833">
        <v>132.65032181456601</v>
      </c>
      <c r="J3833">
        <v>-5.7967588254589701</v>
      </c>
      <c r="K3833">
        <v>48.669582120440097</v>
      </c>
      <c r="L3833">
        <v>36.483856341690498</v>
      </c>
      <c r="M3833">
        <v>46.253743468167698</v>
      </c>
      <c r="N3833">
        <v>0.21565695563253801</v>
      </c>
      <c r="O3833">
        <v>26.250500200080001</v>
      </c>
      <c r="P3833">
        <v>275.78947368421001</v>
      </c>
      <c r="Q3833">
        <v>0.106050623359822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23.458403406999999</v>
      </c>
      <c r="F3834">
        <v>1.75</v>
      </c>
      <c r="G3834">
        <v>-73.090513965797598</v>
      </c>
      <c r="H3834">
        <v>27.002609838896401</v>
      </c>
      <c r="I3834">
        <v>17.6407855768636</v>
      </c>
      <c r="J3834">
        <v>-13.0261382441549</v>
      </c>
      <c r="K3834">
        <v>1.52761162505451</v>
      </c>
      <c r="L3834">
        <v>1.9520344476235301</v>
      </c>
      <c r="M3834">
        <v>62.836252164054699</v>
      </c>
      <c r="N3834">
        <v>2.3736400468852898</v>
      </c>
      <c r="O3834">
        <v>82.857142857142804</v>
      </c>
      <c r="P3834">
        <v>45.8333333333333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384</v>
      </c>
      <c r="E3835">
        <v>23.427600000000002</v>
      </c>
      <c r="F3835">
        <v>28.44</v>
      </c>
      <c r="G3835">
        <v>289.26091249846502</v>
      </c>
      <c r="H3835">
        <v>-28.3124692357874</v>
      </c>
      <c r="I3835">
        <v>267.76377875985099</v>
      </c>
      <c r="J3835">
        <v>1.9634217856735201</v>
      </c>
      <c r="K3835">
        <v>27.560313376267199</v>
      </c>
      <c r="L3835">
        <v>17.438408527571301</v>
      </c>
      <c r="M3835">
        <v>100</v>
      </c>
      <c r="N3835">
        <v>0.65909090909090895</v>
      </c>
      <c r="O3835">
        <v>28.129395218002699</v>
      </c>
      <c r="P3835">
        <v>317.03892646426198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21</v>
      </c>
      <c r="E3836">
        <v>23.424070799999999</v>
      </c>
      <c r="F3836">
        <v>2.2200000000000002</v>
      </c>
      <c r="G3836">
        <v>136.50770031991601</v>
      </c>
      <c r="H3836">
        <v>-34.882245313285402</v>
      </c>
      <c r="I3836">
        <v>54.635956779673101</v>
      </c>
      <c r="J3836">
        <v>7.8184213413372703</v>
      </c>
      <c r="K3836">
        <v>2.4663894360802998</v>
      </c>
      <c r="L3836">
        <v>1.9630799073217899</v>
      </c>
      <c r="M3836">
        <v>38.905649087051799</v>
      </c>
      <c r="N3836">
        <v>0.41808288209875699</v>
      </c>
      <c r="O3836">
        <v>65.315315315315203</v>
      </c>
      <c r="P3836">
        <v>188.31168831168799</v>
      </c>
      <c r="Q3836">
        <v>8.4120924375509998E-2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23.3904</v>
      </c>
      <c r="F3837">
        <v>67</v>
      </c>
      <c r="G3837">
        <v>31.745795558011899</v>
      </c>
      <c r="H3837">
        <v>-14.115120484222899</v>
      </c>
      <c r="I3837">
        <v>-9.8577931358053394</v>
      </c>
      <c r="J3837">
        <v>-9.5636313653032004E-2</v>
      </c>
      <c r="K3837">
        <v>69.075288303284907</v>
      </c>
      <c r="L3837">
        <v>60.0979225855287</v>
      </c>
      <c r="M3837">
        <v>47.813865799382398</v>
      </c>
      <c r="N3837">
        <v>2.7333333333333298</v>
      </c>
      <c r="O3837">
        <v>14.9253731343283</v>
      </c>
      <c r="P3837">
        <v>103.030303030303</v>
      </c>
      <c r="Q3837">
        <v>4.8001334306535998E-2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705</v>
      </c>
      <c r="E3838">
        <v>23.31605892</v>
      </c>
      <c r="F3838">
        <v>85.55</v>
      </c>
      <c r="G3838">
        <v>-3.2510852903973202</v>
      </c>
      <c r="H3838">
        <v>-8.3263248759041808</v>
      </c>
      <c r="I3838">
        <v>6.2042766166946803</v>
      </c>
      <c r="J3838">
        <v>-4.8780868863547102</v>
      </c>
      <c r="K3838">
        <v>84.701828034879199</v>
      </c>
      <c r="L3838">
        <v>76.614235150301198</v>
      </c>
      <c r="M3838">
        <v>58.062255720738897</v>
      </c>
      <c r="N3838">
        <v>1.1891881662969901</v>
      </c>
      <c r="O3838">
        <v>8.7668030391583702</v>
      </c>
      <c r="P3838">
        <v>29.5034816833181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21</v>
      </c>
      <c r="E3839">
        <v>23.31</v>
      </c>
      <c r="F3839">
        <v>24.82</v>
      </c>
      <c r="G3839">
        <v>-9.0220331045535698</v>
      </c>
      <c r="H3839">
        <v>-17.774157963646498</v>
      </c>
      <c r="I3839">
        <v>7.1547911791045502</v>
      </c>
      <c r="J3839">
        <v>-14.030668255479901</v>
      </c>
      <c r="K3839">
        <v>26.036278389617401</v>
      </c>
      <c r="L3839">
        <v>25.731222486207901</v>
      </c>
      <c r="M3839">
        <v>29.2542790076301</v>
      </c>
      <c r="N3839">
        <v>1.5089850597449299</v>
      </c>
      <c r="O3839">
        <v>79.613215149073298</v>
      </c>
      <c r="P3839">
        <v>35.038084874863998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384</v>
      </c>
      <c r="E3840">
        <v>23.297495000000001</v>
      </c>
      <c r="F3840">
        <v>37.96</v>
      </c>
      <c r="G3840">
        <v>-10.5089376605767</v>
      </c>
      <c r="H3840">
        <v>-16.284219591430698</v>
      </c>
      <c r="I3840">
        <v>7.1829384704097397</v>
      </c>
      <c r="J3840">
        <v>-3.2761382441549598</v>
      </c>
      <c r="K3840">
        <v>40.718856447080697</v>
      </c>
      <c r="L3840">
        <v>36.957328828030398</v>
      </c>
      <c r="M3840">
        <v>32.972246315662098</v>
      </c>
      <c r="N3840">
        <v>0.19960036298907499</v>
      </c>
      <c r="O3840">
        <v>26.422550052687001</v>
      </c>
      <c r="P3840">
        <v>31.5771230502599</v>
      </c>
      <c r="Q3840">
        <v>7.5961826975894001E-2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609</v>
      </c>
      <c r="E3841">
        <v>23.281866480000001</v>
      </c>
      <c r="F3841">
        <v>3.05</v>
      </c>
      <c r="G3841">
        <v>10.231035807957999</v>
      </c>
      <c r="H3841">
        <v>-5.1627216367798798</v>
      </c>
      <c r="I3841">
        <v>-10.0423075279279</v>
      </c>
      <c r="J3841">
        <v>-3.26837426899968</v>
      </c>
      <c r="K3841">
        <v>3.1569972266541599</v>
      </c>
      <c r="L3841">
        <v>3.12730613779283</v>
      </c>
      <c r="M3841">
        <v>50.127682431836902</v>
      </c>
      <c r="N3841">
        <v>1.2609194696514401</v>
      </c>
      <c r="O3841">
        <v>48.524590163934398</v>
      </c>
      <c r="P3841">
        <v>60.5263157894736</v>
      </c>
      <c r="Q3841">
        <v>1.8479010138747001E-2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E3842">
        <v>23.215247999999999</v>
      </c>
      <c r="F3842">
        <v>4.2699999999999996</v>
      </c>
      <c r="G3842">
        <v>-21.278013965797602</v>
      </c>
      <c r="H3842">
        <v>-9.5055613034210609</v>
      </c>
      <c r="I3842">
        <v>-25.975924055196302</v>
      </c>
      <c r="J3842">
        <v>-4.2988655168822403</v>
      </c>
      <c r="K3842">
        <v>4.4496064084565496</v>
      </c>
      <c r="L3842">
        <v>4.5076452465620998</v>
      </c>
      <c r="M3842">
        <v>43.961510559381999</v>
      </c>
      <c r="N3842">
        <v>1.0100061105965199</v>
      </c>
      <c r="O3842">
        <v>52.224824355971897</v>
      </c>
      <c r="P3842">
        <v>18.282548476454199</v>
      </c>
      <c r="Q3842">
        <v>-0.10366262784112899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609</v>
      </c>
      <c r="E3843">
        <v>23.194500000000001</v>
      </c>
      <c r="F3843">
        <v>47</v>
      </c>
      <c r="G3843">
        <v>-75.671583810586895</v>
      </c>
      <c r="I3843">
        <v>-11.0356850113716</v>
      </c>
      <c r="K3843">
        <v>62.760163513558901</v>
      </c>
      <c r="M3843" s="1">
        <v>5.84777E-10</v>
      </c>
      <c r="N3843">
        <v>1</v>
      </c>
      <c r="O3843">
        <v>91.914893617021207</v>
      </c>
      <c r="P3843">
        <v>0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584</v>
      </c>
      <c r="E3844">
        <v>23.166239999999998</v>
      </c>
      <c r="F3844">
        <v>18.03</v>
      </c>
      <c r="G3844">
        <v>21.8485420507999</v>
      </c>
      <c r="H3844">
        <v>-0.687392301972785</v>
      </c>
      <c r="I3844">
        <v>-6.2101036160227903</v>
      </c>
      <c r="J3844">
        <v>0.47670589691444198</v>
      </c>
      <c r="K3844">
        <v>18.193731390667899</v>
      </c>
      <c r="L3844">
        <v>17.642737933329499</v>
      </c>
      <c r="M3844">
        <v>46.500987601805697</v>
      </c>
      <c r="N3844">
        <v>0.15247520795411099</v>
      </c>
      <c r="O3844">
        <v>84.414864115363201</v>
      </c>
      <c r="P3844">
        <v>65.412844036697194</v>
      </c>
      <c r="Q3844">
        <v>4.5648799775554999E-2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23.1632</v>
      </c>
      <c r="F3845">
        <v>49.5</v>
      </c>
      <c r="G3845">
        <v>-32.1258400527541</v>
      </c>
      <c r="H3845">
        <v>-3.6247522170370599</v>
      </c>
      <c r="I3845">
        <v>-22.642827868514399</v>
      </c>
      <c r="J3845">
        <v>-2.2273454876157199</v>
      </c>
      <c r="K3845">
        <v>49.825998472364198</v>
      </c>
      <c r="L3845">
        <v>49.839059649700502</v>
      </c>
      <c r="M3845">
        <v>52.067543004712299</v>
      </c>
      <c r="N3845">
        <v>0.56184210526315703</v>
      </c>
      <c r="O3845">
        <v>28.585858585858499</v>
      </c>
      <c r="P3845">
        <v>40.425531914893597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23.159759999999999</v>
      </c>
      <c r="F3846">
        <v>177.35</v>
      </c>
      <c r="G3846">
        <v>3.6897399259740702</v>
      </c>
      <c r="H3846">
        <v>43.911088565556902</v>
      </c>
      <c r="I3846">
        <v>20.432068880399999</v>
      </c>
      <c r="J3846">
        <v>-6.8887175253388797</v>
      </c>
      <c r="O3846">
        <v>27.995489145756899</v>
      </c>
      <c r="P3846">
        <v>45.607553366174002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E3847">
        <v>23.114999999999998</v>
      </c>
      <c r="F3847">
        <v>16.190000000000001</v>
      </c>
      <c r="G3847">
        <v>6.8022021605532004</v>
      </c>
      <c r="H3847">
        <v>-4.7254030036674903</v>
      </c>
      <c r="I3847">
        <v>-31.982950636371601</v>
      </c>
      <c r="J3847">
        <v>1.16467222170337</v>
      </c>
      <c r="K3847">
        <v>16.1889973754846</v>
      </c>
      <c r="L3847">
        <v>16.246162946490401</v>
      </c>
      <c r="M3847">
        <v>42.314431427930003</v>
      </c>
      <c r="N3847">
        <v>1.5690825169396401</v>
      </c>
      <c r="O3847">
        <v>76.899320568251994</v>
      </c>
      <c r="P3847">
        <v>67.079463364293105</v>
      </c>
      <c r="Q3847">
        <v>7.7121882721226998E-2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23.091247410000001</v>
      </c>
      <c r="F3848">
        <v>2.6</v>
      </c>
      <c r="K3848">
        <v>2.9214051989229399</v>
      </c>
      <c r="L3848">
        <v>4.2861502767889696</v>
      </c>
      <c r="M3848">
        <v>64.437260219561196</v>
      </c>
      <c r="N3848">
        <v>1</v>
      </c>
      <c r="Q3848">
        <v>-8.2544193203107005E-2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358</v>
      </c>
      <c r="E3849">
        <v>23.014696319999999</v>
      </c>
      <c r="F3849">
        <v>37.9</v>
      </c>
      <c r="G3849">
        <v>-53.507976732797403</v>
      </c>
      <c r="H3849">
        <v>-11.114906173356401</v>
      </c>
      <c r="I3849">
        <v>-2.2214444141852998</v>
      </c>
      <c r="J3849">
        <v>1.8627506447339199</v>
      </c>
      <c r="K3849">
        <v>38.569857843062699</v>
      </c>
      <c r="L3849">
        <v>38.5028265647192</v>
      </c>
      <c r="M3849">
        <v>45.895776869645402</v>
      </c>
      <c r="N3849">
        <v>0.64799084394072703</v>
      </c>
      <c r="O3849">
        <v>51.873350923482803</v>
      </c>
      <c r="P3849">
        <v>16.903146206045601</v>
      </c>
      <c r="Q3849">
        <v>8.7047868070672996E-2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49</v>
      </c>
      <c r="E3850">
        <v>23.011862499999999</v>
      </c>
      <c r="F3850">
        <v>2.0099999999999998</v>
      </c>
      <c r="G3850">
        <v>-4.6072822584805202</v>
      </c>
      <c r="H3850">
        <v>-7.7760712812481101</v>
      </c>
      <c r="I3850">
        <v>-21.303542154228801</v>
      </c>
      <c r="J3850">
        <v>-6.35306132107804</v>
      </c>
      <c r="K3850">
        <v>2.0775796223312502</v>
      </c>
      <c r="L3850">
        <v>2.1196963635527601</v>
      </c>
      <c r="M3850">
        <v>34.3536049457621</v>
      </c>
      <c r="N3850">
        <v>1.60429230843982</v>
      </c>
      <c r="O3850">
        <v>59.203980099502502</v>
      </c>
      <c r="P3850">
        <v>51.127819548872097</v>
      </c>
      <c r="Q3850">
        <v>7.8082632681163E-2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49</v>
      </c>
      <c r="E3851">
        <v>23.003050000000002</v>
      </c>
      <c r="F3851">
        <v>938.9</v>
      </c>
      <c r="G3851">
        <v>-6.84029257724863</v>
      </c>
      <c r="H3851">
        <v>-4.8492420129554299</v>
      </c>
      <c r="I3851">
        <v>-11.0356850113716</v>
      </c>
      <c r="J3851">
        <v>-2.0261382441549598</v>
      </c>
      <c r="K3851">
        <v>938.84506090962304</v>
      </c>
      <c r="L3851">
        <v>892.02516280283805</v>
      </c>
      <c r="M3851">
        <v>100</v>
      </c>
      <c r="O3851">
        <v>0</v>
      </c>
      <c r="P3851">
        <v>20.937721388548901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22.971850799999999</v>
      </c>
      <c r="F3852">
        <v>16.809999999999999</v>
      </c>
      <c r="G3852">
        <v>63.898154791328899</v>
      </c>
      <c r="H3852">
        <v>-6.3261650898784998</v>
      </c>
      <c r="I3852">
        <v>10.1611426742808</v>
      </c>
      <c r="J3852">
        <v>-1.96363824415495</v>
      </c>
      <c r="K3852">
        <v>16.719728872327199</v>
      </c>
      <c r="L3852">
        <v>15.4357816686056</v>
      </c>
      <c r="M3852">
        <v>46.939237022928602</v>
      </c>
      <c r="N3852">
        <v>0.78686501346146598</v>
      </c>
      <c r="O3852">
        <v>40.6305770374777</v>
      </c>
      <c r="P3852">
        <v>113.867684478371</v>
      </c>
      <c r="Q3852">
        <v>6.1603676115692001E-2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1510</v>
      </c>
      <c r="E3853">
        <v>22.9414208</v>
      </c>
      <c r="F3853">
        <v>1.5</v>
      </c>
      <c r="G3853">
        <v>86.507700319916694</v>
      </c>
      <c r="H3853">
        <v>-6.18257534628877</v>
      </c>
      <c r="I3853">
        <v>-7.5874091493026699</v>
      </c>
      <c r="J3853">
        <v>-6.5422672764130301</v>
      </c>
      <c r="K3853">
        <v>1.51843497149734</v>
      </c>
      <c r="L3853">
        <v>1.34667074083445</v>
      </c>
      <c r="M3853">
        <v>40.099850800398499</v>
      </c>
      <c r="N3853">
        <v>1.63215320425224</v>
      </c>
      <c r="O3853">
        <v>30</v>
      </c>
      <c r="P3853">
        <v>150</v>
      </c>
      <c r="Q3853">
        <v>7.1949189443224995E-2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609</v>
      </c>
      <c r="E3854">
        <v>22.913452800000002</v>
      </c>
      <c r="F3854">
        <v>29.03</v>
      </c>
      <c r="G3854">
        <v>4.4168858520530199</v>
      </c>
      <c r="H3854">
        <v>2.7389304131222199</v>
      </c>
      <c r="I3854">
        <v>-21.1595240206595</v>
      </c>
      <c r="J3854">
        <v>-7.6216368374653696</v>
      </c>
      <c r="K3854">
        <v>28.797845200632999</v>
      </c>
      <c r="L3854">
        <v>28.338761864307902</v>
      </c>
      <c r="M3854">
        <v>61.071994418472997</v>
      </c>
      <c r="N3854">
        <v>1.2020716644971901</v>
      </c>
      <c r="O3854">
        <v>57.9400620048226</v>
      </c>
      <c r="P3854">
        <v>41.540711847879003</v>
      </c>
      <c r="Q3854">
        <v>4.4666202646094E-2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384</v>
      </c>
      <c r="E3855">
        <v>22.859200000000001</v>
      </c>
      <c r="F3855">
        <v>14.85</v>
      </c>
      <c r="G3855">
        <v>108.311016240879</v>
      </c>
      <c r="H3855">
        <v>-10.6097598123081</v>
      </c>
      <c r="I3855">
        <v>87.759495711519904</v>
      </c>
      <c r="J3855">
        <v>2.0482005692832002</v>
      </c>
      <c r="K3855">
        <v>12.7578797573796</v>
      </c>
      <c r="L3855">
        <v>10.0386330634765</v>
      </c>
      <c r="M3855">
        <v>75.743257981132302</v>
      </c>
      <c r="N3855">
        <v>0.84736409211969199</v>
      </c>
      <c r="O3855">
        <v>4.0404040404040398</v>
      </c>
      <c r="P3855">
        <v>224.23580786026099</v>
      </c>
      <c r="Q3855">
        <v>6.5061216101643005E-2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46</v>
      </c>
      <c r="E3856">
        <v>22.818239999999999</v>
      </c>
      <c r="F3856">
        <v>26.85</v>
      </c>
      <c r="G3856">
        <v>91.764095600841799</v>
      </c>
      <c r="H3856">
        <v>3.9755352462723801</v>
      </c>
      <c r="I3856">
        <v>202.99940270792601</v>
      </c>
      <c r="J3856">
        <v>6.7986390150728599</v>
      </c>
      <c r="K3856">
        <v>22.181900192258801</v>
      </c>
      <c r="L3856">
        <v>16.462388306836399</v>
      </c>
      <c r="M3856">
        <v>99.992450529075199</v>
      </c>
      <c r="N3856">
        <v>3.4666666666666601</v>
      </c>
      <c r="O3856">
        <v>0</v>
      </c>
      <c r="P3856">
        <v>230.258302583025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62</v>
      </c>
      <c r="E3857">
        <v>22.811368999999999</v>
      </c>
      <c r="F3857">
        <v>24.23</v>
      </c>
      <c r="G3857">
        <v>-47.784616805018402</v>
      </c>
      <c r="H3857">
        <v>-13.1983881230123</v>
      </c>
      <c r="I3857">
        <v>-21.128449389850299</v>
      </c>
      <c r="J3857">
        <v>-10.0261382441549</v>
      </c>
      <c r="K3857">
        <v>25.148877844928801</v>
      </c>
      <c r="L3857">
        <v>28.0566898639286</v>
      </c>
      <c r="M3857">
        <v>46.029169601287897</v>
      </c>
      <c r="N3857">
        <v>1.3439975883356901</v>
      </c>
      <c r="O3857">
        <v>30.375567478332599</v>
      </c>
      <c r="P3857">
        <v>9.9364791288566199</v>
      </c>
      <c r="Q3857">
        <v>1.9393543915827999E-2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379</v>
      </c>
      <c r="E3858">
        <v>22.721958999999998</v>
      </c>
      <c r="F3858">
        <v>62</v>
      </c>
      <c r="G3858">
        <v>-81.161472612414101</v>
      </c>
      <c r="H3858">
        <v>-8.9450689063093805</v>
      </c>
      <c r="I3858">
        <v>-20.5247361062621</v>
      </c>
      <c r="J3858">
        <v>-7.7252263900516196</v>
      </c>
      <c r="K3858">
        <v>67.502606768075907</v>
      </c>
      <c r="M3858">
        <v>49.843315623894902</v>
      </c>
      <c r="N3858">
        <v>0.49006622516556197</v>
      </c>
      <c r="O3858">
        <v>125.806451612903</v>
      </c>
      <c r="P3858">
        <v>14.6025878003696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281</v>
      </c>
      <c r="E3859">
        <v>22.699189587999999</v>
      </c>
      <c r="F3859">
        <v>27.07</v>
      </c>
      <c r="G3859">
        <v>-59.229014219026197</v>
      </c>
      <c r="H3859">
        <v>-2.5756389301037999</v>
      </c>
      <c r="I3859">
        <v>-16.6822517593674</v>
      </c>
      <c r="J3859">
        <v>1.1539572069557E-2</v>
      </c>
      <c r="K3859">
        <v>27.1383100110098</v>
      </c>
      <c r="L3859">
        <v>31.026510532163901</v>
      </c>
      <c r="M3859">
        <v>44.540452566016803</v>
      </c>
      <c r="N3859">
        <v>0.89878908367973898</v>
      </c>
      <c r="O3859">
        <v>54.783893609161403</v>
      </c>
      <c r="P3859">
        <v>16.781708369283798</v>
      </c>
      <c r="Q3859">
        <v>-2.9567671452083999E-2</v>
      </c>
    </row>
    <row r="3860" spans="1:17" hidden="1" x14ac:dyDescent="0.3">
      <c r="A3860" t="s">
        <v>7883</v>
      </c>
      <c r="B3860" t="s">
        <v>5904</v>
      </c>
      <c r="C3860" t="str">
        <f>IFERROR(VLOOKUP(Table1[[#This Row],[Ticker]],[1]!Table1[[Symbol]:[Industry]],2,FALSE),"-")</f>
        <v>-</v>
      </c>
      <c r="D3860" t="s">
        <v>140</v>
      </c>
      <c r="E3860">
        <v>22.692599999999999</v>
      </c>
      <c r="F3860">
        <v>75.64</v>
      </c>
      <c r="G3860">
        <v>365.633597254032</v>
      </c>
      <c r="H3860">
        <v>3.7592307746218299</v>
      </c>
      <c r="I3860">
        <v>293.67271520264597</v>
      </c>
      <c r="J3860">
        <v>11.4048175108442</v>
      </c>
      <c r="K3860">
        <v>59.612022876883202</v>
      </c>
      <c r="L3860">
        <v>37.173684212897001</v>
      </c>
      <c r="M3860">
        <v>65.240971329770105</v>
      </c>
      <c r="N3860">
        <v>0.78427088767980901</v>
      </c>
      <c r="O3860">
        <v>2.69698572184029</v>
      </c>
      <c r="P3860">
        <v>397.30440499671198</v>
      </c>
      <c r="Q3860">
        <v>9.9598125247729999E-2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584</v>
      </c>
      <c r="E3861">
        <v>22.477499999999999</v>
      </c>
      <c r="F3861">
        <v>29.84</v>
      </c>
      <c r="G3861">
        <v>-40.628481255517201</v>
      </c>
      <c r="H3861">
        <v>-12.572819248727701</v>
      </c>
      <c r="I3861">
        <v>-49.0111578860338</v>
      </c>
      <c r="J3861">
        <v>-11.753883732071699</v>
      </c>
      <c r="K3861">
        <v>31.6375538585811</v>
      </c>
      <c r="L3861">
        <v>35.960095724989898</v>
      </c>
      <c r="M3861">
        <v>38.7747311566063</v>
      </c>
      <c r="N3861">
        <v>2.8324909515207199</v>
      </c>
      <c r="O3861">
        <v>97.721179624664799</v>
      </c>
      <c r="P3861">
        <v>24.905818334030901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705</v>
      </c>
      <c r="E3862">
        <v>22.46870916</v>
      </c>
      <c r="F3862">
        <v>113.11</v>
      </c>
      <c r="G3862">
        <v>8.7623047208272098</v>
      </c>
      <c r="H3862">
        <v>-4.1163138756654698</v>
      </c>
      <c r="I3862">
        <v>6.9469998744111798</v>
      </c>
      <c r="J3862">
        <v>-2.7484779199829998</v>
      </c>
      <c r="K3862">
        <v>109.003627336712</v>
      </c>
      <c r="L3862">
        <v>99.081633637821199</v>
      </c>
      <c r="M3862">
        <v>31.967359018905899</v>
      </c>
      <c r="N3862">
        <v>2.2356412305233699</v>
      </c>
      <c r="O3862">
        <v>1.84775881884891</v>
      </c>
      <c r="P3862">
        <v>37.069801260300501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E3863">
        <v>22.45078488</v>
      </c>
      <c r="F3863">
        <v>42.1</v>
      </c>
      <c r="G3863">
        <v>-86.361388289457196</v>
      </c>
      <c r="H3863">
        <v>-13.128109115351901</v>
      </c>
      <c r="I3863">
        <v>-43.567736293422897</v>
      </c>
      <c r="J3863">
        <v>-6.3225692512020197</v>
      </c>
      <c r="K3863">
        <v>45.6773152205893</v>
      </c>
      <c r="M3863">
        <v>40.561427121268999</v>
      </c>
      <c r="N3863">
        <v>0.34951456310679602</v>
      </c>
      <c r="O3863">
        <v>154.15676959619901</v>
      </c>
      <c r="P3863">
        <v>31.5625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22.442167680000001</v>
      </c>
      <c r="F3864">
        <v>12.12</v>
      </c>
      <c r="G3864">
        <v>256.983890796107</v>
      </c>
      <c r="H3864">
        <v>10.9100703079614</v>
      </c>
      <c r="I3864">
        <v>-24.8336935462222</v>
      </c>
      <c r="J3864">
        <v>-2.6818759490729902</v>
      </c>
      <c r="K3864">
        <v>11.5212915216628</v>
      </c>
      <c r="L3864">
        <v>10.100878785123101</v>
      </c>
      <c r="M3864">
        <v>59.512421098122303</v>
      </c>
      <c r="N3864">
        <v>4.0846153846153799</v>
      </c>
      <c r="O3864">
        <v>46.864686468646802</v>
      </c>
      <c r="P3864">
        <v>284.76190476190402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22.43010662</v>
      </c>
      <c r="F3865">
        <v>149.85</v>
      </c>
      <c r="G3865">
        <v>-40.401920671336903</v>
      </c>
      <c r="H3865">
        <v>-13.167284826411001</v>
      </c>
      <c r="I3865">
        <v>-17.291549884690301</v>
      </c>
      <c r="J3865">
        <v>-6.30455459153682</v>
      </c>
      <c r="K3865">
        <v>152.14552344510699</v>
      </c>
      <c r="L3865">
        <v>152.308192355215</v>
      </c>
      <c r="M3865">
        <v>47.530292319413803</v>
      </c>
      <c r="N3865">
        <v>2.2030698388334602</v>
      </c>
      <c r="O3865">
        <v>26.793460126793399</v>
      </c>
      <c r="P3865">
        <v>14.9156441717791</v>
      </c>
      <c r="Q3865">
        <v>0.10299380186271601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267</v>
      </c>
      <c r="E3866">
        <v>22.342953359999999</v>
      </c>
      <c r="F3866">
        <v>4.12</v>
      </c>
      <c r="G3866">
        <v>421.55531936753499</v>
      </c>
      <c r="H3866">
        <v>8.0274703158116907</v>
      </c>
      <c r="I3866">
        <v>64.283463924798497</v>
      </c>
      <c r="J3866">
        <v>7.5483298409514203</v>
      </c>
      <c r="K3866">
        <v>3.4614332014328801</v>
      </c>
      <c r="L3866">
        <v>2.6154124805985801</v>
      </c>
      <c r="M3866">
        <v>90.625430260262902</v>
      </c>
      <c r="N3866">
        <v>1.2013194730427299</v>
      </c>
      <c r="O3866">
        <v>0</v>
      </c>
      <c r="P3866">
        <v>449.33333333333297</v>
      </c>
      <c r="Q3866">
        <v>0.20846714217100201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E3867">
        <v>22.32</v>
      </c>
      <c r="F3867">
        <v>75.8</v>
      </c>
      <c r="G3867">
        <v>33.498581778883199</v>
      </c>
      <c r="H3867">
        <v>-23.0010571944735</v>
      </c>
      <c r="I3867">
        <v>69.440505464818798</v>
      </c>
      <c r="J3867">
        <v>4.1533965068083702</v>
      </c>
      <c r="K3867">
        <v>77.864179472895998</v>
      </c>
      <c r="L3867">
        <v>64.145698151611199</v>
      </c>
      <c r="M3867">
        <v>38.3679717285615</v>
      </c>
      <c r="N3867">
        <v>2.0653798256537899</v>
      </c>
      <c r="O3867">
        <v>30.527704485488101</v>
      </c>
      <c r="P3867">
        <v>110.555555555555</v>
      </c>
      <c r="Q3867">
        <v>5.8062731354964002E-2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E3868">
        <v>22.3091136</v>
      </c>
      <c r="F3868">
        <v>24.35</v>
      </c>
      <c r="G3868">
        <v>117.93338865781401</v>
      </c>
      <c r="H3868">
        <v>-9.7073842593604098</v>
      </c>
      <c r="I3868">
        <v>15.2609954865536</v>
      </c>
      <c r="J3868">
        <v>-2.1077708972161799</v>
      </c>
      <c r="K3868">
        <v>24.208463175585401</v>
      </c>
      <c r="L3868">
        <v>21.1044764264979</v>
      </c>
      <c r="M3868">
        <v>48.457649654846499</v>
      </c>
      <c r="N3868">
        <v>0.966036142621848</v>
      </c>
      <c r="O3868">
        <v>31.3757700205338</v>
      </c>
      <c r="P3868">
        <v>155.777310924369</v>
      </c>
      <c r="Q3868">
        <v>0.113913607266589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49</v>
      </c>
      <c r="E3869">
        <v>22.295500000000001</v>
      </c>
      <c r="F3869">
        <v>54.7</v>
      </c>
      <c r="G3869">
        <v>12.478396290612601</v>
      </c>
      <c r="H3869">
        <v>-2.7049925002848698</v>
      </c>
      <c r="I3869">
        <v>-2.26654601753587</v>
      </c>
      <c r="J3869">
        <v>-11.4157284222632</v>
      </c>
      <c r="K3869">
        <v>51.475340943359001</v>
      </c>
      <c r="L3869">
        <v>48.2395831571054</v>
      </c>
      <c r="M3869">
        <v>49.947838421036202</v>
      </c>
      <c r="N3869">
        <v>1.0078262450526501</v>
      </c>
      <c r="O3869">
        <v>47.641681901279703</v>
      </c>
      <c r="P3869">
        <v>88.620689655172399</v>
      </c>
      <c r="Q3869">
        <v>0.108988450670056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584</v>
      </c>
      <c r="E3870">
        <v>22.260735</v>
      </c>
      <c r="F3870">
        <v>1.1200000000000001</v>
      </c>
      <c r="G3870">
        <v>-21.111347299130902</v>
      </c>
      <c r="H3870">
        <v>-17.2459362278314</v>
      </c>
      <c r="I3870">
        <v>-41.470467620067197</v>
      </c>
      <c r="J3870">
        <v>-7.3832811012978201</v>
      </c>
      <c r="K3870">
        <v>1.12289949393684</v>
      </c>
      <c r="L3870">
        <v>1.2756254878845401</v>
      </c>
      <c r="M3870">
        <v>40.866996296601599</v>
      </c>
      <c r="N3870">
        <v>2.4199697019125002</v>
      </c>
      <c r="O3870">
        <v>127.678571428571</v>
      </c>
      <c r="P3870">
        <v>31.764705882352899</v>
      </c>
      <c r="Q3870">
        <v>2.4228584616274002E-2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672</v>
      </c>
      <c r="E3871">
        <v>22.187000000000001</v>
      </c>
      <c r="F3871">
        <v>19.75</v>
      </c>
      <c r="G3871">
        <v>3.8886527008690601</v>
      </c>
      <c r="H3871">
        <v>6.3414966860522801</v>
      </c>
      <c r="I3871">
        <v>-12.0381912770357</v>
      </c>
      <c r="J3871">
        <v>-3.63589434171592</v>
      </c>
      <c r="K3871">
        <v>19.601441070045102</v>
      </c>
      <c r="L3871">
        <v>18.311540380629499</v>
      </c>
      <c r="M3871">
        <v>50.396629984794302</v>
      </c>
      <c r="N3871">
        <v>1.52544769546922</v>
      </c>
      <c r="O3871">
        <v>16.4050632911392</v>
      </c>
      <c r="P3871">
        <v>51.573292402148802</v>
      </c>
      <c r="Q3871">
        <v>4.4962594319488999E-2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140</v>
      </c>
      <c r="E3872">
        <v>22.130157480000001</v>
      </c>
      <c r="F3872">
        <v>17.760000000000002</v>
      </c>
      <c r="G3872">
        <v>-26.639061801788401</v>
      </c>
      <c r="H3872">
        <v>4.6463069484688697</v>
      </c>
      <c r="I3872">
        <v>-9.6658219976729907</v>
      </c>
      <c r="J3872">
        <v>2.1522920212318102</v>
      </c>
      <c r="K3872">
        <v>18.237828133689199</v>
      </c>
      <c r="L3872">
        <v>18.528785089999602</v>
      </c>
      <c r="M3872">
        <v>56.681696247727999</v>
      </c>
      <c r="N3872">
        <v>1.1765193346443501</v>
      </c>
      <c r="O3872">
        <v>66.103603603603503</v>
      </c>
      <c r="P3872">
        <v>14.580645161290301</v>
      </c>
      <c r="Q3872">
        <v>7.2045124430470994E-2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22.120234880000002</v>
      </c>
      <c r="F3873">
        <v>21.61</v>
      </c>
      <c r="G3873">
        <v>42.782364881874003</v>
      </c>
      <c r="H3873">
        <v>8.0738349101214801</v>
      </c>
      <c r="I3873">
        <v>9.0198705441839095</v>
      </c>
      <c r="J3873">
        <v>-0.55148386627477597</v>
      </c>
      <c r="K3873">
        <v>20.163293080436301</v>
      </c>
      <c r="L3873">
        <v>18.043400239670898</v>
      </c>
      <c r="M3873">
        <v>57.502294321388298</v>
      </c>
      <c r="N3873">
        <v>2.0409913545346399</v>
      </c>
      <c r="O3873">
        <v>14.298935677926799</v>
      </c>
      <c r="P3873">
        <v>85.493562231759597</v>
      </c>
      <c r="Q3873">
        <v>-2.9067962792473E-2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22.0776</v>
      </c>
      <c r="F3874">
        <v>30</v>
      </c>
      <c r="G3874">
        <v>7.1747525659162896</v>
      </c>
      <c r="H3874">
        <v>5.9336235705009903</v>
      </c>
      <c r="I3874">
        <v>90.306596867822904</v>
      </c>
      <c r="J3874">
        <v>0.432878149287656</v>
      </c>
      <c r="K3874">
        <v>27.367710551718702</v>
      </c>
      <c r="L3874">
        <v>23.546587391066701</v>
      </c>
      <c r="M3874">
        <v>84.668810839248195</v>
      </c>
      <c r="N3874">
        <v>1.04555146452711</v>
      </c>
      <c r="O3874">
        <v>12.1666666666666</v>
      </c>
      <c r="P3874">
        <v>103.38983050847401</v>
      </c>
      <c r="Q3874">
        <v>8.6536532886373002E-2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22.055242109999998</v>
      </c>
      <c r="F3875">
        <v>6.89</v>
      </c>
      <c r="G3875">
        <v>-15.5630302524425</v>
      </c>
      <c r="H3875">
        <v>-1.58029699066718</v>
      </c>
      <c r="I3875">
        <v>-1.14732775459332</v>
      </c>
      <c r="J3875">
        <v>-2.1698164050744899</v>
      </c>
      <c r="K3875">
        <v>6.6134572214974501</v>
      </c>
      <c r="L3875">
        <v>6.4388593451149303</v>
      </c>
      <c r="M3875">
        <v>55.280762728713498</v>
      </c>
      <c r="N3875">
        <v>0.16399869812487999</v>
      </c>
      <c r="O3875">
        <v>23.222060957909999</v>
      </c>
      <c r="P3875">
        <v>43.243243243243199</v>
      </c>
      <c r="Q3875">
        <v>6.1485395757051003E-2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49</v>
      </c>
      <c r="E3876">
        <v>22.018486360000001</v>
      </c>
      <c r="F3876">
        <v>17.87</v>
      </c>
      <c r="G3876">
        <v>-59.623933111487901</v>
      </c>
      <c r="H3876">
        <v>-1.2875981773389999</v>
      </c>
      <c r="I3876">
        <v>-48.4875576050013</v>
      </c>
      <c r="J3876">
        <v>6.1593225457706202</v>
      </c>
      <c r="K3876">
        <v>18.9293637845578</v>
      </c>
      <c r="L3876">
        <v>24.646644204510299</v>
      </c>
      <c r="M3876">
        <v>79.796486065524405</v>
      </c>
      <c r="N3876">
        <v>0.78752002946864297</v>
      </c>
      <c r="O3876">
        <v>106.994963626189</v>
      </c>
      <c r="P3876">
        <v>16.797385620915001</v>
      </c>
      <c r="Q3876">
        <v>-3.3693728287158997E-2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22.011457188999898</v>
      </c>
      <c r="F3877">
        <v>10.48</v>
      </c>
      <c r="G3877">
        <v>-23.386796400927299</v>
      </c>
      <c r="H3877">
        <v>33.308652723886603</v>
      </c>
      <c r="I3877">
        <v>8.7357435600569406</v>
      </c>
      <c r="J3877">
        <v>7.9215057349026203</v>
      </c>
      <c r="K3877">
        <v>8.5846085613943899</v>
      </c>
      <c r="L3877">
        <v>8.6145358135278691</v>
      </c>
      <c r="M3877">
        <v>77.118152908778498</v>
      </c>
      <c r="N3877">
        <v>5.1504358655043498</v>
      </c>
      <c r="O3877">
        <v>30.534351145038102</v>
      </c>
      <c r="P3877">
        <v>52.992700729927002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584</v>
      </c>
      <c r="E3878">
        <v>22</v>
      </c>
      <c r="F3878">
        <v>43.12</v>
      </c>
      <c r="G3878">
        <v>77.555319367535702</v>
      </c>
      <c r="H3878">
        <v>2.4678311577762599</v>
      </c>
      <c r="I3878">
        <v>51.069578146523</v>
      </c>
      <c r="J3878">
        <v>1.8699656519489301</v>
      </c>
      <c r="K3878">
        <v>41.718535870518402</v>
      </c>
      <c r="L3878">
        <v>33.5371227775276</v>
      </c>
      <c r="M3878">
        <v>59.939045389133298</v>
      </c>
      <c r="N3878">
        <v>0.18737142479188901</v>
      </c>
      <c r="O3878">
        <v>53.1076066790352</v>
      </c>
      <c r="P3878">
        <v>131.82795698924701</v>
      </c>
      <c r="Q3878">
        <v>0.105916934138853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1291</v>
      </c>
      <c r="E3879">
        <v>21.997200029999998</v>
      </c>
      <c r="F3879">
        <v>56.41</v>
      </c>
      <c r="G3879">
        <v>-21.444366463441298</v>
      </c>
      <c r="H3879">
        <v>-6.4629848552250797</v>
      </c>
      <c r="I3879">
        <v>-8.0977288069920697</v>
      </c>
      <c r="J3879">
        <v>-1.33354367835847</v>
      </c>
      <c r="K3879">
        <v>56.128848922721303</v>
      </c>
      <c r="L3879">
        <v>54.921669077101399</v>
      </c>
      <c r="M3879">
        <v>48.752273491280398</v>
      </c>
      <c r="N3879">
        <v>1.2720773933385801</v>
      </c>
      <c r="O3879">
        <v>3.8822903740471699</v>
      </c>
      <c r="P3879">
        <v>7.9823889739662999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21.986001399999999</v>
      </c>
      <c r="F3880">
        <v>97.5</v>
      </c>
      <c r="G3880">
        <v>59.685935274732998</v>
      </c>
      <c r="H3880">
        <v>-3.2867420129554299</v>
      </c>
      <c r="I3880">
        <v>-5.5047833986429797</v>
      </c>
      <c r="J3880">
        <v>-4.1738700787595304</v>
      </c>
      <c r="K3880">
        <v>94.327125083423397</v>
      </c>
      <c r="L3880">
        <v>84.208996961596</v>
      </c>
      <c r="M3880">
        <v>50.671381835826203</v>
      </c>
      <c r="N3880">
        <v>0.62097710683477103</v>
      </c>
      <c r="O3880">
        <v>11.8871794871795</v>
      </c>
      <c r="P3880">
        <v>92.269769276276804</v>
      </c>
      <c r="Q3880">
        <v>4.8086608633017003E-2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584</v>
      </c>
      <c r="E3881">
        <v>21.973761</v>
      </c>
      <c r="F3881">
        <v>8.34</v>
      </c>
      <c r="G3881">
        <v>-22.607774369328499</v>
      </c>
      <c r="H3881">
        <v>-14.6318507086075</v>
      </c>
      <c r="I3881">
        <v>40.325476513129203</v>
      </c>
      <c r="J3881">
        <v>-13.0657952645193</v>
      </c>
      <c r="K3881">
        <v>8.6583489794932404</v>
      </c>
      <c r="L3881">
        <v>7.9823634750749601</v>
      </c>
      <c r="M3881">
        <v>37.550276151807303</v>
      </c>
      <c r="N3881">
        <v>1.73474761176426</v>
      </c>
      <c r="O3881">
        <v>60.5515587529976</v>
      </c>
      <c r="P3881">
        <v>73.029045643153495</v>
      </c>
      <c r="Q3881">
        <v>5.5840223320118003E-2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998</v>
      </c>
      <c r="E3882">
        <v>21.860099999999999</v>
      </c>
      <c r="F3882">
        <v>10.59</v>
      </c>
      <c r="G3882">
        <v>-40.803903933435102</v>
      </c>
      <c r="H3882">
        <v>-6.6674238311372402</v>
      </c>
      <c r="I3882">
        <v>-39.818469140490599</v>
      </c>
      <c r="J3882">
        <v>1.82001560199888</v>
      </c>
      <c r="K3882">
        <v>10.879327592280999</v>
      </c>
      <c r="L3882">
        <v>12.6251865012291</v>
      </c>
      <c r="M3882">
        <v>59.5256693071942</v>
      </c>
      <c r="N3882">
        <v>1.08395513581403</v>
      </c>
      <c r="O3882">
        <v>66.194523135032995</v>
      </c>
      <c r="P3882">
        <v>28.989037758830602</v>
      </c>
      <c r="Q3882">
        <v>-0.103805642309718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21.794937846</v>
      </c>
      <c r="F3883">
        <v>1.33</v>
      </c>
      <c r="G3883">
        <v>118.518282330498</v>
      </c>
      <c r="H3883">
        <v>62.620637505116797</v>
      </c>
      <c r="I3883">
        <v>53.161845852825799</v>
      </c>
      <c r="J3883">
        <v>11.9082879853532</v>
      </c>
      <c r="K3883">
        <v>0.97672054633998895</v>
      </c>
      <c r="L3883">
        <v>0.84278156694103101</v>
      </c>
      <c r="M3883">
        <v>90.191812721807807</v>
      </c>
      <c r="N3883">
        <v>2.26209618829487</v>
      </c>
      <c r="O3883">
        <v>9.0225563909774404</v>
      </c>
      <c r="P3883">
        <v>209.302325581395</v>
      </c>
      <c r="Q3883">
        <v>6.8340732304443999E-2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21.7810512</v>
      </c>
      <c r="F3884">
        <v>61.22</v>
      </c>
      <c r="G3884">
        <v>427.75737623383901</v>
      </c>
      <c r="H3884">
        <v>-23.393842951922501</v>
      </c>
      <c r="I3884">
        <v>100.06776326449</v>
      </c>
      <c r="J3884">
        <v>-9.7661677862524492</v>
      </c>
      <c r="K3884">
        <v>61.808614484295902</v>
      </c>
      <c r="L3884">
        <v>43.611643799638898</v>
      </c>
      <c r="M3884">
        <v>15.1265184256861</v>
      </c>
      <c r="N3884">
        <v>0.20247606931752901</v>
      </c>
      <c r="O3884">
        <v>43.645867363606598</v>
      </c>
      <c r="P3884">
        <v>455.53539019963699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21.73055192</v>
      </c>
      <c r="F3885">
        <v>8.76</v>
      </c>
      <c r="G3885">
        <v>-93.425072789327004</v>
      </c>
      <c r="H3885">
        <v>-0.379968269938673</v>
      </c>
      <c r="I3885">
        <v>-86.007113582800201</v>
      </c>
      <c r="J3885">
        <v>-4.6303049108216197</v>
      </c>
      <c r="K3885">
        <v>10.3283320541387</v>
      </c>
      <c r="L3885">
        <v>18.7056296950553</v>
      </c>
      <c r="M3885">
        <v>52.387688002513201</v>
      </c>
      <c r="N3885">
        <v>0.48133086876155201</v>
      </c>
      <c r="O3885">
        <v>418.26484018264802</v>
      </c>
      <c r="P3885">
        <v>17.2690763052208</v>
      </c>
      <c r="Q3885">
        <v>-6.0875142443844003E-2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1510</v>
      </c>
      <c r="E3886">
        <v>21.712847184000001</v>
      </c>
      <c r="F3886">
        <v>9.82</v>
      </c>
      <c r="G3886">
        <v>-47.1540402383756</v>
      </c>
      <c r="H3886">
        <v>-2.5718093007401102</v>
      </c>
      <c r="I3886">
        <v>-42.603629262242698</v>
      </c>
      <c r="J3886">
        <v>-2.72965583209464</v>
      </c>
      <c r="K3886">
        <v>10.1434472185944</v>
      </c>
      <c r="L3886">
        <v>12.516451960646901</v>
      </c>
      <c r="M3886">
        <v>52.613855590585999</v>
      </c>
      <c r="N3886">
        <v>1.0877738638507199</v>
      </c>
      <c r="O3886">
        <v>69.042769857433797</v>
      </c>
      <c r="P3886">
        <v>9.1111111111111107</v>
      </c>
      <c r="Q3886">
        <v>-5.2679729487470003E-3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E3887">
        <v>21.645530657999998</v>
      </c>
      <c r="F3887">
        <v>18.37</v>
      </c>
      <c r="G3887">
        <v>-80.420447582709102</v>
      </c>
      <c r="H3887">
        <v>-14.301978331363401</v>
      </c>
      <c r="I3887">
        <v>-48.616384977392698</v>
      </c>
      <c r="J3887">
        <v>-1.3624214299956601</v>
      </c>
      <c r="K3887">
        <v>19.754809403058101</v>
      </c>
      <c r="L3887">
        <v>24.015179104795099</v>
      </c>
      <c r="M3887">
        <v>38.907859606635498</v>
      </c>
      <c r="N3887">
        <v>0.88807654323280905</v>
      </c>
      <c r="O3887">
        <v>117.746325530756</v>
      </c>
      <c r="P3887">
        <v>6.4927536231884098</v>
      </c>
      <c r="Q3887">
        <v>0.18847284382729901</v>
      </c>
    </row>
    <row r="3888" spans="1:17" hidden="1" x14ac:dyDescent="0.3">
      <c r="A3888" t="s">
        <v>7938</v>
      </c>
      <c r="B3888" t="s">
        <v>3345</v>
      </c>
      <c r="C3888" t="str">
        <f>IFERROR(VLOOKUP(Table1[[#This Row],[Ticker]],[1]!Table1[[Symbol]:[Industry]],2,FALSE),"-")</f>
        <v>-</v>
      </c>
      <c r="D3888" t="s">
        <v>230</v>
      </c>
      <c r="E3888">
        <v>21.624134999999999</v>
      </c>
      <c r="F3888">
        <v>8.4</v>
      </c>
      <c r="G3888">
        <v>40.221986034202402</v>
      </c>
      <c r="H3888">
        <v>-4.8492420129554299</v>
      </c>
      <c r="I3888">
        <v>21.2477795555575</v>
      </c>
      <c r="J3888">
        <v>-5.9150271330438402</v>
      </c>
      <c r="K3888">
        <v>8.6822835952324304</v>
      </c>
      <c r="L3888">
        <v>7.9394150705077697</v>
      </c>
      <c r="M3888">
        <v>55.908059904886898</v>
      </c>
      <c r="N3888">
        <v>1.6434991588560399</v>
      </c>
      <c r="O3888">
        <v>48.809523809523803</v>
      </c>
      <c r="P3888">
        <v>80.645161290322505</v>
      </c>
      <c r="Q3888">
        <v>4.0027997920465998E-2</v>
      </c>
    </row>
    <row r="3889" spans="1:17" hidden="1" x14ac:dyDescent="0.3">
      <c r="A3889" t="s">
        <v>7939</v>
      </c>
      <c r="B3889" t="s">
        <v>7940</v>
      </c>
      <c r="C3889" t="str">
        <f>IFERROR(VLOOKUP(Table1[[#This Row],[Ticker]],[1]!Table1[[Symbol]:[Industry]],2,FALSE),"-")</f>
        <v>-</v>
      </c>
      <c r="D3889" t="s">
        <v>609</v>
      </c>
      <c r="E3889">
        <v>21.602940480000001</v>
      </c>
      <c r="F3889">
        <v>3.52</v>
      </c>
      <c r="G3889">
        <v>-70.355501730887298</v>
      </c>
      <c r="H3889">
        <v>1.81742465371123</v>
      </c>
      <c r="I3889">
        <v>-60.749970725657299</v>
      </c>
      <c r="J3889">
        <v>-2.0261382441549598</v>
      </c>
      <c r="K3889">
        <v>3.5122966742958299</v>
      </c>
      <c r="L3889">
        <v>4.3491486936498696</v>
      </c>
      <c r="M3889">
        <v>98.357265219866306</v>
      </c>
      <c r="N3889">
        <v>1.4814814814814801</v>
      </c>
      <c r="O3889">
        <v>108.806818181818</v>
      </c>
      <c r="P3889">
        <v>7.9754601226993804</v>
      </c>
    </row>
    <row r="3890" spans="1:17" hidden="1" x14ac:dyDescent="0.3">
      <c r="A3890" t="s">
        <v>7941</v>
      </c>
      <c r="B3890" t="s">
        <v>7942</v>
      </c>
      <c r="C3890" t="str">
        <f>IFERROR(VLOOKUP(Table1[[#This Row],[Ticker]],[1]!Table1[[Symbol]:[Industry]],2,FALSE),"-")</f>
        <v>-</v>
      </c>
      <c r="D3890" t="s">
        <v>21</v>
      </c>
      <c r="E3890">
        <v>21.600936000000001</v>
      </c>
      <c r="F3890">
        <v>7.92</v>
      </c>
      <c r="G3890">
        <v>178.013491825708</v>
      </c>
      <c r="H3890">
        <v>39.439335141353098</v>
      </c>
      <c r="I3890">
        <v>57.117181230666503</v>
      </c>
      <c r="J3890">
        <v>40.548119181587602</v>
      </c>
      <c r="K3890">
        <v>5.0858319849743596</v>
      </c>
      <c r="L3890">
        <v>4.5591427162995197</v>
      </c>
      <c r="M3890">
        <v>90.403054444742807</v>
      </c>
      <c r="N3890">
        <v>3.4734181688537502</v>
      </c>
      <c r="O3890">
        <v>0</v>
      </c>
      <c r="P3890">
        <v>250.44247787610601</v>
      </c>
      <c r="Q3890">
        <v>0.16727900742394</v>
      </c>
    </row>
    <row r="3891" spans="1:17" hidden="1" x14ac:dyDescent="0.3">
      <c r="A3891" t="s">
        <v>7943</v>
      </c>
      <c r="B3891" t="s">
        <v>7944</v>
      </c>
      <c r="C3891" t="str">
        <f>IFERROR(VLOOKUP(Table1[[#This Row],[Ticker]],[1]!Table1[[Symbol]:[Industry]],2,FALSE),"-")</f>
        <v>-</v>
      </c>
      <c r="D3891" t="s">
        <v>59</v>
      </c>
      <c r="E3891">
        <v>21.6</v>
      </c>
      <c r="F3891">
        <v>5.13</v>
      </c>
      <c r="G3891">
        <v>-63.086967307537797</v>
      </c>
      <c r="H3891">
        <v>-28.4368126344243</v>
      </c>
      <c r="I3891">
        <v>-60.593207135265402</v>
      </c>
      <c r="J3891">
        <v>-11.101768496255801</v>
      </c>
      <c r="K3891">
        <v>6.58322554200684</v>
      </c>
      <c r="L3891">
        <v>8.6121975971323597</v>
      </c>
      <c r="M3891">
        <v>12.124779017607</v>
      </c>
      <c r="N3891">
        <v>0.48232921080003699</v>
      </c>
      <c r="O3891">
        <v>196.29629629629599</v>
      </c>
      <c r="P3891">
        <v>0</v>
      </c>
      <c r="Q3891">
        <v>-2.9283894108033E-2</v>
      </c>
    </row>
    <row r="3892" spans="1:17" hidden="1" x14ac:dyDescent="0.3">
      <c r="A3892" t="s">
        <v>7945</v>
      </c>
      <c r="B3892" t="s">
        <v>7946</v>
      </c>
      <c r="C3892" t="str">
        <f>IFERROR(VLOOKUP(Table1[[#This Row],[Ticker]],[1]!Table1[[Symbol]:[Industry]],2,FALSE),"-")</f>
        <v>-</v>
      </c>
      <c r="E3892">
        <v>21.581359200000001</v>
      </c>
      <c r="F3892">
        <v>26.6</v>
      </c>
      <c r="G3892">
        <v>76.209716095552096</v>
      </c>
      <c r="H3892">
        <v>22.4678311577762</v>
      </c>
      <c r="I3892">
        <v>38.570614201226697</v>
      </c>
      <c r="J3892">
        <v>-1.6415228595395699</v>
      </c>
      <c r="K3892">
        <v>23.276139364710001</v>
      </c>
      <c r="L3892">
        <v>20.981342382183801</v>
      </c>
      <c r="M3892">
        <v>68.409959715836095</v>
      </c>
      <c r="N3892">
        <v>1.7333557646695399</v>
      </c>
      <c r="O3892">
        <v>38.345864661654097</v>
      </c>
      <c r="P3892">
        <v>141.81818181818099</v>
      </c>
      <c r="Q3892">
        <v>8.1071412147895996E-2</v>
      </c>
    </row>
    <row r="3893" spans="1:17" hidden="1" x14ac:dyDescent="0.3">
      <c r="A3893" t="s">
        <v>7947</v>
      </c>
      <c r="B3893" t="s">
        <v>7948</v>
      </c>
      <c r="C3893" t="str">
        <f>IFERROR(VLOOKUP(Table1[[#This Row],[Ticker]],[1]!Table1[[Symbol]:[Industry]],2,FALSE),"-")</f>
        <v>-</v>
      </c>
      <c r="D3893" t="s">
        <v>92</v>
      </c>
      <c r="E3893">
        <v>21.462584714999998</v>
      </c>
      <c r="F3893">
        <v>4.3</v>
      </c>
      <c r="G3893">
        <v>11.3805620859823</v>
      </c>
      <c r="H3893">
        <v>0.29781681057397302</v>
      </c>
      <c r="I3893">
        <v>10.091075552008601</v>
      </c>
      <c r="J3893">
        <v>-4.7472266795291098</v>
      </c>
      <c r="K3893">
        <v>4.1692127184252898</v>
      </c>
      <c r="L3893">
        <v>3.9419378299814398</v>
      </c>
      <c r="M3893">
        <v>45.073776321308699</v>
      </c>
      <c r="N3893">
        <v>3.3975573978672902</v>
      </c>
      <c r="O3893">
        <v>50.697674418604599</v>
      </c>
      <c r="P3893">
        <v>67.96875</v>
      </c>
      <c r="Q3893">
        <v>-4.0201251944749997E-3</v>
      </c>
    </row>
    <row r="3894" spans="1:17" hidden="1" x14ac:dyDescent="0.3">
      <c r="A3894" t="s">
        <v>7949</v>
      </c>
      <c r="B3894" t="s">
        <v>7950</v>
      </c>
      <c r="C3894" t="str">
        <f>IFERROR(VLOOKUP(Table1[[#This Row],[Ticker]],[1]!Table1[[Symbol]:[Industry]],2,FALSE),"-")</f>
        <v>-</v>
      </c>
      <c r="D3894" t="s">
        <v>705</v>
      </c>
      <c r="E3894">
        <v>21.450464595</v>
      </c>
      <c r="F3894">
        <v>38.54</v>
      </c>
      <c r="G3894">
        <v>0.13436572222098001</v>
      </c>
      <c r="H3894">
        <v>3.4220806134456397E-2</v>
      </c>
      <c r="I3894">
        <v>-8.8888522522939706</v>
      </c>
      <c r="J3894">
        <v>-0.65847935437218397</v>
      </c>
      <c r="K3894">
        <v>36.680281484995703</v>
      </c>
      <c r="L3894">
        <v>35.940071440520903</v>
      </c>
      <c r="M3894">
        <v>53.954400247966703</v>
      </c>
      <c r="N3894">
        <v>1.1037559693624199</v>
      </c>
      <c r="O3894">
        <v>7.8360145303580699</v>
      </c>
      <c r="P3894">
        <v>28.509503167722499</v>
      </c>
      <c r="Q3894">
        <v>5.7901449305412002E-2</v>
      </c>
    </row>
    <row r="3895" spans="1:17" hidden="1" x14ac:dyDescent="0.3">
      <c r="A3895" t="s">
        <v>7951</v>
      </c>
      <c r="B3895" t="s">
        <v>7952</v>
      </c>
      <c r="C3895" t="str">
        <f>IFERROR(VLOOKUP(Table1[[#This Row],[Ticker]],[1]!Table1[[Symbol]:[Industry]],2,FALSE),"-")</f>
        <v>-</v>
      </c>
      <c r="E3895">
        <v>21.407156000000001</v>
      </c>
      <c r="F3895">
        <v>65.5</v>
      </c>
      <c r="G3895">
        <v>-35.394375037729901</v>
      </c>
      <c r="H3895">
        <v>-15.066929087785301</v>
      </c>
      <c r="I3895">
        <v>-14.8535998425023</v>
      </c>
      <c r="J3895">
        <v>-0.53428958220479394</v>
      </c>
      <c r="K3895">
        <v>67.313261669223095</v>
      </c>
      <c r="L3895">
        <v>69.218264089126393</v>
      </c>
      <c r="M3895">
        <v>56.282032446756602</v>
      </c>
      <c r="N3895">
        <v>0.98630136986301298</v>
      </c>
      <c r="O3895">
        <v>46.564885496183201</v>
      </c>
      <c r="P3895">
        <v>6.0728744939271202</v>
      </c>
    </row>
    <row r="3896" spans="1:17" hidden="1" x14ac:dyDescent="0.3">
      <c r="A3896" t="s">
        <v>7953</v>
      </c>
      <c r="B3896" t="s">
        <v>7954</v>
      </c>
      <c r="C3896" t="str">
        <f>IFERROR(VLOOKUP(Table1[[#This Row],[Ticker]],[1]!Table1[[Symbol]:[Industry]],2,FALSE),"-")</f>
        <v>-</v>
      </c>
      <c r="E3896">
        <v>21.396613156000001</v>
      </c>
      <c r="F3896">
        <v>20.88</v>
      </c>
      <c r="G3896">
        <v>-30.797057161338699</v>
      </c>
      <c r="H3896">
        <v>2.6456245168186898</v>
      </c>
      <c r="I3896">
        <v>-13.1453896527218</v>
      </c>
      <c r="J3896">
        <v>-10.9430586443289</v>
      </c>
      <c r="K3896">
        <v>21.0030555134941</v>
      </c>
      <c r="L3896">
        <v>21.6409295407712</v>
      </c>
      <c r="M3896">
        <v>42.765728213975699</v>
      </c>
      <c r="N3896">
        <v>0.82772968100057098</v>
      </c>
      <c r="O3896">
        <v>38.8888888888889</v>
      </c>
      <c r="P3896">
        <v>14.410958904109499</v>
      </c>
      <c r="Q3896">
        <v>4.4810971643539997E-2</v>
      </c>
    </row>
    <row r="3897" spans="1:17" hidden="1" x14ac:dyDescent="0.3">
      <c r="A3897" t="s">
        <v>7955</v>
      </c>
      <c r="B3897" t="s">
        <v>7956</v>
      </c>
      <c r="C3897" t="str">
        <f>IFERROR(VLOOKUP(Table1[[#This Row],[Ticker]],[1]!Table1[[Symbol]:[Industry]],2,FALSE),"-")</f>
        <v>-</v>
      </c>
      <c r="D3897" t="s">
        <v>62</v>
      </c>
      <c r="E3897">
        <v>21.32747487</v>
      </c>
      <c r="F3897">
        <v>6.31</v>
      </c>
      <c r="G3897">
        <v>-86.288304720452899</v>
      </c>
      <c r="H3897">
        <v>-14.849242012955401</v>
      </c>
      <c r="I3897">
        <v>-43.9080254369035</v>
      </c>
      <c r="J3897">
        <v>-4.6176016587891002</v>
      </c>
      <c r="K3897">
        <v>7.1397800495972996</v>
      </c>
      <c r="L3897">
        <v>9.1382445205894296</v>
      </c>
      <c r="M3897">
        <v>27.507231844168299</v>
      </c>
      <c r="N3897">
        <v>1.02703410366763</v>
      </c>
      <c r="O3897">
        <v>194.611727416798</v>
      </c>
      <c r="P3897">
        <v>323.77434519811902</v>
      </c>
      <c r="Q3897">
        <v>0.111316350109187</v>
      </c>
    </row>
    <row r="3898" spans="1:17" hidden="1" x14ac:dyDescent="0.3">
      <c r="A3898" t="s">
        <v>7957</v>
      </c>
      <c r="B3898" t="s">
        <v>7958</v>
      </c>
      <c r="C3898" t="str">
        <f>IFERROR(VLOOKUP(Table1[[#This Row],[Ticker]],[1]!Table1[[Symbol]:[Industry]],2,FALSE),"-")</f>
        <v>-</v>
      </c>
      <c r="D3898" t="s">
        <v>21</v>
      </c>
      <c r="E3898">
        <v>21.309000000000001</v>
      </c>
      <c r="F3898">
        <v>75.400000000000006</v>
      </c>
      <c r="G3898">
        <v>60.721986034202402</v>
      </c>
      <c r="H3898">
        <v>1.0076879423351801</v>
      </c>
      <c r="I3898">
        <v>-30.865562735986099</v>
      </c>
      <c r="J3898">
        <v>-10.492633089515699</v>
      </c>
      <c r="K3898">
        <v>67.805899331933702</v>
      </c>
      <c r="L3898">
        <v>62.040111051840803</v>
      </c>
      <c r="M3898">
        <v>50.775606706592903</v>
      </c>
      <c r="N3898">
        <v>1.3204811187022301</v>
      </c>
      <c r="O3898">
        <v>35.888594164456201</v>
      </c>
      <c r="P3898">
        <v>114.69248291571699</v>
      </c>
      <c r="Q3898">
        <v>0.124548923841224</v>
      </c>
    </row>
    <row r="3899" spans="1:17" hidden="1" x14ac:dyDescent="0.3">
      <c r="A3899" t="s">
        <v>7959</v>
      </c>
      <c r="B3899" t="s">
        <v>7960</v>
      </c>
      <c r="C3899" t="str">
        <f>IFERROR(VLOOKUP(Table1[[#This Row],[Ticker]],[1]!Table1[[Symbol]:[Industry]],2,FALSE),"-")</f>
        <v>-</v>
      </c>
      <c r="E3899">
        <v>21.29665</v>
      </c>
      <c r="F3899">
        <v>32.64</v>
      </c>
      <c r="G3899">
        <v>22.984110745518802</v>
      </c>
      <c r="H3899">
        <v>-4.8492420129554299</v>
      </c>
      <c r="I3899">
        <v>-6.0501591188016697</v>
      </c>
      <c r="J3899">
        <v>-2.0261382441549598</v>
      </c>
      <c r="K3899">
        <v>32.297161598167101</v>
      </c>
      <c r="L3899">
        <v>29.332266870660401</v>
      </c>
      <c r="M3899">
        <v>1.5738798927461899</v>
      </c>
      <c r="N3899">
        <v>0</v>
      </c>
      <c r="O3899">
        <v>0.24509803921568499</v>
      </c>
      <c r="P3899">
        <v>94.285714285714207</v>
      </c>
    </row>
    <row r="3900" spans="1:17" hidden="1" x14ac:dyDescent="0.3">
      <c r="A3900" t="s">
        <v>7961</v>
      </c>
      <c r="B3900" t="s">
        <v>7962</v>
      </c>
      <c r="C3900" t="str">
        <f>IFERROR(VLOOKUP(Table1[[#This Row],[Ticker]],[1]!Table1[[Symbol]:[Industry]],2,FALSE),"-")</f>
        <v>-</v>
      </c>
      <c r="D3900" t="s">
        <v>46</v>
      </c>
      <c r="E3900">
        <v>21.287500000000001</v>
      </c>
      <c r="F3900">
        <v>66.81</v>
      </c>
      <c r="G3900">
        <v>435.54407709659699</v>
      </c>
      <c r="H3900">
        <v>84.457116368547403</v>
      </c>
      <c r="I3900">
        <v>260.13098165529499</v>
      </c>
      <c r="J3900">
        <v>16.013148113747299</v>
      </c>
      <c r="K3900">
        <v>40.050035995446002</v>
      </c>
      <c r="L3900">
        <v>27.327954159076299</v>
      </c>
      <c r="M3900">
        <v>97.658444390947494</v>
      </c>
      <c r="N3900">
        <v>1.0386347934226801</v>
      </c>
      <c r="O3900">
        <v>0</v>
      </c>
      <c r="P3900">
        <v>463.32209106239401</v>
      </c>
    </row>
    <row r="3901" spans="1:17" hidden="1" x14ac:dyDescent="0.3">
      <c r="A3901" t="s">
        <v>7963</v>
      </c>
      <c r="B3901" t="s">
        <v>7964</v>
      </c>
      <c r="C3901" t="str">
        <f>IFERROR(VLOOKUP(Table1[[#This Row],[Ticker]],[1]!Table1[[Symbol]:[Industry]],2,FALSE),"-")</f>
        <v>-</v>
      </c>
      <c r="D3901" t="s">
        <v>531</v>
      </c>
      <c r="E3901">
        <v>21.2570415</v>
      </c>
      <c r="F3901">
        <v>71.55</v>
      </c>
      <c r="G3901">
        <v>-13.4991447755724</v>
      </c>
      <c r="H3901">
        <v>-4.6631821875654298</v>
      </c>
      <c r="I3901">
        <v>-5.8150967760775201</v>
      </c>
      <c r="J3901">
        <v>-4.9387596033782497</v>
      </c>
      <c r="K3901">
        <v>70.944860925914497</v>
      </c>
      <c r="L3901">
        <v>69.5554760914371</v>
      </c>
      <c r="M3901">
        <v>46.183343299477201</v>
      </c>
      <c r="N3901">
        <v>1.5766965582886601</v>
      </c>
      <c r="O3901">
        <v>17.400419287211701</v>
      </c>
      <c r="P3901">
        <v>37.596153846153797</v>
      </c>
      <c r="Q3901">
        <v>-5.3230864055274003E-2</v>
      </c>
    </row>
    <row r="3902" spans="1:17" hidden="1" x14ac:dyDescent="0.3">
      <c r="A3902" t="s">
        <v>7965</v>
      </c>
      <c r="B3902" t="s">
        <v>7966</v>
      </c>
      <c r="C3902" t="str">
        <f>IFERROR(VLOOKUP(Table1[[#This Row],[Ticker]],[1]!Table1[[Symbol]:[Industry]],2,FALSE),"-")</f>
        <v>-</v>
      </c>
      <c r="E3902">
        <v>21.25</v>
      </c>
      <c r="F3902">
        <v>475</v>
      </c>
      <c r="G3902">
        <v>66.099537054610494</v>
      </c>
      <c r="H3902">
        <v>-18.664634583842201</v>
      </c>
      <c r="I3902">
        <v>3.8373500551338</v>
      </c>
      <c r="J3902">
        <v>-6.5333956925888801</v>
      </c>
      <c r="K3902">
        <v>527.47068223456597</v>
      </c>
      <c r="L3902">
        <v>448.64685027921797</v>
      </c>
      <c r="M3902">
        <v>2.88008578573998</v>
      </c>
      <c r="N3902">
        <v>1.18</v>
      </c>
      <c r="O3902">
        <v>22.136842105263099</v>
      </c>
      <c r="P3902">
        <v>106.521739130434</v>
      </c>
    </row>
    <row r="3903" spans="1:17" hidden="1" x14ac:dyDescent="0.3">
      <c r="A3903" t="s">
        <v>7967</v>
      </c>
      <c r="B3903" t="s">
        <v>7968</v>
      </c>
      <c r="C3903" t="str">
        <f>IFERROR(VLOOKUP(Table1[[#This Row],[Ticker]],[1]!Table1[[Symbol]:[Industry]],2,FALSE),"-")</f>
        <v>-</v>
      </c>
      <c r="D3903" t="s">
        <v>672</v>
      </c>
      <c r="E3903">
        <v>21.175712999999998</v>
      </c>
      <c r="F3903">
        <v>68.73</v>
      </c>
      <c r="G3903">
        <v>-32.319680632464198</v>
      </c>
      <c r="H3903">
        <v>0.146175035623863</v>
      </c>
      <c r="I3903">
        <v>-17.398082831535099</v>
      </c>
      <c r="J3903">
        <v>2.9692788044243299</v>
      </c>
      <c r="K3903">
        <v>65.640127338558997</v>
      </c>
      <c r="L3903">
        <v>67.547231702519397</v>
      </c>
      <c r="M3903">
        <v>99.964255264645004</v>
      </c>
      <c r="N3903">
        <v>1.71428571428571</v>
      </c>
      <c r="O3903">
        <v>12.032591299287001</v>
      </c>
      <c r="P3903">
        <v>8.1340465701699092</v>
      </c>
    </row>
    <row r="3904" spans="1:17" hidden="1" x14ac:dyDescent="0.3">
      <c r="A3904" t="s">
        <v>7969</v>
      </c>
      <c r="B3904" t="s">
        <v>7970</v>
      </c>
      <c r="C3904" t="str">
        <f>IFERROR(VLOOKUP(Table1[[#This Row],[Ticker]],[1]!Table1[[Symbol]:[Industry]],2,FALSE),"-")</f>
        <v>-</v>
      </c>
      <c r="D3904" t="s">
        <v>177</v>
      </c>
      <c r="E3904">
        <v>21.149493750000001</v>
      </c>
      <c r="F3904">
        <v>43.75</v>
      </c>
      <c r="G3904">
        <v>71.085622397838705</v>
      </c>
      <c r="H3904">
        <v>-15.5635277272411</v>
      </c>
      <c r="I3904">
        <v>24.623229717310501</v>
      </c>
      <c r="J3904">
        <v>-4.6957711696277098</v>
      </c>
      <c r="K3904">
        <v>45.418853104017202</v>
      </c>
      <c r="L3904">
        <v>38.798160422277597</v>
      </c>
      <c r="M3904">
        <v>9.2118356016807805</v>
      </c>
      <c r="N3904">
        <v>0.52941176470588203</v>
      </c>
      <c r="O3904">
        <v>16.342857142857099</v>
      </c>
      <c r="P3904">
        <v>98.863636363636303</v>
      </c>
    </row>
    <row r="3905" spans="1:17" hidden="1" x14ac:dyDescent="0.3">
      <c r="A3905" t="s">
        <v>7971</v>
      </c>
      <c r="B3905" t="s">
        <v>7972</v>
      </c>
      <c r="C3905" t="str">
        <f>IFERROR(VLOOKUP(Table1[[#This Row],[Ticker]],[1]!Table1[[Symbol]:[Industry]],2,FALSE),"-")</f>
        <v>-</v>
      </c>
      <c r="E3905">
        <v>21.1355</v>
      </c>
      <c r="F3905">
        <v>50</v>
      </c>
      <c r="G3905">
        <v>-35.185421373205003</v>
      </c>
      <c r="H3905">
        <v>-21.223217594156299</v>
      </c>
      <c r="I3905">
        <v>5.2433847560702196</v>
      </c>
      <c r="J3905">
        <v>-2.0261382441549598</v>
      </c>
      <c r="K3905">
        <v>52.2446591323436</v>
      </c>
      <c r="L3905">
        <v>53.762141426835903</v>
      </c>
      <c r="M3905">
        <v>44.066819913067398</v>
      </c>
      <c r="N3905">
        <v>0.49162995594713599</v>
      </c>
      <c r="O3905">
        <v>33.5</v>
      </c>
      <c r="P3905">
        <v>35.501355013550103</v>
      </c>
    </row>
    <row r="3906" spans="1:17" hidden="1" x14ac:dyDescent="0.3">
      <c r="A3906" t="s">
        <v>7973</v>
      </c>
      <c r="B3906" t="s">
        <v>7974</v>
      </c>
      <c r="C3906" t="str">
        <f>IFERROR(VLOOKUP(Table1[[#This Row],[Ticker]],[1]!Table1[[Symbol]:[Industry]],2,FALSE),"-")</f>
        <v>-</v>
      </c>
      <c r="D3906" t="s">
        <v>609</v>
      </c>
      <c r="E3906">
        <v>21.09</v>
      </c>
      <c r="F3906">
        <v>21.47</v>
      </c>
      <c r="G3906">
        <v>-1.4838963187387799</v>
      </c>
      <c r="H3906">
        <v>-3.28386448072707</v>
      </c>
      <c r="I3906">
        <v>-17.2802264960877</v>
      </c>
      <c r="J3906">
        <v>1.25101531389746</v>
      </c>
      <c r="K3906">
        <v>22.091890097759698</v>
      </c>
      <c r="L3906">
        <v>21.380768134779998</v>
      </c>
      <c r="M3906">
        <v>55.0351432414257</v>
      </c>
      <c r="N3906">
        <v>0.13780373105479399</v>
      </c>
      <c r="O3906">
        <v>54.820680018630597</v>
      </c>
      <c r="P3906">
        <v>41.716171617161699</v>
      </c>
      <c r="Q3906">
        <v>9.0716989308714996E-2</v>
      </c>
    </row>
    <row r="3907" spans="1:17" hidden="1" x14ac:dyDescent="0.3">
      <c r="A3907" t="s">
        <v>7975</v>
      </c>
      <c r="B3907" t="s">
        <v>7976</v>
      </c>
      <c r="C3907" t="str">
        <f>IFERROR(VLOOKUP(Table1[[#This Row],[Ticker]],[1]!Table1[[Symbol]:[Industry]],2,FALSE),"-")</f>
        <v>-</v>
      </c>
      <c r="D3907" t="s">
        <v>705</v>
      </c>
      <c r="E3907">
        <v>20.996392725</v>
      </c>
      <c r="F3907">
        <v>122.69</v>
      </c>
      <c r="G3907">
        <v>9.2904700024740805</v>
      </c>
      <c r="H3907">
        <v>-0.823925557259238</v>
      </c>
      <c r="I3907">
        <v>7.3109919443532503</v>
      </c>
      <c r="J3907">
        <v>-2.1476744619478598</v>
      </c>
      <c r="K3907">
        <v>117.838277010898</v>
      </c>
      <c r="L3907">
        <v>107.104509041952</v>
      </c>
      <c r="M3907">
        <v>31.0272649847048</v>
      </c>
      <c r="N3907">
        <v>1.6549463653473999</v>
      </c>
      <c r="O3907">
        <v>3.5129187382834699</v>
      </c>
      <c r="P3907">
        <v>37.529424952359598</v>
      </c>
      <c r="Q3907">
        <v>7.1200898966220002E-3</v>
      </c>
    </row>
    <row r="3908" spans="1:17" hidden="1" x14ac:dyDescent="0.3">
      <c r="A3908" t="s">
        <v>7977</v>
      </c>
      <c r="B3908" t="s">
        <v>7978</v>
      </c>
      <c r="C3908" t="str">
        <f>IFERROR(VLOOKUP(Table1[[#This Row],[Ticker]],[1]!Table1[[Symbol]:[Industry]],2,FALSE),"-")</f>
        <v>-</v>
      </c>
      <c r="E3908">
        <v>20.918703749999999</v>
      </c>
      <c r="F3908">
        <v>167.65</v>
      </c>
      <c r="G3908">
        <v>73.120727795736201</v>
      </c>
      <c r="H3908">
        <v>9.2221865584731209</v>
      </c>
      <c r="I3908">
        <v>68.942844242519897</v>
      </c>
      <c r="J3908">
        <v>18.958710240693499</v>
      </c>
      <c r="K3908">
        <v>130.27515903691099</v>
      </c>
      <c r="L3908">
        <v>110.81154190373999</v>
      </c>
      <c r="M3908">
        <v>89.7968290228999</v>
      </c>
      <c r="N3908">
        <v>1.66336633663366</v>
      </c>
      <c r="O3908">
        <v>0</v>
      </c>
      <c r="P3908">
        <v>122.790697674418</v>
      </c>
    </row>
    <row r="3909" spans="1:17" hidden="1" x14ac:dyDescent="0.3">
      <c r="A3909" t="s">
        <v>7979</v>
      </c>
      <c r="B3909" t="s">
        <v>7980</v>
      </c>
      <c r="C3909" t="str">
        <f>IFERROR(VLOOKUP(Table1[[#This Row],[Ticker]],[1]!Table1[[Symbol]:[Industry]],2,FALSE),"-")</f>
        <v>-</v>
      </c>
      <c r="D3909" t="s">
        <v>384</v>
      </c>
      <c r="E3909">
        <v>20.878</v>
      </c>
      <c r="F3909">
        <v>34.17</v>
      </c>
      <c r="G3909">
        <v>82.498909111125499</v>
      </c>
      <c r="H3909">
        <v>71.708897521928193</v>
      </c>
      <c r="I3909">
        <v>124.619487402421</v>
      </c>
      <c r="J3909">
        <v>41.111116657805802</v>
      </c>
      <c r="K3909">
        <v>23.948350328585398</v>
      </c>
      <c r="L3909">
        <v>20.613694245505101</v>
      </c>
      <c r="M3909">
        <v>95.186662836229701</v>
      </c>
      <c r="N3909">
        <v>2.8863033638598901</v>
      </c>
      <c r="O3909">
        <v>14.749780509218599</v>
      </c>
      <c r="P3909">
        <v>184.51290591174001</v>
      </c>
      <c r="Q3909">
        <v>0.118749651413353</v>
      </c>
    </row>
    <row r="3910" spans="1:17" hidden="1" x14ac:dyDescent="0.3">
      <c r="A3910" t="s">
        <v>7981</v>
      </c>
      <c r="B3910" t="s">
        <v>7982</v>
      </c>
      <c r="C3910" t="str">
        <f>IFERROR(VLOOKUP(Table1[[#This Row],[Ticker]],[1]!Table1[[Symbol]:[Industry]],2,FALSE),"-")</f>
        <v>-</v>
      </c>
      <c r="D3910" t="s">
        <v>384</v>
      </c>
      <c r="E3910">
        <v>20.867222250000001</v>
      </c>
      <c r="F3910">
        <v>36.340000000000003</v>
      </c>
      <c r="G3910">
        <v>82.279789502410495</v>
      </c>
      <c r="H3910">
        <v>-2.00833292204634</v>
      </c>
      <c r="I3910">
        <v>-11.2827341466996</v>
      </c>
      <c r="J3910">
        <v>-1.47058268859939</v>
      </c>
      <c r="K3910">
        <v>35.0116674209686</v>
      </c>
      <c r="L3910">
        <v>30.850779833478502</v>
      </c>
      <c r="M3910">
        <v>52.240643474245701</v>
      </c>
      <c r="N3910">
        <v>1.8624909582664999</v>
      </c>
      <c r="O3910">
        <v>18.932305998899199</v>
      </c>
      <c r="P3910">
        <v>134.451612903225</v>
      </c>
      <c r="Q3910">
        <v>8.5436583003315997E-2</v>
      </c>
    </row>
    <row r="3911" spans="1:17" hidden="1" x14ac:dyDescent="0.3">
      <c r="A3911" t="s">
        <v>7983</v>
      </c>
      <c r="B3911" t="s">
        <v>7984</v>
      </c>
      <c r="C3911" t="str">
        <f>IFERROR(VLOOKUP(Table1[[#This Row],[Ticker]],[1]!Table1[[Symbol]:[Industry]],2,FALSE),"-")</f>
        <v>-</v>
      </c>
      <c r="D3911" t="s">
        <v>705</v>
      </c>
      <c r="E3911">
        <v>20.802747875000001</v>
      </c>
      <c r="F3911">
        <v>85.58</v>
      </c>
      <c r="G3911">
        <v>-3.8747274448767799</v>
      </c>
      <c r="H3911">
        <v>-8.2207861801840192</v>
      </c>
      <c r="I3911">
        <v>5.6696197752095703</v>
      </c>
      <c r="J3911">
        <v>-4.4324946573217998</v>
      </c>
      <c r="K3911">
        <v>84.918680765079401</v>
      </c>
      <c r="L3911">
        <v>76.858858846630497</v>
      </c>
      <c r="M3911">
        <v>59.256974662123497</v>
      </c>
      <c r="N3911">
        <v>0.98589509457683699</v>
      </c>
      <c r="O3911">
        <v>10.306146295863501</v>
      </c>
      <c r="P3911">
        <v>29.274924471298998</v>
      </c>
    </row>
    <row r="3912" spans="1:17" hidden="1" x14ac:dyDescent="0.3">
      <c r="A3912" t="s">
        <v>7985</v>
      </c>
      <c r="B3912" t="s">
        <v>7986</v>
      </c>
      <c r="C3912" t="str">
        <f>IFERROR(VLOOKUP(Table1[[#This Row],[Ticker]],[1]!Table1[[Symbol]:[Industry]],2,FALSE),"-")</f>
        <v>-</v>
      </c>
      <c r="D3912" t="s">
        <v>609</v>
      </c>
      <c r="E3912">
        <v>20.7284778</v>
      </c>
      <c r="F3912">
        <v>2</v>
      </c>
      <c r="G3912">
        <v>-40.821492226667097</v>
      </c>
      <c r="H3912">
        <v>-21.5159086796221</v>
      </c>
      <c r="I3912">
        <v>-67.557424141806393</v>
      </c>
      <c r="J3912">
        <v>-10.7019373309129</v>
      </c>
      <c r="K3912">
        <v>2.5248128165438999</v>
      </c>
      <c r="L3912">
        <v>3.3846589624871002</v>
      </c>
      <c r="M3912">
        <v>4.8547349137525204</v>
      </c>
      <c r="N3912">
        <v>2.1036838195869798</v>
      </c>
      <c r="O3912">
        <v>165</v>
      </c>
      <c r="P3912">
        <v>5.26315789473683</v>
      </c>
      <c r="Q3912">
        <v>-6.3583568714139005E-2</v>
      </c>
    </row>
    <row r="3913" spans="1:17" hidden="1" x14ac:dyDescent="0.3">
      <c r="A3913" t="s">
        <v>7987</v>
      </c>
      <c r="B3913" t="s">
        <v>7988</v>
      </c>
      <c r="C3913" t="str">
        <f>IFERROR(VLOOKUP(Table1[[#This Row],[Ticker]],[1]!Table1[[Symbol]:[Industry]],2,FALSE),"-")</f>
        <v>-</v>
      </c>
      <c r="D3913" t="s">
        <v>177</v>
      </c>
      <c r="E3913">
        <v>20.721139999999998</v>
      </c>
      <c r="F3913">
        <v>40.32</v>
      </c>
      <c r="G3913">
        <v>-15.7780139657976</v>
      </c>
      <c r="H3913">
        <v>-0.24139887570052901</v>
      </c>
      <c r="I3913">
        <v>-14.112608088294699</v>
      </c>
      <c r="J3913">
        <v>-4.2864647978144703E-2</v>
      </c>
      <c r="K3913">
        <v>39.806873558839001</v>
      </c>
      <c r="L3913">
        <v>40.618902870040898</v>
      </c>
      <c r="M3913">
        <v>61.600014539776602</v>
      </c>
      <c r="N3913">
        <v>0.640267539698262</v>
      </c>
      <c r="O3913">
        <v>33.903769841269799</v>
      </c>
      <c r="P3913">
        <v>18.938053097345101</v>
      </c>
      <c r="Q3913">
        <v>6.6496332711396003E-2</v>
      </c>
    </row>
    <row r="3914" spans="1:17" hidden="1" x14ac:dyDescent="0.3">
      <c r="A3914" t="s">
        <v>7989</v>
      </c>
      <c r="B3914" t="s">
        <v>7990</v>
      </c>
      <c r="C3914" t="str">
        <f>IFERROR(VLOOKUP(Table1[[#This Row],[Ticker]],[1]!Table1[[Symbol]:[Industry]],2,FALSE),"-")</f>
        <v>-</v>
      </c>
      <c r="D3914" t="s">
        <v>584</v>
      </c>
      <c r="E3914">
        <v>20.68264692</v>
      </c>
      <c r="F3914">
        <v>3.04</v>
      </c>
      <c r="G3914">
        <v>-109.62876023445401</v>
      </c>
      <c r="H3914">
        <v>-3.18257534628877</v>
      </c>
      <c r="I3914">
        <v>-76.490230465917094</v>
      </c>
      <c r="J3914">
        <v>-4.8923802823715299</v>
      </c>
      <c r="K3914">
        <v>3.27074799587318</v>
      </c>
      <c r="L3914">
        <v>6.2499344559127596</v>
      </c>
      <c r="M3914">
        <v>64.754587480939804</v>
      </c>
      <c r="N3914">
        <v>1.1063417227690799</v>
      </c>
      <c r="O3914">
        <v>455.92105263157799</v>
      </c>
      <c r="P3914">
        <v>5.9233449477351803</v>
      </c>
      <c r="Q3914">
        <v>0.20595045173530299</v>
      </c>
    </row>
    <row r="3915" spans="1:17" hidden="1" x14ac:dyDescent="0.3">
      <c r="A3915" t="s">
        <v>7991</v>
      </c>
      <c r="B3915" t="s">
        <v>7992</v>
      </c>
      <c r="C3915" t="str">
        <f>IFERROR(VLOOKUP(Table1[[#This Row],[Ticker]],[1]!Table1[[Symbol]:[Industry]],2,FALSE),"-")</f>
        <v>-</v>
      </c>
      <c r="D3915" t="s">
        <v>140</v>
      </c>
      <c r="E3915">
        <v>20.67</v>
      </c>
      <c r="F3915">
        <v>6.8</v>
      </c>
      <c r="G3915">
        <v>38.888652700869002</v>
      </c>
      <c r="H3915">
        <v>1.9724634134011401</v>
      </c>
      <c r="I3915">
        <v>23.086602957070099</v>
      </c>
      <c r="J3915">
        <v>-7.2530983541962204</v>
      </c>
      <c r="K3915">
        <v>6.54938002530369</v>
      </c>
      <c r="L3915">
        <v>6.3318191730025104</v>
      </c>
      <c r="M3915">
        <v>66.186900470242804</v>
      </c>
      <c r="N3915">
        <v>1.9441487992856601</v>
      </c>
      <c r="O3915">
        <v>67.058823529411697</v>
      </c>
      <c r="P3915">
        <v>102.985074626865</v>
      </c>
      <c r="Q3915">
        <v>1.272240126059E-2</v>
      </c>
    </row>
    <row r="3916" spans="1:17" hidden="1" x14ac:dyDescent="0.3">
      <c r="A3916" t="s">
        <v>7993</v>
      </c>
      <c r="B3916" t="s">
        <v>7994</v>
      </c>
      <c r="C3916" t="str">
        <f>IFERROR(VLOOKUP(Table1[[#This Row],[Ticker]],[1]!Table1[[Symbol]:[Industry]],2,FALSE),"-")</f>
        <v>-</v>
      </c>
      <c r="D3916" t="s">
        <v>609</v>
      </c>
      <c r="E3916">
        <v>20.665800000000001</v>
      </c>
      <c r="F3916">
        <v>38.630000000000003</v>
      </c>
      <c r="G3916">
        <v>-61.1286005772537</v>
      </c>
      <c r="H3916">
        <v>-16.1078232486533</v>
      </c>
      <c r="I3916">
        <v>16.2879801171715</v>
      </c>
      <c r="J3916">
        <v>-3.5555538884013399E-4</v>
      </c>
      <c r="K3916">
        <v>39.883555318783898</v>
      </c>
      <c r="L3916">
        <v>38.2760563786793</v>
      </c>
      <c r="M3916">
        <v>29.541157897901499</v>
      </c>
      <c r="N3916">
        <v>1.03436514290503</v>
      </c>
      <c r="O3916">
        <v>57.882474760548703</v>
      </c>
      <c r="P3916">
        <v>58.514567090685198</v>
      </c>
      <c r="Q3916">
        <v>-8.3663513842859999E-3</v>
      </c>
    </row>
    <row r="3917" spans="1:17" hidden="1" x14ac:dyDescent="0.3">
      <c r="A3917" t="s">
        <v>7995</v>
      </c>
      <c r="B3917" t="s">
        <v>7996</v>
      </c>
      <c r="C3917" t="str">
        <f>IFERROR(VLOOKUP(Table1[[#This Row],[Ticker]],[1]!Table1[[Symbol]:[Industry]],2,FALSE),"-")</f>
        <v>-</v>
      </c>
      <c r="E3917">
        <v>20.6503269</v>
      </c>
      <c r="F3917">
        <v>18.3</v>
      </c>
      <c r="G3917">
        <v>67.110164947940405</v>
      </c>
      <c r="H3917">
        <v>-29.7184573047059</v>
      </c>
      <c r="I3917">
        <v>3.33931498862836</v>
      </c>
      <c r="J3917">
        <v>-4.4307383487027696</v>
      </c>
      <c r="K3917">
        <v>20.005896797871301</v>
      </c>
      <c r="L3917">
        <v>16.634173063918201</v>
      </c>
      <c r="M3917">
        <v>31.044298866768401</v>
      </c>
      <c r="N3917">
        <v>0.26040466667942402</v>
      </c>
      <c r="O3917">
        <v>69.398907103825096</v>
      </c>
      <c r="P3917">
        <v>128.75</v>
      </c>
    </row>
    <row r="3918" spans="1:17" hidden="1" x14ac:dyDescent="0.3">
      <c r="A3918" t="s">
        <v>7997</v>
      </c>
      <c r="B3918" t="s">
        <v>7998</v>
      </c>
      <c r="C3918" t="str">
        <f>IFERROR(VLOOKUP(Table1[[#This Row],[Ticker]],[1]!Table1[[Symbol]:[Industry]],2,FALSE),"-")</f>
        <v>-</v>
      </c>
      <c r="E3918">
        <v>20.63156</v>
      </c>
      <c r="F3918">
        <v>17.59</v>
      </c>
      <c r="G3918">
        <v>81.626747938964201</v>
      </c>
      <c r="H3918">
        <v>-2.6541200617359002</v>
      </c>
      <c r="I3918">
        <v>123.810776937894</v>
      </c>
      <c r="J3918">
        <v>17.859412542683302</v>
      </c>
      <c r="K3918">
        <v>14.9214720198006</v>
      </c>
      <c r="L3918">
        <v>12.5459748470296</v>
      </c>
      <c r="M3918">
        <v>71.682359183674194</v>
      </c>
      <c r="N3918">
        <v>0.80263157894736803</v>
      </c>
      <c r="O3918">
        <v>2.04661739624787</v>
      </c>
      <c r="P3918">
        <v>179.20634920634899</v>
      </c>
    </row>
    <row r="3919" spans="1:17" hidden="1" x14ac:dyDescent="0.3">
      <c r="A3919" t="s">
        <v>7999</v>
      </c>
      <c r="B3919" t="s">
        <v>8000</v>
      </c>
      <c r="C3919" t="str">
        <f>IFERROR(VLOOKUP(Table1[[#This Row],[Ticker]],[1]!Table1[[Symbol]:[Industry]],2,FALSE),"-")</f>
        <v>-</v>
      </c>
      <c r="D3919" t="s">
        <v>140</v>
      </c>
      <c r="E3919">
        <v>20.627206600000001</v>
      </c>
      <c r="F3919">
        <v>26.65</v>
      </c>
      <c r="G3919">
        <v>207.442111820365</v>
      </c>
      <c r="I3919">
        <v>70.256831995431</v>
      </c>
      <c r="K3919">
        <v>20.138901269265599</v>
      </c>
      <c r="L3919">
        <v>14.926506281189599</v>
      </c>
      <c r="M3919">
        <v>97.886429792970802</v>
      </c>
      <c r="N3919">
        <v>0.42857142857142799</v>
      </c>
      <c r="O3919">
        <v>8.6303939962476495</v>
      </c>
      <c r="P3919">
        <v>237.341772151898</v>
      </c>
    </row>
    <row r="3920" spans="1:17" hidden="1" x14ac:dyDescent="0.3">
      <c r="A3920" t="s">
        <v>8001</v>
      </c>
      <c r="B3920" t="s">
        <v>8002</v>
      </c>
      <c r="C3920" t="str">
        <f>IFERROR(VLOOKUP(Table1[[#This Row],[Ticker]],[1]!Table1[[Symbol]:[Industry]],2,FALSE),"-")</f>
        <v>-</v>
      </c>
      <c r="E3920">
        <v>20.581469999999999</v>
      </c>
      <c r="F3920">
        <v>10.42</v>
      </c>
      <c r="G3920">
        <v>18.982549414484001</v>
      </c>
      <c r="H3920">
        <v>-2.0899651337927199</v>
      </c>
      <c r="I3920">
        <v>-21.362707386586699</v>
      </c>
      <c r="J3920">
        <v>-0.13934579132476299</v>
      </c>
      <c r="K3920">
        <v>10.855622195261301</v>
      </c>
      <c r="L3920">
        <v>10.5250712339576</v>
      </c>
      <c r="M3920">
        <v>54.6978866543799</v>
      </c>
      <c r="N3920">
        <v>1.4297235232300101</v>
      </c>
      <c r="O3920">
        <v>53.358925143953897</v>
      </c>
      <c r="P3920">
        <v>63.836477987421297</v>
      </c>
      <c r="Q3920">
        <v>8.1200128521750001E-2</v>
      </c>
    </row>
    <row r="3921" spans="1:17" hidden="1" x14ac:dyDescent="0.3">
      <c r="A3921" t="s">
        <v>8003</v>
      </c>
      <c r="B3921" t="s">
        <v>8004</v>
      </c>
      <c r="C3921" t="str">
        <f>IFERROR(VLOOKUP(Table1[[#This Row],[Ticker]],[1]!Table1[[Symbol]:[Industry]],2,FALSE),"-")</f>
        <v>-</v>
      </c>
      <c r="D3921" t="s">
        <v>420</v>
      </c>
      <c r="E3921">
        <v>20.562065304000001</v>
      </c>
      <c r="F3921">
        <v>13.3</v>
      </c>
      <c r="G3921">
        <v>33.434107246323599</v>
      </c>
      <c r="H3921">
        <v>-13.6848584513115</v>
      </c>
      <c r="I3921">
        <v>30.453676690756001</v>
      </c>
      <c r="J3921">
        <v>-8.2937438779577697</v>
      </c>
      <c r="K3921">
        <v>13.960939650238799</v>
      </c>
      <c r="L3921">
        <v>12.3989103526685</v>
      </c>
      <c r="M3921">
        <v>36.950840415807697</v>
      </c>
      <c r="N3921">
        <v>1.1003494398411</v>
      </c>
      <c r="O3921">
        <v>26.0150375939849</v>
      </c>
      <c r="P3921">
        <v>68.567807351077306</v>
      </c>
      <c r="Q3921">
        <v>4.7009699829266997E-2</v>
      </c>
    </row>
    <row r="3922" spans="1:17" hidden="1" x14ac:dyDescent="0.3">
      <c r="A3922" t="s">
        <v>8005</v>
      </c>
      <c r="B3922" t="s">
        <v>8006</v>
      </c>
      <c r="C3922" t="str">
        <f>IFERROR(VLOOKUP(Table1[[#This Row],[Ticker]],[1]!Table1[[Symbol]:[Industry]],2,FALSE),"-")</f>
        <v>-</v>
      </c>
      <c r="D3922" t="s">
        <v>609</v>
      </c>
      <c r="E3922">
        <v>20.52194635</v>
      </c>
      <c r="F3922">
        <v>34.5</v>
      </c>
      <c r="G3922">
        <v>-41.528013965797598</v>
      </c>
      <c r="H3922">
        <v>-3.18257534628877</v>
      </c>
      <c r="I3922">
        <v>-33.5075951237311</v>
      </c>
      <c r="J3922">
        <v>3.1462755489484802</v>
      </c>
      <c r="K3922">
        <v>34.706375327079897</v>
      </c>
      <c r="L3922">
        <v>37.929203239061799</v>
      </c>
      <c r="M3922">
        <v>37.214260520776101</v>
      </c>
      <c r="N3922">
        <v>1.71315789473684</v>
      </c>
      <c r="O3922">
        <v>50.7246376811594</v>
      </c>
      <c r="P3922">
        <v>36.579572446555801</v>
      </c>
    </row>
    <row r="3923" spans="1:17" hidden="1" x14ac:dyDescent="0.3">
      <c r="A3923" t="s">
        <v>8007</v>
      </c>
      <c r="B3923" t="s">
        <v>8008</v>
      </c>
      <c r="C3923" t="str">
        <f>IFERROR(VLOOKUP(Table1[[#This Row],[Ticker]],[1]!Table1[[Symbol]:[Industry]],2,FALSE),"-")</f>
        <v>-</v>
      </c>
      <c r="D3923" t="s">
        <v>609</v>
      </c>
      <c r="E3923">
        <v>20.48075</v>
      </c>
      <c r="F3923">
        <v>13.17</v>
      </c>
      <c r="G3923">
        <v>110.808942555941</v>
      </c>
      <c r="H3923">
        <v>16.909597515603</v>
      </c>
      <c r="I3923">
        <v>62.482101549893102</v>
      </c>
      <c r="J3923">
        <v>-9.6602510364520704</v>
      </c>
      <c r="K3923">
        <v>11.883473572341201</v>
      </c>
      <c r="L3923">
        <v>8.6149861781626598</v>
      </c>
      <c r="M3923">
        <v>30.806968799502499</v>
      </c>
      <c r="N3923">
        <v>0.124161180463693</v>
      </c>
      <c r="O3923">
        <v>29.4608959757023</v>
      </c>
      <c r="P3923">
        <v>190.728476821192</v>
      </c>
      <c r="Q3923">
        <v>0.12717145845876801</v>
      </c>
    </row>
    <row r="3924" spans="1:17" hidden="1" x14ac:dyDescent="0.3">
      <c r="A3924" t="s">
        <v>8009</v>
      </c>
      <c r="B3924" t="s">
        <v>8010</v>
      </c>
      <c r="C3924" t="str">
        <f>IFERROR(VLOOKUP(Table1[[#This Row],[Ticker]],[1]!Table1[[Symbol]:[Industry]],2,FALSE),"-")</f>
        <v>-</v>
      </c>
      <c r="D3924" t="s">
        <v>328</v>
      </c>
      <c r="E3924">
        <v>20.469623162999898</v>
      </c>
      <c r="F3924">
        <v>40.83</v>
      </c>
      <c r="G3924">
        <v>15.4348937858684</v>
      </c>
      <c r="H3924">
        <v>-14.638154098318401</v>
      </c>
      <c r="I3924">
        <v>2.69690551787627</v>
      </c>
      <c r="J3924">
        <v>19.505111755845</v>
      </c>
      <c r="K3924">
        <v>38.512801729605101</v>
      </c>
      <c r="L3924">
        <v>38.427445942714698</v>
      </c>
      <c r="M3924">
        <v>70.072231608344097</v>
      </c>
      <c r="N3924">
        <v>1.32296939531928</v>
      </c>
      <c r="O3924">
        <v>29.243203526818501</v>
      </c>
      <c r="P3924">
        <v>63.32</v>
      </c>
    </row>
    <row r="3925" spans="1:17" hidden="1" x14ac:dyDescent="0.3">
      <c r="A3925" t="s">
        <v>8011</v>
      </c>
      <c r="B3925" t="s">
        <v>8012</v>
      </c>
      <c r="C3925" t="str">
        <f>IFERROR(VLOOKUP(Table1[[#This Row],[Ticker]],[1]!Table1[[Symbol]:[Industry]],2,FALSE),"-")</f>
        <v>-</v>
      </c>
      <c r="E3925">
        <v>20.413907500000001</v>
      </c>
      <c r="F3925">
        <v>55.94</v>
      </c>
      <c r="G3925">
        <v>-85.828257685332602</v>
      </c>
      <c r="H3925">
        <v>-62.215654226695897</v>
      </c>
      <c r="I3925">
        <v>-69.085928730906701</v>
      </c>
      <c r="J3925">
        <v>-6.4743846085689896</v>
      </c>
      <c r="M3925">
        <v>26.151458642024799</v>
      </c>
      <c r="O3925">
        <v>189.68537718984601</v>
      </c>
      <c r="P3925">
        <v>6.6133028397179201</v>
      </c>
    </row>
    <row r="3926" spans="1:17" hidden="1" x14ac:dyDescent="0.3">
      <c r="A3926" t="s">
        <v>8013</v>
      </c>
      <c r="B3926" t="s">
        <v>8014</v>
      </c>
      <c r="C3926" t="str">
        <f>IFERROR(VLOOKUP(Table1[[#This Row],[Ticker]],[1]!Table1[[Symbol]:[Industry]],2,FALSE),"-")</f>
        <v>-</v>
      </c>
      <c r="D3926" t="s">
        <v>609</v>
      </c>
      <c r="E3926">
        <v>20.404800000000002</v>
      </c>
      <c r="F3926">
        <v>12.82</v>
      </c>
      <c r="G3926">
        <v>73.477873004374999</v>
      </c>
      <c r="H3926">
        <v>-4.6961026561407397</v>
      </c>
      <c r="I3926">
        <v>-26.970111240879799</v>
      </c>
      <c r="J3926">
        <v>3.9706202647591402</v>
      </c>
      <c r="K3926">
        <v>11.970483037511199</v>
      </c>
      <c r="L3926">
        <v>11.454414507457701</v>
      </c>
      <c r="M3926">
        <v>81.588173925184194</v>
      </c>
      <c r="N3926">
        <v>0.66038847668756695</v>
      </c>
      <c r="O3926">
        <v>69.734789391575603</v>
      </c>
      <c r="P3926">
        <v>101.255886970172</v>
      </c>
      <c r="Q3926">
        <v>0.22798498451069499</v>
      </c>
    </row>
    <row r="3927" spans="1:17" hidden="1" x14ac:dyDescent="0.3">
      <c r="A3927" t="s">
        <v>8015</v>
      </c>
      <c r="B3927" t="s">
        <v>8016</v>
      </c>
      <c r="C3927" t="str">
        <f>IFERROR(VLOOKUP(Table1[[#This Row],[Ticker]],[1]!Table1[[Symbol]:[Industry]],2,FALSE),"-")</f>
        <v>-</v>
      </c>
      <c r="D3927" t="s">
        <v>230</v>
      </c>
      <c r="E3927">
        <v>20.403303300000001</v>
      </c>
      <c r="F3927">
        <v>72.430000000000007</v>
      </c>
      <c r="G3927">
        <v>882.40329705233296</v>
      </c>
      <c r="H3927">
        <v>76.901461851902496</v>
      </c>
      <c r="I3927">
        <v>161.56499244440499</v>
      </c>
      <c r="J3927">
        <v>6.1878209146380803</v>
      </c>
      <c r="K3927">
        <v>54.030083008810998</v>
      </c>
      <c r="L3927">
        <v>36.849760825556402</v>
      </c>
      <c r="M3927">
        <v>97.589133442780096</v>
      </c>
      <c r="N3927">
        <v>1.16213453405944</v>
      </c>
      <c r="O3927">
        <v>0</v>
      </c>
      <c r="P3927">
        <v>910.18131101813105</v>
      </c>
    </row>
    <row r="3928" spans="1:17" hidden="1" x14ac:dyDescent="0.3">
      <c r="A3928" t="s">
        <v>8017</v>
      </c>
      <c r="B3928" t="s">
        <v>8018</v>
      </c>
      <c r="C3928" t="str">
        <f>IFERROR(VLOOKUP(Table1[[#This Row],[Ticker]],[1]!Table1[[Symbol]:[Industry]],2,FALSE),"-")</f>
        <v>-</v>
      </c>
      <c r="D3928" t="s">
        <v>384</v>
      </c>
      <c r="E3928">
        <v>20.392375000000001</v>
      </c>
      <c r="F3928">
        <v>20</v>
      </c>
      <c r="G3928">
        <v>46.135029512463198</v>
      </c>
      <c r="H3928">
        <v>4.4840913203778898</v>
      </c>
      <c r="I3928">
        <v>-12.5135175236869</v>
      </c>
      <c r="J3928">
        <v>3.5351387898306101</v>
      </c>
      <c r="K3928">
        <v>19.105399027943601</v>
      </c>
      <c r="L3928">
        <v>17.696659807580701</v>
      </c>
      <c r="M3928">
        <v>65.933238505367896</v>
      </c>
      <c r="N3928">
        <v>0.66957441574415699</v>
      </c>
      <c r="O3928">
        <v>12.9</v>
      </c>
      <c r="P3928">
        <v>82.982616651418098</v>
      </c>
      <c r="Q3928">
        <v>6.0187599940034003E-2</v>
      </c>
    </row>
    <row r="3929" spans="1:17" hidden="1" x14ac:dyDescent="0.3">
      <c r="A3929" t="s">
        <v>8019</v>
      </c>
      <c r="B3929" t="s">
        <v>8020</v>
      </c>
      <c r="C3929" t="str">
        <f>IFERROR(VLOOKUP(Table1[[#This Row],[Ticker]],[1]!Table1[[Symbol]:[Industry]],2,FALSE),"-")</f>
        <v>-</v>
      </c>
      <c r="D3929" t="s">
        <v>584</v>
      </c>
      <c r="E3929">
        <v>20.3475</v>
      </c>
      <c r="F3929">
        <v>132.94</v>
      </c>
      <c r="G3929">
        <v>260.59475845605402</v>
      </c>
      <c r="H3929">
        <v>78.263608958966799</v>
      </c>
      <c r="I3929">
        <v>131.06957814652301</v>
      </c>
      <c r="J3929">
        <v>3.8594288466263902</v>
      </c>
      <c r="K3929">
        <v>88.978438144918798</v>
      </c>
      <c r="L3929">
        <v>62.678921851885498</v>
      </c>
      <c r="M3929">
        <v>80.747696168430494</v>
      </c>
      <c r="N3929">
        <v>2.5704467459247402</v>
      </c>
      <c r="O3929">
        <v>6.2358958928839998</v>
      </c>
      <c r="P3929">
        <v>304.441740188621</v>
      </c>
      <c r="Q3929">
        <v>0.109625337593551</v>
      </c>
    </row>
    <row r="3930" spans="1:17" hidden="1" x14ac:dyDescent="0.3">
      <c r="A3930" t="s">
        <v>8021</v>
      </c>
      <c r="B3930" t="s">
        <v>8022</v>
      </c>
      <c r="C3930" t="str">
        <f>IFERROR(VLOOKUP(Table1[[#This Row],[Ticker]],[1]!Table1[[Symbol]:[Industry]],2,FALSE),"-")</f>
        <v>-</v>
      </c>
      <c r="D3930" t="s">
        <v>306</v>
      </c>
      <c r="E3930">
        <v>20.343729826000001</v>
      </c>
      <c r="F3930">
        <v>9.92</v>
      </c>
      <c r="G3930">
        <v>-18.496246009996501</v>
      </c>
      <c r="H3930">
        <v>-18.235068784608899</v>
      </c>
      <c r="I3930">
        <v>-8.8729661648216993</v>
      </c>
      <c r="J3930">
        <v>2.1843880716345101</v>
      </c>
      <c r="K3930">
        <v>9.9444365339284104</v>
      </c>
      <c r="L3930">
        <v>9.8071527354231698</v>
      </c>
      <c r="M3930">
        <v>52.6843071411068</v>
      </c>
      <c r="N3930">
        <v>0.86546556489909798</v>
      </c>
      <c r="O3930">
        <v>35.987903225806399</v>
      </c>
      <c r="P3930">
        <v>45.029239766081801</v>
      </c>
    </row>
    <row r="3931" spans="1:17" hidden="1" x14ac:dyDescent="0.3">
      <c r="A3931" t="s">
        <v>8023</v>
      </c>
      <c r="B3931" t="s">
        <v>8024</v>
      </c>
      <c r="C3931" t="str">
        <f>IFERROR(VLOOKUP(Table1[[#This Row],[Ticker]],[1]!Table1[[Symbol]:[Industry]],2,FALSE),"-")</f>
        <v>-</v>
      </c>
      <c r="D3931" t="s">
        <v>609</v>
      </c>
      <c r="E3931">
        <v>20.309975999999999</v>
      </c>
      <c r="F3931">
        <v>4.3099999999999996</v>
      </c>
      <c r="G3931">
        <v>150.28650216323399</v>
      </c>
      <c r="H3931">
        <v>62.2239287187519</v>
      </c>
      <c r="I3931">
        <v>133.85067862499099</v>
      </c>
      <c r="J3931">
        <v>55.445126123661097</v>
      </c>
      <c r="K3931">
        <v>2.7059459053388601</v>
      </c>
      <c r="L3931">
        <v>2.3882447280534098</v>
      </c>
      <c r="M3931">
        <v>94.740908007849299</v>
      </c>
      <c r="N3931">
        <v>3.5274514395788801</v>
      </c>
      <c r="O3931">
        <v>0.92807424593968002</v>
      </c>
      <c r="P3931">
        <v>256.198347107438</v>
      </c>
      <c r="Q3931">
        <v>9.5083143235461007E-2</v>
      </c>
    </row>
    <row r="3932" spans="1:17" hidden="1" x14ac:dyDescent="0.3">
      <c r="A3932" t="s">
        <v>8025</v>
      </c>
      <c r="B3932" t="s">
        <v>8026</v>
      </c>
      <c r="C3932" t="str">
        <f>IFERROR(VLOOKUP(Table1[[#This Row],[Ticker]],[1]!Table1[[Symbol]:[Industry]],2,FALSE),"-")</f>
        <v>-</v>
      </c>
      <c r="E3932">
        <v>20.265671999999999</v>
      </c>
      <c r="F3932">
        <v>19.95</v>
      </c>
      <c r="G3932">
        <v>-82.0735466118457</v>
      </c>
      <c r="H3932">
        <v>-21.104386045877199</v>
      </c>
      <c r="I3932">
        <v>-68.389254913038997</v>
      </c>
      <c r="J3932">
        <v>-7.5945837197930102</v>
      </c>
      <c r="K3932">
        <v>24.5978838716909</v>
      </c>
      <c r="L3932">
        <v>35.4107317082306</v>
      </c>
      <c r="M3932">
        <v>23.963782178970099</v>
      </c>
      <c r="N3932">
        <v>0.75061224467510601</v>
      </c>
      <c r="O3932">
        <v>262.55639097744302</v>
      </c>
      <c r="P3932">
        <v>4.4502617801047002</v>
      </c>
    </row>
    <row r="3933" spans="1:17" hidden="1" x14ac:dyDescent="0.3">
      <c r="A3933" t="s">
        <v>8027</v>
      </c>
      <c r="B3933" t="s">
        <v>8028</v>
      </c>
      <c r="C3933" t="str">
        <f>IFERROR(VLOOKUP(Table1[[#This Row],[Ticker]],[1]!Table1[[Symbol]:[Industry]],2,FALSE),"-")</f>
        <v>-</v>
      </c>
      <c r="E3933">
        <v>20.235391799999999</v>
      </c>
      <c r="F3933">
        <v>149</v>
      </c>
      <c r="G3933">
        <v>-6.63980258368378</v>
      </c>
      <c r="H3933">
        <v>26.8174246537112</v>
      </c>
      <c r="I3933">
        <v>13.130981655295001</v>
      </c>
      <c r="J3933">
        <v>1.9212301768976601</v>
      </c>
      <c r="K3933">
        <v>135.217586397747</v>
      </c>
      <c r="L3933">
        <v>122.293863837073</v>
      </c>
      <c r="M3933">
        <v>73.349871801196599</v>
      </c>
      <c r="N3933">
        <v>1.0055127456337001</v>
      </c>
      <c r="O3933">
        <v>12.684563758389199</v>
      </c>
      <c r="P3933">
        <v>72.254335260115596</v>
      </c>
      <c r="Q3933">
        <v>0.22416029307169</v>
      </c>
    </row>
    <row r="3934" spans="1:17" hidden="1" x14ac:dyDescent="0.3">
      <c r="A3934" t="s">
        <v>8029</v>
      </c>
      <c r="B3934" t="s">
        <v>8030</v>
      </c>
      <c r="C3934" t="str">
        <f>IFERROR(VLOOKUP(Table1[[#This Row],[Ticker]],[1]!Table1[[Symbol]:[Industry]],2,FALSE),"-")</f>
        <v>-</v>
      </c>
      <c r="D3934" t="s">
        <v>281</v>
      </c>
      <c r="E3934">
        <v>20.232804900000001</v>
      </c>
      <c r="F3934">
        <v>15.83</v>
      </c>
      <c r="G3934">
        <v>-13.0678690382613</v>
      </c>
      <c r="H3934">
        <v>-4.2300469665157996</v>
      </c>
      <c r="I3934">
        <v>-16.5282223248044</v>
      </c>
      <c r="J3934">
        <v>-6.3816414813532996</v>
      </c>
      <c r="K3934">
        <v>16.190931900926</v>
      </c>
      <c r="L3934">
        <v>16.608103763165602</v>
      </c>
      <c r="M3934">
        <v>50.631332191881</v>
      </c>
      <c r="N3934">
        <v>1.2007720128573001</v>
      </c>
      <c r="O3934">
        <v>53.821857233101703</v>
      </c>
      <c r="P3934">
        <v>25.138339920948599</v>
      </c>
      <c r="Q3934">
        <v>8.2967662618874005E-2</v>
      </c>
    </row>
    <row r="3935" spans="1:17" hidden="1" x14ac:dyDescent="0.3">
      <c r="A3935" t="s">
        <v>8031</v>
      </c>
      <c r="B3935" t="s">
        <v>8032</v>
      </c>
      <c r="C3935" t="str">
        <f>IFERROR(VLOOKUP(Table1[[#This Row],[Ticker]],[1]!Table1[[Symbol]:[Industry]],2,FALSE),"-")</f>
        <v>-</v>
      </c>
      <c r="D3935" t="s">
        <v>705</v>
      </c>
      <c r="E3935">
        <v>20.204048429</v>
      </c>
      <c r="F3935">
        <v>202.26</v>
      </c>
      <c r="G3935">
        <v>-21.7994968057242</v>
      </c>
      <c r="K3935">
        <v>199.64482088527899</v>
      </c>
      <c r="L3935">
        <v>192.56798235863999</v>
      </c>
      <c r="M3935">
        <v>61.144137814655998</v>
      </c>
      <c r="N3935">
        <v>1</v>
      </c>
      <c r="O3935">
        <v>3.8267576386828899</v>
      </c>
      <c r="P3935">
        <v>6.9027484143763198</v>
      </c>
      <c r="Q3935">
        <v>-1.293132028575E-3</v>
      </c>
    </row>
    <row r="3936" spans="1:17" hidden="1" x14ac:dyDescent="0.3">
      <c r="A3936" t="s">
        <v>8033</v>
      </c>
      <c r="B3936" t="s">
        <v>8034</v>
      </c>
      <c r="C3936" t="str">
        <f>IFERROR(VLOOKUP(Table1[[#This Row],[Ticker]],[1]!Table1[[Symbol]:[Industry]],2,FALSE),"-")</f>
        <v>-</v>
      </c>
      <c r="D3936" t="s">
        <v>531</v>
      </c>
      <c r="E3936">
        <v>20.193000000000001</v>
      </c>
      <c r="F3936">
        <v>16</v>
      </c>
      <c r="G3936">
        <v>165.799967685578</v>
      </c>
      <c r="H3936">
        <v>22.1507579870445</v>
      </c>
      <c r="I3936">
        <v>127.770285137882</v>
      </c>
      <c r="J3936">
        <v>8.1690895215717099</v>
      </c>
      <c r="K3936">
        <v>10.4731320966042</v>
      </c>
      <c r="L3936">
        <v>8.1705930862662104</v>
      </c>
      <c r="M3936">
        <v>97.961419630654305</v>
      </c>
      <c r="N3936">
        <v>1.40087194514397</v>
      </c>
      <c r="O3936">
        <v>0</v>
      </c>
      <c r="P3936">
        <v>247.07158351409899</v>
      </c>
      <c r="Q3936">
        <v>0.12077569571125001</v>
      </c>
    </row>
    <row r="3937" spans="1:17" hidden="1" x14ac:dyDescent="0.3">
      <c r="A3937" t="s">
        <v>8035</v>
      </c>
      <c r="B3937" t="s">
        <v>8036</v>
      </c>
      <c r="C3937" t="str">
        <f>IFERROR(VLOOKUP(Table1[[#This Row],[Ticker]],[1]!Table1[[Symbol]:[Industry]],2,FALSE),"-")</f>
        <v>-</v>
      </c>
      <c r="E3937">
        <v>20.146060800000001</v>
      </c>
      <c r="F3937">
        <v>22.84</v>
      </c>
      <c r="G3937">
        <v>-37.750422322123903</v>
      </c>
      <c r="H3937">
        <v>-13.2142610243622</v>
      </c>
      <c r="I3937">
        <v>11.496503829830001</v>
      </c>
      <c r="J3937">
        <v>-7.3099810389147697</v>
      </c>
      <c r="K3937">
        <v>21.0162219073625</v>
      </c>
      <c r="L3937">
        <v>19.3010135928055</v>
      </c>
      <c r="M3937">
        <v>42.1554173220647</v>
      </c>
      <c r="N3937">
        <v>0.93087573257198797</v>
      </c>
      <c r="O3937">
        <v>32.136602451838797</v>
      </c>
      <c r="P3937">
        <v>63.142857142857103</v>
      </c>
      <c r="Q3937">
        <v>0.12735436287517601</v>
      </c>
    </row>
    <row r="3938" spans="1:17" hidden="1" x14ac:dyDescent="0.3">
      <c r="A3938" t="s">
        <v>8037</v>
      </c>
      <c r="B3938" t="s">
        <v>8038</v>
      </c>
      <c r="C3938" t="str">
        <f>IFERROR(VLOOKUP(Table1[[#This Row],[Ticker]],[1]!Table1[[Symbol]:[Industry]],2,FALSE),"-")</f>
        <v>-</v>
      </c>
      <c r="D3938" t="s">
        <v>214</v>
      </c>
      <c r="E3938">
        <v>20.09</v>
      </c>
      <c r="F3938">
        <v>77.900000000000006</v>
      </c>
      <c r="G3938">
        <v>77.168052858722206</v>
      </c>
      <c r="H3938">
        <v>-10.0515541516837</v>
      </c>
      <c r="I3938">
        <v>-0.68011056739940101</v>
      </c>
      <c r="J3938">
        <v>6.42512481628677</v>
      </c>
      <c r="K3938">
        <v>80.281998227350996</v>
      </c>
      <c r="L3938">
        <v>71.176791406098303</v>
      </c>
      <c r="M3938">
        <v>60.755446153079902</v>
      </c>
      <c r="N3938">
        <v>1.20186884131838</v>
      </c>
      <c r="O3938">
        <v>25.8023106546854</v>
      </c>
      <c r="P3938">
        <v>116.750139120756</v>
      </c>
      <c r="Q3938">
        <v>8.0314895753038004E-2</v>
      </c>
    </row>
    <row r="3939" spans="1:17" hidden="1" x14ac:dyDescent="0.3">
      <c r="A3939" t="s">
        <v>8039</v>
      </c>
      <c r="B3939" t="s">
        <v>8040</v>
      </c>
      <c r="C3939" t="str">
        <f>IFERROR(VLOOKUP(Table1[[#This Row],[Ticker]],[1]!Table1[[Symbol]:[Industry]],2,FALSE),"-")</f>
        <v>-</v>
      </c>
      <c r="D3939" t="s">
        <v>328</v>
      </c>
      <c r="E3939">
        <v>20.010995999999999</v>
      </c>
      <c r="F3939">
        <v>41.29</v>
      </c>
      <c r="G3939">
        <v>4.2232648065809002</v>
      </c>
      <c r="H3939">
        <v>-4.7306180509150897</v>
      </c>
      <c r="I3939">
        <v>-4.0667730942731897</v>
      </c>
      <c r="J3939">
        <v>-2.0261382441549598</v>
      </c>
      <c r="K3939">
        <v>41.9347136008113</v>
      </c>
      <c r="L3939">
        <v>39.1729790919061</v>
      </c>
      <c r="M3939">
        <v>46.071328574062903</v>
      </c>
      <c r="N3939">
        <v>0.86849206349206298</v>
      </c>
      <c r="O3939">
        <v>11.407120368127799</v>
      </c>
      <c r="P3939">
        <v>37.450066577896102</v>
      </c>
      <c r="Q3939">
        <v>0.132374175546216</v>
      </c>
    </row>
    <row r="3940" spans="1:17" hidden="1" x14ac:dyDescent="0.3">
      <c r="A3940" t="s">
        <v>8041</v>
      </c>
      <c r="B3940" t="s">
        <v>8042</v>
      </c>
      <c r="C3940" t="str">
        <f>IFERROR(VLOOKUP(Table1[[#This Row],[Ticker]],[1]!Table1[[Symbol]:[Industry]],2,FALSE),"-")</f>
        <v>-</v>
      </c>
      <c r="D3940" t="s">
        <v>705</v>
      </c>
      <c r="E3940">
        <v>20.010432867999999</v>
      </c>
      <c r="F3940">
        <v>84.79</v>
      </c>
      <c r="G3940">
        <v>27.6880178964986</v>
      </c>
      <c r="H3940">
        <v>-0.55897479059701605</v>
      </c>
      <c r="I3940">
        <v>15.7057200708406</v>
      </c>
      <c r="J3940">
        <v>-2.49408396245164</v>
      </c>
      <c r="K3940">
        <v>80.315235291222706</v>
      </c>
      <c r="L3940">
        <v>70.928934758198807</v>
      </c>
      <c r="M3940">
        <v>57.664030131014698</v>
      </c>
      <c r="N3940">
        <v>1.0358132099039601</v>
      </c>
      <c r="O3940">
        <v>2.6064394386130201</v>
      </c>
      <c r="P3940">
        <v>62.122370936902499</v>
      </c>
      <c r="Q3940">
        <v>6.2739406014718002E-2</v>
      </c>
    </row>
    <row r="3941" spans="1:17" hidden="1" x14ac:dyDescent="0.3">
      <c r="A3941" t="s">
        <v>8043</v>
      </c>
      <c r="B3941" t="s">
        <v>8044</v>
      </c>
      <c r="C3941" t="str">
        <f>IFERROR(VLOOKUP(Table1[[#This Row],[Ticker]],[1]!Table1[[Symbol]:[Industry]],2,FALSE),"-")</f>
        <v>-</v>
      </c>
      <c r="E3941">
        <v>19.915305</v>
      </c>
      <c r="F3941">
        <v>50.58</v>
      </c>
      <c r="G3941">
        <v>-27.678905938047301</v>
      </c>
      <c r="H3941">
        <v>-6.1650314866396503</v>
      </c>
      <c r="I3941">
        <v>4.2857924168089303</v>
      </c>
      <c r="J3941">
        <v>6.5571089119980801</v>
      </c>
      <c r="K3941">
        <v>48.854935748847502</v>
      </c>
      <c r="L3941">
        <v>48.410343154858502</v>
      </c>
      <c r="M3941">
        <v>71.234931471794795</v>
      </c>
      <c r="N3941">
        <v>0.91383359089720995</v>
      </c>
      <c r="O3941">
        <v>36.041913799920898</v>
      </c>
      <c r="P3941">
        <v>31.3766233766233</v>
      </c>
      <c r="Q3941">
        <v>2.1068181581969998E-2</v>
      </c>
    </row>
    <row r="3942" spans="1:17" hidden="1" x14ac:dyDescent="0.3">
      <c r="A3942" t="s">
        <v>8045</v>
      </c>
      <c r="B3942" t="s">
        <v>8046</v>
      </c>
      <c r="C3942" t="str">
        <f>IFERROR(VLOOKUP(Table1[[#This Row],[Ticker]],[1]!Table1[[Symbol]:[Industry]],2,FALSE),"-")</f>
        <v>-</v>
      </c>
      <c r="D3942" t="s">
        <v>384</v>
      </c>
      <c r="E3942">
        <v>19.908231000000001</v>
      </c>
      <c r="F3942">
        <v>32.35</v>
      </c>
      <c r="G3942">
        <v>-30.776514715422699</v>
      </c>
      <c r="H3942">
        <v>-14.432575346288701</v>
      </c>
      <c r="I3942">
        <v>-13.390046617166901</v>
      </c>
      <c r="J3942">
        <v>-5.86661091771479</v>
      </c>
      <c r="K3942">
        <v>34.3222836408831</v>
      </c>
      <c r="L3942">
        <v>34.673391312144197</v>
      </c>
      <c r="M3942">
        <v>42.408580367236198</v>
      </c>
      <c r="N3942">
        <v>2.7019502561254001</v>
      </c>
      <c r="O3942">
        <v>58.887171561050899</v>
      </c>
      <c r="P3942">
        <v>28.118811881188101</v>
      </c>
      <c r="Q3942">
        <v>1.4590963503093E-2</v>
      </c>
    </row>
    <row r="3943" spans="1:17" hidden="1" x14ac:dyDescent="0.3">
      <c r="A3943" t="s">
        <v>8047</v>
      </c>
      <c r="B3943" t="s">
        <v>8048</v>
      </c>
      <c r="C3943" t="str">
        <f>IFERROR(VLOOKUP(Table1[[#This Row],[Ticker]],[1]!Table1[[Symbol]:[Industry]],2,FALSE),"-")</f>
        <v>-</v>
      </c>
      <c r="D3943" t="s">
        <v>384</v>
      </c>
      <c r="E3943">
        <v>19.902000000000001</v>
      </c>
      <c r="F3943">
        <v>32.17</v>
      </c>
      <c r="G3943">
        <v>70.924889060761899</v>
      </c>
      <c r="H3943">
        <v>29.401770132793501</v>
      </c>
      <c r="I3943">
        <v>13.6542374692485</v>
      </c>
      <c r="J3943">
        <v>-3.9486463778432301</v>
      </c>
      <c r="K3943">
        <v>27.440110287539099</v>
      </c>
      <c r="L3943">
        <v>25.141737444144599</v>
      </c>
      <c r="M3943">
        <v>75.102882597209103</v>
      </c>
      <c r="N3943">
        <v>1.5312903079092099</v>
      </c>
      <c r="O3943">
        <v>30.059061237177499</v>
      </c>
      <c r="P3943">
        <v>110.26143790849601</v>
      </c>
      <c r="Q3943">
        <v>0.115664694688546</v>
      </c>
    </row>
    <row r="3944" spans="1:17" hidden="1" x14ac:dyDescent="0.3">
      <c r="A3944" t="s">
        <v>8049</v>
      </c>
      <c r="B3944" t="s">
        <v>8050</v>
      </c>
      <c r="C3944" t="str">
        <f>IFERROR(VLOOKUP(Table1[[#This Row],[Ticker]],[1]!Table1[[Symbol]:[Industry]],2,FALSE),"-")</f>
        <v>-</v>
      </c>
      <c r="E3944">
        <v>19.894470200000001</v>
      </c>
      <c r="F3944">
        <v>39.99</v>
      </c>
      <c r="G3944">
        <v>24.275217973365798</v>
      </c>
      <c r="H3944">
        <v>-9.2910187236397093</v>
      </c>
      <c r="I3944">
        <v>41.597902774887899</v>
      </c>
      <c r="J3944">
        <v>-6.1225237863236401</v>
      </c>
      <c r="K3944">
        <v>39.165707393163103</v>
      </c>
      <c r="L3944">
        <v>33.275133237366603</v>
      </c>
      <c r="M3944">
        <v>47.546343295922597</v>
      </c>
      <c r="N3944">
        <v>1.1599608477715699</v>
      </c>
      <c r="O3944">
        <v>19.2548137034258</v>
      </c>
      <c r="P3944">
        <v>89.526066350710806</v>
      </c>
      <c r="Q3944">
        <v>7.1523373089459998E-3</v>
      </c>
    </row>
    <row r="3945" spans="1:17" hidden="1" x14ac:dyDescent="0.3">
      <c r="A3945" t="s">
        <v>8051</v>
      </c>
      <c r="B3945" t="s">
        <v>8052</v>
      </c>
      <c r="C3945" t="str">
        <f>IFERROR(VLOOKUP(Table1[[#This Row],[Ticker]],[1]!Table1[[Symbol]:[Industry]],2,FALSE),"-")</f>
        <v>-</v>
      </c>
      <c r="E3945">
        <v>19.8487224</v>
      </c>
      <c r="F3945">
        <v>68.400000000000006</v>
      </c>
      <c r="G3945">
        <v>-90.094139799084999</v>
      </c>
      <c r="H3945">
        <v>-6.2191050266540504</v>
      </c>
      <c r="I3945">
        <v>-73.351810844658999</v>
      </c>
      <c r="J3945">
        <v>2.5130639566703401</v>
      </c>
      <c r="K3945">
        <v>70.600793401234895</v>
      </c>
      <c r="M3945">
        <v>59.340635996793402</v>
      </c>
      <c r="N3945">
        <v>0.30544918998527198</v>
      </c>
      <c r="O3945">
        <v>191.666666666666</v>
      </c>
      <c r="P3945">
        <v>24.363636363636299</v>
      </c>
    </row>
    <row r="3946" spans="1:17" hidden="1" x14ac:dyDescent="0.3">
      <c r="A3946" t="s">
        <v>8053</v>
      </c>
      <c r="B3946" t="s">
        <v>8054</v>
      </c>
      <c r="C3946" t="str">
        <f>IFERROR(VLOOKUP(Table1[[#This Row],[Ticker]],[1]!Table1[[Symbol]:[Industry]],2,FALSE),"-")</f>
        <v>-</v>
      </c>
      <c r="D3946" t="s">
        <v>193</v>
      </c>
      <c r="E3946">
        <v>19.8466451</v>
      </c>
      <c r="F3946">
        <v>12.18</v>
      </c>
      <c r="G3946">
        <v>-10.323819173126401</v>
      </c>
      <c r="H3946">
        <v>6.2515905494867301</v>
      </c>
      <c r="I3946">
        <v>16.637270963471099</v>
      </c>
      <c r="J3946">
        <v>13.4546309866142</v>
      </c>
      <c r="K3946">
        <v>10.7318097568086</v>
      </c>
      <c r="L3946">
        <v>10.1808578473716</v>
      </c>
      <c r="M3946">
        <v>81.665279087056305</v>
      </c>
      <c r="N3946">
        <v>1.14647189662312</v>
      </c>
      <c r="O3946">
        <v>24.3842364532019</v>
      </c>
      <c r="P3946">
        <v>68</v>
      </c>
      <c r="Q3946">
        <v>4.6722182402742E-2</v>
      </c>
    </row>
    <row r="3947" spans="1:17" hidden="1" x14ac:dyDescent="0.3">
      <c r="A3947" t="s">
        <v>8055</v>
      </c>
      <c r="B3947" t="s">
        <v>8056</v>
      </c>
      <c r="C3947" t="str">
        <f>IFERROR(VLOOKUP(Table1[[#This Row],[Ticker]],[1]!Table1[[Symbol]:[Industry]],2,FALSE),"-")</f>
        <v>-</v>
      </c>
      <c r="D3947" t="s">
        <v>340</v>
      </c>
      <c r="E3947">
        <v>19.788641375999902</v>
      </c>
      <c r="F3947">
        <v>14.92</v>
      </c>
      <c r="G3947">
        <v>21.533253608942999</v>
      </c>
      <c r="H3947">
        <v>-20.466819210105001</v>
      </c>
      <c r="I3947">
        <v>-46.502813039053301</v>
      </c>
      <c r="J3947">
        <v>-2.8635422916078501</v>
      </c>
      <c r="K3947">
        <v>16.0105873573543</v>
      </c>
      <c r="L3947">
        <v>16.398465865718499</v>
      </c>
      <c r="M3947">
        <v>50.946836398255101</v>
      </c>
      <c r="N3947">
        <v>2.1945328252571801</v>
      </c>
      <c r="O3947">
        <v>66.683499210400598</v>
      </c>
      <c r="P3947">
        <v>55.116526811705597</v>
      </c>
      <c r="Q3947">
        <v>4.0475313591840999E-2</v>
      </c>
    </row>
    <row r="3948" spans="1:17" hidden="1" x14ac:dyDescent="0.3">
      <c r="A3948" t="s">
        <v>8057</v>
      </c>
      <c r="B3948" t="s">
        <v>8058</v>
      </c>
      <c r="C3948" t="str">
        <f>IFERROR(VLOOKUP(Table1[[#This Row],[Ticker]],[1]!Table1[[Symbol]:[Industry]],2,FALSE),"-")</f>
        <v>-</v>
      </c>
      <c r="E3948">
        <v>19.786813416000001</v>
      </c>
      <c r="F3948">
        <v>52.07</v>
      </c>
      <c r="G3948">
        <v>24.684833549455099</v>
      </c>
      <c r="H3948">
        <v>-3.7148242047362499</v>
      </c>
      <c r="I3948">
        <v>-17.105192118062298</v>
      </c>
      <c r="J3948">
        <v>7.8575826860775901</v>
      </c>
      <c r="K3948">
        <v>46.184151544286102</v>
      </c>
      <c r="L3948">
        <v>44.096794591161299</v>
      </c>
      <c r="M3948">
        <v>64.160014639524405</v>
      </c>
      <c r="N3948">
        <v>3.9302013422818698</v>
      </c>
      <c r="O3948">
        <v>34.684079124255703</v>
      </c>
      <c r="P3948">
        <v>71.266598708800501</v>
      </c>
    </row>
    <row r="3949" spans="1:17" hidden="1" x14ac:dyDescent="0.3">
      <c r="A3949" t="s">
        <v>8059</v>
      </c>
      <c r="B3949" t="s">
        <v>8060</v>
      </c>
      <c r="C3949" t="str">
        <f>IFERROR(VLOOKUP(Table1[[#This Row],[Ticker]],[1]!Table1[[Symbol]:[Industry]],2,FALSE),"-")</f>
        <v>-</v>
      </c>
      <c r="D3949" t="s">
        <v>5449</v>
      </c>
      <c r="E3949">
        <v>19.711124999999999</v>
      </c>
      <c r="F3949">
        <v>35.65</v>
      </c>
      <c r="G3949">
        <v>-14.961558269595001</v>
      </c>
      <c r="H3949">
        <v>-4.8492420129554299</v>
      </c>
      <c r="I3949">
        <v>-12.690857425164699</v>
      </c>
      <c r="J3949">
        <v>-3.34192771783917</v>
      </c>
      <c r="K3949">
        <v>35.759602517416504</v>
      </c>
      <c r="L3949">
        <v>34.116716527981403</v>
      </c>
      <c r="M3949">
        <v>54.973911007005498</v>
      </c>
      <c r="N3949">
        <v>0.33573100959422503</v>
      </c>
      <c r="O3949">
        <v>29.7615708274894</v>
      </c>
      <c r="P3949">
        <v>34.426847662141697</v>
      </c>
      <c r="Q3949">
        <v>2.3134410864192E-2</v>
      </c>
    </row>
    <row r="3950" spans="1:17" hidden="1" x14ac:dyDescent="0.3">
      <c r="A3950" t="s">
        <v>8061</v>
      </c>
      <c r="B3950" t="s">
        <v>8062</v>
      </c>
      <c r="C3950" t="str">
        <f>IFERROR(VLOOKUP(Table1[[#This Row],[Ticker]],[1]!Table1[[Symbol]:[Industry]],2,FALSE),"-")</f>
        <v>-</v>
      </c>
      <c r="D3950" t="s">
        <v>609</v>
      </c>
      <c r="E3950">
        <v>19.706022000000001</v>
      </c>
      <c r="F3950">
        <v>34.72</v>
      </c>
      <c r="G3950">
        <v>85.097522514889107</v>
      </c>
      <c r="H3950">
        <v>-44.442563223072803</v>
      </c>
      <c r="I3950">
        <v>80.153742301403597</v>
      </c>
      <c r="J3950">
        <v>-20.554566337800399</v>
      </c>
      <c r="K3950">
        <v>47.419269329794503</v>
      </c>
      <c r="L3950">
        <v>31.955148872678102</v>
      </c>
      <c r="M3950">
        <v>4.6086406996500902</v>
      </c>
      <c r="N3950">
        <v>0.64004984981146495</v>
      </c>
      <c r="O3950">
        <v>91.676267281105893</v>
      </c>
      <c r="P3950">
        <v>179.32421560740099</v>
      </c>
      <c r="Q3950">
        <v>0.17310427295106601</v>
      </c>
    </row>
    <row r="3951" spans="1:17" hidden="1" x14ac:dyDescent="0.3">
      <c r="A3951" t="s">
        <v>8063</v>
      </c>
      <c r="B3951" t="s">
        <v>8064</v>
      </c>
      <c r="C3951" t="str">
        <f>IFERROR(VLOOKUP(Table1[[#This Row],[Ticker]],[1]!Table1[[Symbol]:[Industry]],2,FALSE),"-")</f>
        <v>-</v>
      </c>
      <c r="E3951">
        <v>19.702999999999999</v>
      </c>
      <c r="F3951">
        <v>8.5399999999999991</v>
      </c>
      <c r="G3951">
        <v>-52.8657332640432</v>
      </c>
      <c r="H3951">
        <v>-12.9573501210635</v>
      </c>
      <c r="I3951">
        <v>-16.671044127393699</v>
      </c>
      <c r="J3951">
        <v>-2.2608800281925099</v>
      </c>
      <c r="K3951">
        <v>8.61701121571428</v>
      </c>
      <c r="L3951">
        <v>9.2935854897844905</v>
      </c>
      <c r="M3951">
        <v>45.874228077522403</v>
      </c>
      <c r="N3951">
        <v>0.54967032967032903</v>
      </c>
      <c r="O3951">
        <v>63.348946135831397</v>
      </c>
      <c r="P3951">
        <v>14.784946236559099</v>
      </c>
    </row>
    <row r="3952" spans="1:17" hidden="1" x14ac:dyDescent="0.3">
      <c r="A3952" t="s">
        <v>8065</v>
      </c>
      <c r="B3952" t="s">
        <v>8066</v>
      </c>
      <c r="C3952" t="str">
        <f>IFERROR(VLOOKUP(Table1[[#This Row],[Ticker]],[1]!Table1[[Symbol]:[Industry]],2,FALSE),"-")</f>
        <v>-</v>
      </c>
      <c r="D3952" t="s">
        <v>705</v>
      </c>
      <c r="E3952">
        <v>19.692535094</v>
      </c>
      <c r="F3952">
        <v>59.24</v>
      </c>
      <c r="G3952">
        <v>-16.539632593156501</v>
      </c>
      <c r="H3952">
        <v>-2.4835020716672198</v>
      </c>
      <c r="I3952">
        <v>-7.9934697081067698</v>
      </c>
      <c r="J3952">
        <v>-2.9619671211603098</v>
      </c>
      <c r="K3952">
        <v>58.132455616767402</v>
      </c>
      <c r="L3952">
        <v>55.897241189080198</v>
      </c>
      <c r="M3952">
        <v>43.249617568739502</v>
      </c>
      <c r="N3952">
        <v>0.96355138464298695</v>
      </c>
      <c r="O3952">
        <v>14.7029034436191</v>
      </c>
      <c r="P3952">
        <v>14.0020013855746</v>
      </c>
    </row>
    <row r="3953" spans="1:17" hidden="1" x14ac:dyDescent="0.3">
      <c r="A3953" t="s">
        <v>8067</v>
      </c>
      <c r="B3953" t="s">
        <v>8068</v>
      </c>
      <c r="C3953" t="str">
        <f>IFERROR(VLOOKUP(Table1[[#This Row],[Ticker]],[1]!Table1[[Symbol]:[Industry]],2,FALSE),"-")</f>
        <v>-</v>
      </c>
      <c r="E3953">
        <v>19.6495134</v>
      </c>
      <c r="F3953">
        <v>45.38</v>
      </c>
      <c r="G3953">
        <v>-19.265340603769801</v>
      </c>
      <c r="H3953">
        <v>0.257646348089688</v>
      </c>
      <c r="I3953">
        <v>-9.3096146235661994</v>
      </c>
      <c r="J3953">
        <v>-0.53531255608157102</v>
      </c>
      <c r="K3953">
        <v>43.603380201105601</v>
      </c>
      <c r="L3953">
        <v>44.583959770112102</v>
      </c>
      <c r="M3953">
        <v>54.679376292825502</v>
      </c>
      <c r="N3953">
        <v>1.8012375140808601</v>
      </c>
      <c r="O3953">
        <v>51.542529748787899</v>
      </c>
      <c r="P3953">
        <v>16.0613810741687</v>
      </c>
      <c r="Q3953">
        <v>2.1661662578321E-2</v>
      </c>
    </row>
    <row r="3954" spans="1:17" hidden="1" x14ac:dyDescent="0.3">
      <c r="A3954" t="s">
        <v>8069</v>
      </c>
      <c r="B3954" t="s">
        <v>8070</v>
      </c>
      <c r="C3954" t="str">
        <f>IFERROR(VLOOKUP(Table1[[#This Row],[Ticker]],[1]!Table1[[Symbol]:[Industry]],2,FALSE),"-")</f>
        <v>-</v>
      </c>
      <c r="D3954" t="s">
        <v>609</v>
      </c>
      <c r="E3954">
        <v>19.612485</v>
      </c>
      <c r="F3954">
        <v>53.49</v>
      </c>
      <c r="G3954">
        <v>-0.116916113768954</v>
      </c>
      <c r="H3954">
        <v>4.5465913203778898</v>
      </c>
      <c r="I3954">
        <v>13.042255141725001</v>
      </c>
      <c r="J3954">
        <v>2.99386175584503</v>
      </c>
      <c r="K3954">
        <v>50.9734487589349</v>
      </c>
      <c r="L3954">
        <v>48.939379941022999</v>
      </c>
      <c r="M3954">
        <v>56.002999204811502</v>
      </c>
      <c r="N3954">
        <v>4.2244897959183598</v>
      </c>
      <c r="O3954">
        <v>13.5165451486259</v>
      </c>
      <c r="P3954">
        <v>46.147540983606497</v>
      </c>
      <c r="Q3954">
        <v>0.17568113694023099</v>
      </c>
    </row>
    <row r="3955" spans="1:17" hidden="1" x14ac:dyDescent="0.3">
      <c r="A3955" t="s">
        <v>8071</v>
      </c>
      <c r="B3955" t="s">
        <v>8072</v>
      </c>
      <c r="C3955" t="str">
        <f>IFERROR(VLOOKUP(Table1[[#This Row],[Ticker]],[1]!Table1[[Symbol]:[Industry]],2,FALSE),"-")</f>
        <v>-</v>
      </c>
      <c r="D3955" t="s">
        <v>376</v>
      </c>
      <c r="E3955">
        <v>19.56071</v>
      </c>
      <c r="F3955">
        <v>27.1</v>
      </c>
      <c r="G3955">
        <v>-21.0430789520126</v>
      </c>
      <c r="H3955">
        <v>-8.9370798507932694</v>
      </c>
      <c r="I3955">
        <v>2.7820386341554602</v>
      </c>
      <c r="J3955">
        <v>-6.7257018561052702</v>
      </c>
      <c r="K3955">
        <v>28.473853997916699</v>
      </c>
      <c r="L3955">
        <v>28.2102091270221</v>
      </c>
      <c r="M3955">
        <v>56.952764269266801</v>
      </c>
      <c r="N3955">
        <v>1.3702720579776799</v>
      </c>
      <c r="O3955">
        <v>52.952029520295198</v>
      </c>
      <c r="P3955">
        <v>29.047619047619001</v>
      </c>
      <c r="Q3955">
        <v>-1.3981728135086999E-2</v>
      </c>
    </row>
    <row r="3956" spans="1:17" hidden="1" x14ac:dyDescent="0.3">
      <c r="A3956" t="s">
        <v>8073</v>
      </c>
      <c r="B3956" t="s">
        <v>8074</v>
      </c>
      <c r="C3956" t="str">
        <f>IFERROR(VLOOKUP(Table1[[#This Row],[Ticker]],[1]!Table1[[Symbol]:[Industry]],2,FALSE),"-")</f>
        <v>-</v>
      </c>
      <c r="D3956" t="s">
        <v>609</v>
      </c>
      <c r="E3956">
        <v>19.545500000000001</v>
      </c>
      <c r="F3956">
        <v>29.55</v>
      </c>
      <c r="G3956">
        <v>-8.5767231227157001</v>
      </c>
      <c r="H3956">
        <v>2.6290188566097701</v>
      </c>
      <c r="I3956">
        <v>9.5765598865875408</v>
      </c>
      <c r="J3956">
        <v>-7.7613426370774796</v>
      </c>
      <c r="K3956">
        <v>29.092709850344601</v>
      </c>
      <c r="L3956">
        <v>27.4442855220647</v>
      </c>
      <c r="M3956">
        <v>50.752755277208202</v>
      </c>
      <c r="N3956">
        <v>0.43554686516561603</v>
      </c>
      <c r="O3956">
        <v>21.827411167512601</v>
      </c>
      <c r="P3956">
        <v>32.451815329448699</v>
      </c>
      <c r="Q3956">
        <v>0.158847071768356</v>
      </c>
    </row>
    <row r="3957" spans="1:17" hidden="1" x14ac:dyDescent="0.3">
      <c r="A3957" t="s">
        <v>8075</v>
      </c>
      <c r="B3957" t="s">
        <v>8076</v>
      </c>
      <c r="C3957" t="str">
        <f>IFERROR(VLOOKUP(Table1[[#This Row],[Ticker]],[1]!Table1[[Symbol]:[Industry]],2,FALSE),"-")</f>
        <v>-</v>
      </c>
      <c r="D3957" t="s">
        <v>387</v>
      </c>
      <c r="E3957">
        <v>19.520592000000001</v>
      </c>
      <c r="F3957">
        <v>36</v>
      </c>
      <c r="G3957">
        <v>-15.2780139657976</v>
      </c>
      <c r="H3957">
        <v>-4.9831466728376101</v>
      </c>
      <c r="I3957">
        <v>-23.2308069625911</v>
      </c>
      <c r="J3957">
        <v>-8.9175240119452095</v>
      </c>
      <c r="K3957">
        <v>38.836519893361903</v>
      </c>
      <c r="L3957">
        <v>38.453198351098898</v>
      </c>
      <c r="M3957">
        <v>36.161889372612301</v>
      </c>
      <c r="N3957">
        <v>2.5488566265810899</v>
      </c>
      <c r="O3957">
        <v>33.3333333333333</v>
      </c>
      <c r="P3957">
        <v>17.608624632472999</v>
      </c>
      <c r="Q3957">
        <v>-5.0842447532826997E-2</v>
      </c>
    </row>
    <row r="3958" spans="1:17" hidden="1" x14ac:dyDescent="0.3">
      <c r="A3958" t="s">
        <v>8077</v>
      </c>
      <c r="B3958" t="s">
        <v>8078</v>
      </c>
      <c r="C3958" t="str">
        <f>IFERROR(VLOOKUP(Table1[[#This Row],[Ticker]],[1]!Table1[[Symbol]:[Industry]],2,FALSE),"-")</f>
        <v>-</v>
      </c>
      <c r="D3958" t="s">
        <v>1284</v>
      </c>
      <c r="E3958">
        <v>19.49219875</v>
      </c>
      <c r="F3958">
        <v>14.75</v>
      </c>
      <c r="G3958">
        <v>35.7474849255549</v>
      </c>
      <c r="H3958">
        <v>-0.97600257633571397</v>
      </c>
      <c r="I3958">
        <v>36.464314988628303</v>
      </c>
      <c r="J3958">
        <v>-2.6326072468503701</v>
      </c>
      <c r="K3958">
        <v>13.8855277686819</v>
      </c>
      <c r="L3958">
        <v>11.342791791270701</v>
      </c>
      <c r="M3958">
        <v>53.344893258886202</v>
      </c>
      <c r="N3958">
        <v>0.127972027972027</v>
      </c>
      <c r="O3958">
        <v>8.4745762711864394</v>
      </c>
      <c r="P3958">
        <v>197.379032258064</v>
      </c>
    </row>
    <row r="3959" spans="1:17" hidden="1" x14ac:dyDescent="0.3">
      <c r="A3959" t="s">
        <v>8079</v>
      </c>
      <c r="B3959" t="s">
        <v>8080</v>
      </c>
      <c r="C3959" t="str">
        <f>IFERROR(VLOOKUP(Table1[[#This Row],[Ticker]],[1]!Table1[[Symbol]:[Industry]],2,FALSE),"-")</f>
        <v>-</v>
      </c>
      <c r="D3959" t="s">
        <v>46</v>
      </c>
      <c r="E3959">
        <v>19.490590600000001</v>
      </c>
      <c r="F3959">
        <v>11.8</v>
      </c>
      <c r="G3959">
        <v>225.51539920785501</v>
      </c>
      <c r="H3959">
        <v>91.2524529022987</v>
      </c>
      <c r="I3959">
        <v>176.769193037408</v>
      </c>
      <c r="J3959">
        <v>15.4357906898551</v>
      </c>
      <c r="K3959">
        <v>7.5057362282852997</v>
      </c>
      <c r="L3959">
        <v>5.4801396177938004</v>
      </c>
      <c r="M3959">
        <v>91.810429409055999</v>
      </c>
      <c r="N3959">
        <v>2.4162185974504502</v>
      </c>
      <c r="O3959">
        <v>0</v>
      </c>
      <c r="P3959">
        <v>275.79617834394901</v>
      </c>
      <c r="Q3959">
        <v>8.1065111754477004E-2</v>
      </c>
    </row>
    <row r="3960" spans="1:17" hidden="1" x14ac:dyDescent="0.3">
      <c r="A3960" t="s">
        <v>8081</v>
      </c>
      <c r="B3960" t="s">
        <v>8082</v>
      </c>
      <c r="C3960" t="str">
        <f>IFERROR(VLOOKUP(Table1[[#This Row],[Ticker]],[1]!Table1[[Symbol]:[Industry]],2,FALSE),"-")</f>
        <v>-</v>
      </c>
      <c r="E3960">
        <v>19.443225856999899</v>
      </c>
      <c r="F3960">
        <v>8.5299999999999994</v>
      </c>
      <c r="G3960">
        <v>-54.872031059814702</v>
      </c>
      <c r="H3960">
        <v>7.0257579870445497</v>
      </c>
      <c r="I3960">
        <v>-30.487998514676601</v>
      </c>
      <c r="J3960">
        <v>0.25957604155931502</v>
      </c>
      <c r="K3960">
        <v>9.0919747683004797</v>
      </c>
      <c r="L3960">
        <v>10.105464185062599</v>
      </c>
      <c r="M3960">
        <v>50.206893531157398</v>
      </c>
      <c r="N3960">
        <v>0.36215771008455899</v>
      </c>
      <c r="O3960">
        <v>66.471277842907298</v>
      </c>
      <c r="P3960">
        <v>17.1703296703296</v>
      </c>
      <c r="Q3960">
        <v>4.5952120366122999E-2</v>
      </c>
    </row>
    <row r="3961" spans="1:17" hidden="1" x14ac:dyDescent="0.3">
      <c r="A3961" t="s">
        <v>8083</v>
      </c>
      <c r="B3961" t="s">
        <v>8084</v>
      </c>
      <c r="C3961" t="str">
        <f>IFERROR(VLOOKUP(Table1[[#This Row],[Ticker]],[1]!Table1[[Symbol]:[Industry]],2,FALSE),"-")</f>
        <v>-</v>
      </c>
      <c r="D3961" t="s">
        <v>59</v>
      </c>
      <c r="E3961">
        <v>19.43695</v>
      </c>
      <c r="F3961">
        <v>65.75</v>
      </c>
      <c r="G3961">
        <v>-46.595151884059099</v>
      </c>
      <c r="H3961">
        <v>-3.4610030486752899</v>
      </c>
      <c r="I3961">
        <v>-19.385280773847199</v>
      </c>
      <c r="J3961">
        <v>-7.5493940581084402</v>
      </c>
      <c r="K3961">
        <v>66.488901659549001</v>
      </c>
      <c r="L3961">
        <v>68.413931081671393</v>
      </c>
      <c r="M3961">
        <v>47.905912365836002</v>
      </c>
      <c r="N3961">
        <v>1.23102216611591</v>
      </c>
      <c r="O3961">
        <v>49.6121673003802</v>
      </c>
      <c r="P3961">
        <v>17.410714285714199</v>
      </c>
      <c r="Q3961">
        <v>7.0211035810385999E-2</v>
      </c>
    </row>
    <row r="3962" spans="1:17" hidden="1" x14ac:dyDescent="0.3">
      <c r="A3962" t="s">
        <v>8085</v>
      </c>
      <c r="B3962" t="s">
        <v>8086</v>
      </c>
      <c r="C3962" t="str">
        <f>IFERROR(VLOOKUP(Table1[[#This Row],[Ticker]],[1]!Table1[[Symbol]:[Industry]],2,FALSE),"-")</f>
        <v>-</v>
      </c>
      <c r="D3962" t="s">
        <v>659</v>
      </c>
      <c r="E3962">
        <v>19.433357548</v>
      </c>
      <c r="F3962">
        <v>3.53</v>
      </c>
      <c r="G3962">
        <v>-85.953369416034505</v>
      </c>
      <c r="H3962">
        <v>-14.8236665653851</v>
      </c>
      <c r="I3962">
        <v>-8.4194059416042002</v>
      </c>
      <c r="J3962">
        <v>-5.3228415408582599</v>
      </c>
      <c r="K3962">
        <v>3.7233573709156502</v>
      </c>
      <c r="L3962">
        <v>5.2354075491096204</v>
      </c>
      <c r="M3962">
        <v>31.431778189866598</v>
      </c>
      <c r="N3962">
        <v>0.62015813982630297</v>
      </c>
      <c r="O3962">
        <v>139.09348441926301</v>
      </c>
      <c r="P3962">
        <v>26.071428571428498</v>
      </c>
      <c r="Q3962">
        <v>-0.13949693409084801</v>
      </c>
    </row>
    <row r="3963" spans="1:17" hidden="1" x14ac:dyDescent="0.3">
      <c r="A3963" t="s">
        <v>8087</v>
      </c>
      <c r="B3963" t="s">
        <v>8088</v>
      </c>
      <c r="C3963" t="str">
        <f>IFERROR(VLOOKUP(Table1[[#This Row],[Ticker]],[1]!Table1[[Symbol]:[Industry]],2,FALSE),"-")</f>
        <v>-</v>
      </c>
      <c r="D3963" t="s">
        <v>384</v>
      </c>
      <c r="E3963">
        <v>19.429747200000001</v>
      </c>
      <c r="F3963">
        <v>29.72</v>
      </c>
      <c r="G3963">
        <v>10.1338189808381</v>
      </c>
      <c r="H3963">
        <v>35.405595174397</v>
      </c>
      <c r="I3963">
        <v>64.718306709503494</v>
      </c>
      <c r="J3963">
        <v>13.660899513727401</v>
      </c>
      <c r="K3963">
        <v>21.482924600760999</v>
      </c>
      <c r="L3963">
        <v>15.6019350490037</v>
      </c>
      <c r="M3963">
        <v>98.907860969669599</v>
      </c>
      <c r="N3963">
        <v>0.74129110576401902</v>
      </c>
      <c r="O3963">
        <v>0</v>
      </c>
      <c r="P3963">
        <v>135.12658227847999</v>
      </c>
      <c r="Q3963">
        <v>0.151560719556628</v>
      </c>
    </row>
    <row r="3964" spans="1:17" hidden="1" x14ac:dyDescent="0.3">
      <c r="A3964" t="s">
        <v>8089</v>
      </c>
      <c r="B3964" t="s">
        <v>8090</v>
      </c>
      <c r="C3964" t="str">
        <f>IFERROR(VLOOKUP(Table1[[#This Row],[Ticker]],[1]!Table1[[Symbol]:[Industry]],2,FALSE),"-")</f>
        <v>-</v>
      </c>
      <c r="D3964" t="s">
        <v>1219</v>
      </c>
      <c r="E3964">
        <v>19.424843750000001</v>
      </c>
      <c r="F3964">
        <v>85.15</v>
      </c>
      <c r="G3964">
        <v>-5.5931859894901201</v>
      </c>
      <c r="H3964">
        <v>-1.87035303188851</v>
      </c>
      <c r="I3964">
        <v>-12.2495918825592</v>
      </c>
      <c r="J3964">
        <v>1.0670674632677399</v>
      </c>
      <c r="K3964">
        <v>87.130260937810405</v>
      </c>
      <c r="M3964">
        <v>46.234414810174101</v>
      </c>
      <c r="N3964">
        <v>1</v>
      </c>
    </row>
    <row r="3965" spans="1:17" hidden="1" x14ac:dyDescent="0.3">
      <c r="A3965" t="s">
        <v>8091</v>
      </c>
      <c r="B3965" t="s">
        <v>8092</v>
      </c>
      <c r="C3965" t="str">
        <f>IFERROR(VLOOKUP(Table1[[#This Row],[Ticker]],[1]!Table1[[Symbol]:[Industry]],2,FALSE),"-")</f>
        <v>-</v>
      </c>
      <c r="D3965" t="s">
        <v>584</v>
      </c>
      <c r="E3965">
        <v>19.366350000000001</v>
      </c>
      <c r="F3965">
        <v>57.93</v>
      </c>
      <c r="G3965">
        <v>-37.262388965797598</v>
      </c>
      <c r="H3965">
        <v>-7.9121941447085504</v>
      </c>
      <c r="I3965">
        <v>-25.894591536944802</v>
      </c>
      <c r="J3965">
        <v>-5.3865801652843199</v>
      </c>
      <c r="K3965">
        <v>62.839754372674903</v>
      </c>
      <c r="L3965">
        <v>64.006376751020397</v>
      </c>
      <c r="M3965">
        <v>57.7658507137672</v>
      </c>
      <c r="N3965">
        <v>1.9073136727145901</v>
      </c>
      <c r="O3965">
        <v>63.127912998446398</v>
      </c>
      <c r="P3965">
        <v>12.2674418604651</v>
      </c>
    </row>
    <row r="3966" spans="1:17" hidden="1" x14ac:dyDescent="0.3">
      <c r="A3966" t="s">
        <v>8093</v>
      </c>
      <c r="B3966" t="s">
        <v>8094</v>
      </c>
      <c r="C3966" t="str">
        <f>IFERROR(VLOOKUP(Table1[[#This Row],[Ticker]],[1]!Table1[[Symbol]:[Industry]],2,FALSE),"-")</f>
        <v>-</v>
      </c>
      <c r="D3966" t="s">
        <v>384</v>
      </c>
      <c r="E3966">
        <v>19.360229472</v>
      </c>
      <c r="F3966">
        <v>15.64</v>
      </c>
      <c r="G3966">
        <v>411.53233086178801</v>
      </c>
      <c r="H3966">
        <v>110.87489591807901</v>
      </c>
      <c r="I3966">
        <v>270.427729622774</v>
      </c>
      <c r="J3966">
        <v>14.7774465205948</v>
      </c>
      <c r="K3966">
        <v>8.4993469144953409</v>
      </c>
      <c r="L3966">
        <v>5.94840046515393</v>
      </c>
      <c r="M3966">
        <v>99.996237686610598</v>
      </c>
      <c r="N3966">
        <v>1.68568741039629</v>
      </c>
      <c r="O3966">
        <v>0</v>
      </c>
      <c r="P3966">
        <v>458.57142857142799</v>
      </c>
      <c r="Q3966">
        <v>7.7797398704675003E-2</v>
      </c>
    </row>
    <row r="3967" spans="1:17" hidden="1" x14ac:dyDescent="0.3">
      <c r="A3967" t="s">
        <v>8095</v>
      </c>
      <c r="B3967" t="s">
        <v>8096</v>
      </c>
      <c r="C3967" t="str">
        <f>IFERROR(VLOOKUP(Table1[[#This Row],[Ticker]],[1]!Table1[[Symbol]:[Industry]],2,FALSE),"-")</f>
        <v>-</v>
      </c>
      <c r="D3967" t="s">
        <v>1659</v>
      </c>
      <c r="E3967">
        <v>19.356479799999999</v>
      </c>
      <c r="F3967">
        <v>44.02</v>
      </c>
      <c r="G3967">
        <v>52.779820324604302</v>
      </c>
      <c r="H3967">
        <v>-15.055406536327499</v>
      </c>
      <c r="I3967">
        <v>-0.40487324962244498</v>
      </c>
      <c r="J3967">
        <v>-4.2705826885993998</v>
      </c>
      <c r="K3967">
        <v>46.846395610934401</v>
      </c>
      <c r="M3967">
        <v>38.682334438625404</v>
      </c>
      <c r="N3967">
        <v>1.79534447485478</v>
      </c>
      <c r="O3967">
        <v>43.889141299409303</v>
      </c>
      <c r="P3967">
        <v>89.577950043066295</v>
      </c>
    </row>
    <row r="3968" spans="1:17" hidden="1" x14ac:dyDescent="0.3">
      <c r="A3968" t="s">
        <v>8097</v>
      </c>
      <c r="B3968" t="s">
        <v>8098</v>
      </c>
      <c r="C3968" t="str">
        <f>IFERROR(VLOOKUP(Table1[[#This Row],[Ticker]],[1]!Table1[[Symbol]:[Industry]],2,FALSE),"-")</f>
        <v>-</v>
      </c>
      <c r="D3968" t="s">
        <v>609</v>
      </c>
      <c r="E3968">
        <v>19.293983099999998</v>
      </c>
      <c r="F3968">
        <v>1.0900000000000001</v>
      </c>
      <c r="G3968">
        <v>-78.673536353857301</v>
      </c>
      <c r="H3968">
        <v>18.680169751750402</v>
      </c>
      <c r="I3968">
        <v>-35.863271218268103</v>
      </c>
      <c r="J3968">
        <v>-2.0261382441549598</v>
      </c>
      <c r="K3968">
        <v>1.0472366513240401</v>
      </c>
      <c r="L3968">
        <v>1.65691631150291</v>
      </c>
      <c r="M3968">
        <v>71.895399706324497</v>
      </c>
      <c r="N3968">
        <v>1.02297664170243</v>
      </c>
      <c r="O3968">
        <v>120.183486238532</v>
      </c>
      <c r="P3968">
        <v>67.692307692307693</v>
      </c>
      <c r="Q3968">
        <v>-3.7053987147192997E-2</v>
      </c>
    </row>
    <row r="3969" spans="1:17" hidden="1" x14ac:dyDescent="0.3">
      <c r="A3969" t="s">
        <v>8099</v>
      </c>
      <c r="B3969" t="s">
        <v>8100</v>
      </c>
      <c r="C3969" t="str">
        <f>IFERROR(VLOOKUP(Table1[[#This Row],[Ticker]],[1]!Table1[[Symbol]:[Industry]],2,FALSE),"-")</f>
        <v>-</v>
      </c>
      <c r="E3969">
        <v>19.260245250000001</v>
      </c>
      <c r="F3969">
        <v>7.99</v>
      </c>
      <c r="G3969">
        <v>-85.183762856960996</v>
      </c>
      <c r="H3969">
        <v>-15.8614778305305</v>
      </c>
      <c r="I3969">
        <v>-31.4590276615566</v>
      </c>
      <c r="J3969">
        <v>-4.7025372709189597</v>
      </c>
      <c r="K3969">
        <v>8.7518322391712395</v>
      </c>
      <c r="L3969">
        <v>10.9407633189769</v>
      </c>
      <c r="M3969">
        <v>36.121949307407</v>
      </c>
      <c r="N3969">
        <v>0.28066967727723302</v>
      </c>
      <c r="O3969">
        <v>201.82221864057999</v>
      </c>
      <c r="P3969">
        <v>6.3914780292942703</v>
      </c>
    </row>
    <row r="3970" spans="1:17" hidden="1" x14ac:dyDescent="0.3">
      <c r="A3970" t="s">
        <v>8101</v>
      </c>
      <c r="B3970" t="s">
        <v>8102</v>
      </c>
      <c r="C3970" t="str">
        <f>IFERROR(VLOOKUP(Table1[[#This Row],[Ticker]],[1]!Table1[[Symbol]:[Industry]],2,FALSE),"-")</f>
        <v>-</v>
      </c>
      <c r="D3970" t="s">
        <v>705</v>
      </c>
      <c r="E3970">
        <v>19.229981756999901</v>
      </c>
      <c r="F3970">
        <v>27.71</v>
      </c>
      <c r="G3970">
        <v>7.07695975427246</v>
      </c>
      <c r="H3970">
        <v>0.59911213006386199</v>
      </c>
      <c r="I3970">
        <v>4.9008866801893802</v>
      </c>
      <c r="J3970">
        <v>0.66361857235203903</v>
      </c>
      <c r="K3970">
        <v>26.2817274107156</v>
      </c>
      <c r="L3970">
        <v>24.300295109034199</v>
      </c>
      <c r="M3970">
        <v>53.416699079583402</v>
      </c>
      <c r="N3970">
        <v>1.6240835533000599</v>
      </c>
      <c r="O3970">
        <v>9.9603031396607609</v>
      </c>
      <c r="P3970">
        <v>36.940943909068402</v>
      </c>
      <c r="Q3970">
        <v>2.8878510423630001E-3</v>
      </c>
    </row>
    <row r="3971" spans="1:17" hidden="1" x14ac:dyDescent="0.3">
      <c r="A3971" t="s">
        <v>8103</v>
      </c>
      <c r="B3971" t="s">
        <v>8104</v>
      </c>
      <c r="C3971" t="str">
        <f>IFERROR(VLOOKUP(Table1[[#This Row],[Ticker]],[1]!Table1[[Symbol]:[Industry]],2,FALSE),"-")</f>
        <v>-</v>
      </c>
      <c r="E3971">
        <v>19.147667999999999</v>
      </c>
      <c r="F3971">
        <v>30.05</v>
      </c>
      <c r="G3971">
        <v>25.5383125648146</v>
      </c>
      <c r="H3971">
        <v>-8.4049374188711106</v>
      </c>
      <c r="I3971">
        <v>51.748713688519999</v>
      </c>
      <c r="J3971">
        <v>1.83695901101276</v>
      </c>
      <c r="K3971">
        <v>29.5134957037811</v>
      </c>
      <c r="L3971">
        <v>24.861593296715998</v>
      </c>
      <c r="M3971">
        <v>48.742297003248503</v>
      </c>
      <c r="N3971">
        <v>0.81686416664413797</v>
      </c>
      <c r="O3971">
        <v>16.472545757071501</v>
      </c>
      <c r="P3971">
        <v>87.227414330217997</v>
      </c>
      <c r="Q3971">
        <v>2.9773928901957E-2</v>
      </c>
    </row>
    <row r="3972" spans="1:17" hidden="1" x14ac:dyDescent="0.3">
      <c r="A3972" t="s">
        <v>8105</v>
      </c>
      <c r="B3972" t="s">
        <v>8106</v>
      </c>
      <c r="C3972" t="str">
        <f>IFERROR(VLOOKUP(Table1[[#This Row],[Ticker]],[1]!Table1[[Symbol]:[Industry]],2,FALSE),"-")</f>
        <v>-</v>
      </c>
      <c r="E3972">
        <v>19.1296</v>
      </c>
      <c r="F3972">
        <v>32.46</v>
      </c>
      <c r="G3972">
        <v>39.369256888991202</v>
      </c>
      <c r="H3972">
        <v>12.9438614353204</v>
      </c>
      <c r="I3972">
        <v>20.381319037211298</v>
      </c>
      <c r="J3972">
        <v>-11.1750744143677</v>
      </c>
      <c r="K3972">
        <v>32.351437730439699</v>
      </c>
      <c r="L3972">
        <v>27.374928363136</v>
      </c>
      <c r="M3972">
        <v>31.3639748072682</v>
      </c>
      <c r="N3972">
        <v>0.29781162545304302</v>
      </c>
      <c r="O3972">
        <v>30.191004313000601</v>
      </c>
      <c r="P3972">
        <v>82.667416994935294</v>
      </c>
      <c r="Q3972">
        <v>0.113697755744167</v>
      </c>
    </row>
    <row r="3973" spans="1:17" hidden="1" x14ac:dyDescent="0.3">
      <c r="A3973" t="s">
        <v>8107</v>
      </c>
      <c r="B3973" t="s">
        <v>8108</v>
      </c>
      <c r="C3973" t="str">
        <f>IFERROR(VLOOKUP(Table1[[#This Row],[Ticker]],[1]!Table1[[Symbol]:[Industry]],2,FALSE),"-")</f>
        <v>-</v>
      </c>
      <c r="E3973">
        <v>19.128762585</v>
      </c>
      <c r="F3973">
        <v>23.54</v>
      </c>
      <c r="G3973">
        <v>-38.947825286552302</v>
      </c>
      <c r="H3973">
        <v>-13.8717984039328</v>
      </c>
      <c r="I3973">
        <v>-5.4277890939198601</v>
      </c>
      <c r="J3973">
        <v>-2.6421546712596902</v>
      </c>
      <c r="K3973">
        <v>24.231097748814001</v>
      </c>
      <c r="L3973">
        <v>24.701960899797001</v>
      </c>
      <c r="M3973">
        <v>49.983465621344202</v>
      </c>
      <c r="N3973">
        <v>0.26840195223315799</v>
      </c>
      <c r="O3973">
        <v>50.679694137638002</v>
      </c>
      <c r="P3973">
        <v>17.114427860696502</v>
      </c>
      <c r="Q3973">
        <v>-3.2451233394806003E-2</v>
      </c>
    </row>
    <row r="3974" spans="1:17" hidden="1" x14ac:dyDescent="0.3">
      <c r="A3974" t="s">
        <v>8109</v>
      </c>
      <c r="B3974" t="s">
        <v>8110</v>
      </c>
      <c r="C3974" t="str">
        <f>IFERROR(VLOOKUP(Table1[[#This Row],[Ticker]],[1]!Table1[[Symbol]:[Industry]],2,FALSE),"-")</f>
        <v>-</v>
      </c>
      <c r="E3974">
        <v>19.11</v>
      </c>
      <c r="F3974">
        <v>38.24</v>
      </c>
      <c r="G3974">
        <v>-5.6054900041362599</v>
      </c>
      <c r="H3974">
        <v>-6.1405643270050199</v>
      </c>
      <c r="I3974">
        <v>-19.683558876636798</v>
      </c>
      <c r="J3974">
        <v>1.2432484081011801</v>
      </c>
      <c r="K3974">
        <v>38.273544593941097</v>
      </c>
      <c r="L3974">
        <v>37.2299339799983</v>
      </c>
      <c r="M3974">
        <v>51.877589368738697</v>
      </c>
      <c r="N3974">
        <v>0.22127992304308999</v>
      </c>
      <c r="O3974">
        <v>43.593096234309598</v>
      </c>
      <c r="P3974">
        <v>41.629629629629598</v>
      </c>
      <c r="Q3974">
        <v>0.122558490289429</v>
      </c>
    </row>
    <row r="3975" spans="1:17" hidden="1" x14ac:dyDescent="0.3">
      <c r="A3975" t="s">
        <v>8111</v>
      </c>
      <c r="B3975" t="s">
        <v>8112</v>
      </c>
      <c r="C3975" t="str">
        <f>IFERROR(VLOOKUP(Table1[[#This Row],[Ticker]],[1]!Table1[[Symbol]:[Industry]],2,FALSE),"-")</f>
        <v>-</v>
      </c>
      <c r="D3975" t="s">
        <v>384</v>
      </c>
      <c r="E3975">
        <v>19.101783640891401</v>
      </c>
      <c r="F3975">
        <v>15.3</v>
      </c>
      <c r="G3975">
        <v>23.707134549053801</v>
      </c>
      <c r="H3975">
        <v>21.597038978780098</v>
      </c>
      <c r="I3975">
        <v>38.817400199206197</v>
      </c>
      <c r="J3975">
        <v>-2.0261382441549598</v>
      </c>
      <c r="K3975">
        <v>13.5706339232825</v>
      </c>
      <c r="L3975">
        <v>12.6116729347918</v>
      </c>
      <c r="M3975">
        <v>1.02374996603452</v>
      </c>
      <c r="N3975">
        <v>1.7846153846153801</v>
      </c>
      <c r="O3975">
        <v>12.091503267973801</v>
      </c>
      <c r="P3975">
        <v>110.743801652892</v>
      </c>
    </row>
    <row r="3976" spans="1:17" hidden="1" x14ac:dyDescent="0.3">
      <c r="A3976" t="s">
        <v>8113</v>
      </c>
      <c r="B3976" t="s">
        <v>8114</v>
      </c>
      <c r="C3976" t="str">
        <f>IFERROR(VLOOKUP(Table1[[#This Row],[Ticker]],[1]!Table1[[Symbol]:[Industry]],2,FALSE),"-")</f>
        <v>-</v>
      </c>
      <c r="D3976" t="s">
        <v>109</v>
      </c>
      <c r="E3976">
        <v>19.096</v>
      </c>
      <c r="F3976">
        <v>21.84</v>
      </c>
      <c r="G3976">
        <v>18.1137696013366</v>
      </c>
      <c r="H3976">
        <v>-3.4354814097509099</v>
      </c>
      <c r="I3976">
        <v>-24.609092213587701</v>
      </c>
      <c r="J3976">
        <v>6.9910856666859704</v>
      </c>
      <c r="K3976">
        <v>22.330105789219701</v>
      </c>
      <c r="L3976">
        <v>22.760450076331399</v>
      </c>
      <c r="M3976">
        <v>57.580432654859301</v>
      </c>
      <c r="N3976">
        <v>0.30196871978388901</v>
      </c>
      <c r="O3976">
        <v>68.864468864468805</v>
      </c>
      <c r="P3976">
        <v>66.083650190114</v>
      </c>
      <c r="Q3976">
        <v>3.1221269764291001E-2</v>
      </c>
    </row>
    <row r="3977" spans="1:17" hidden="1" x14ac:dyDescent="0.3">
      <c r="A3977" t="s">
        <v>8115</v>
      </c>
      <c r="B3977" t="s">
        <v>8116</v>
      </c>
      <c r="C3977" t="str">
        <f>IFERROR(VLOOKUP(Table1[[#This Row],[Ticker]],[1]!Table1[[Symbol]:[Industry]],2,FALSE),"-")</f>
        <v>-</v>
      </c>
      <c r="D3977" t="s">
        <v>140</v>
      </c>
      <c r="E3977">
        <v>19.07288733</v>
      </c>
      <c r="F3977">
        <v>61.25</v>
      </c>
      <c r="G3977">
        <v>-25.387509117920601</v>
      </c>
      <c r="H3977">
        <v>27.917272048522602</v>
      </c>
      <c r="I3977">
        <v>71.147539259895396</v>
      </c>
      <c r="J3977">
        <v>12.3615401931102</v>
      </c>
      <c r="K3977">
        <v>52.641582195521401</v>
      </c>
      <c r="L3977">
        <v>50.039075428841699</v>
      </c>
      <c r="M3977">
        <v>94.083734678335205</v>
      </c>
      <c r="N3977">
        <v>0.76409185803757795</v>
      </c>
      <c r="O3977">
        <v>38.775510204081598</v>
      </c>
      <c r="P3977">
        <v>101.480263157894</v>
      </c>
    </row>
    <row r="3978" spans="1:17" hidden="1" x14ac:dyDescent="0.3">
      <c r="A3978" t="s">
        <v>8117</v>
      </c>
      <c r="B3978" t="s">
        <v>8118</v>
      </c>
      <c r="C3978" t="str">
        <f>IFERROR(VLOOKUP(Table1[[#This Row],[Ticker]],[1]!Table1[[Symbol]:[Industry]],2,FALSE),"-")</f>
        <v>-</v>
      </c>
      <c r="D3978" t="s">
        <v>379</v>
      </c>
      <c r="E3978">
        <v>19.060601399999999</v>
      </c>
      <c r="F3978">
        <v>38.54</v>
      </c>
      <c r="G3978">
        <v>18.151558165970599</v>
      </c>
      <c r="H3978">
        <v>-7.7333665662989803</v>
      </c>
      <c r="I3978">
        <v>-14.7097664910017</v>
      </c>
      <c r="J3978">
        <v>-14.454216495018001</v>
      </c>
      <c r="K3978">
        <v>39.665609165023298</v>
      </c>
      <c r="L3978">
        <v>39.130981114430199</v>
      </c>
      <c r="M3978">
        <v>41.957047138481201</v>
      </c>
      <c r="N3978">
        <v>0.60392631194827195</v>
      </c>
      <c r="O3978">
        <v>51.530877010897697</v>
      </c>
      <c r="P3978">
        <v>60.516451478550501</v>
      </c>
      <c r="Q3978">
        <v>8.3728530734276996E-2</v>
      </c>
    </row>
    <row r="3979" spans="1:17" hidden="1" x14ac:dyDescent="0.3">
      <c r="A3979" t="s">
        <v>8119</v>
      </c>
      <c r="B3979" t="s">
        <v>8120</v>
      </c>
      <c r="C3979" t="str">
        <f>IFERROR(VLOOKUP(Table1[[#This Row],[Ticker]],[1]!Table1[[Symbol]:[Industry]],2,FALSE),"-")</f>
        <v>-</v>
      </c>
      <c r="D3979" t="s">
        <v>49</v>
      </c>
      <c r="E3979">
        <v>19.042288434</v>
      </c>
      <c r="F3979">
        <v>7.19</v>
      </c>
      <c r="G3979">
        <v>124.50268778858801</v>
      </c>
      <c r="H3979">
        <v>-22.174823408304199</v>
      </c>
      <c r="I3979">
        <v>46.986293010606303</v>
      </c>
      <c r="J3979">
        <v>-1.8852931737324099</v>
      </c>
      <c r="K3979">
        <v>7.9858807421663904</v>
      </c>
      <c r="L3979">
        <v>7.0715987497357702</v>
      </c>
      <c r="M3979">
        <v>24.3085731676953</v>
      </c>
      <c r="N3979">
        <v>0.58639564112667597</v>
      </c>
      <c r="O3979">
        <v>62.7260083449234</v>
      </c>
      <c r="Q3979">
        <v>9.6152376055491998E-2</v>
      </c>
    </row>
    <row r="3980" spans="1:17" hidden="1" x14ac:dyDescent="0.3">
      <c r="A3980" t="s">
        <v>8121</v>
      </c>
      <c r="B3980" t="s">
        <v>8122</v>
      </c>
      <c r="C3980" t="str">
        <f>IFERROR(VLOOKUP(Table1[[#This Row],[Ticker]],[1]!Table1[[Symbol]:[Industry]],2,FALSE),"-")</f>
        <v>-</v>
      </c>
      <c r="D3980" t="s">
        <v>124</v>
      </c>
      <c r="E3980">
        <v>19</v>
      </c>
      <c r="F3980">
        <v>1.99</v>
      </c>
      <c r="G3980">
        <v>-17.280776396736801</v>
      </c>
      <c r="H3980">
        <v>-5.8492420129554299</v>
      </c>
      <c r="I3980">
        <v>-20.581139556826098</v>
      </c>
      <c r="J3980">
        <v>3.5717425948132299E-2</v>
      </c>
      <c r="K3980">
        <v>2.00623753907109</v>
      </c>
      <c r="L3980">
        <v>2.1482937848679899</v>
      </c>
      <c r="M3980">
        <v>62.099231587534398</v>
      </c>
      <c r="N3980">
        <v>1.1154900522175799</v>
      </c>
      <c r="O3980">
        <v>50.753768844221099</v>
      </c>
      <c r="P3980">
        <v>25.949367088607499</v>
      </c>
      <c r="Q3980">
        <v>1.5708527998275001E-2</v>
      </c>
    </row>
    <row r="3981" spans="1:17" hidden="1" x14ac:dyDescent="0.3">
      <c r="A3981" t="s">
        <v>8123</v>
      </c>
      <c r="B3981" t="s">
        <v>8124</v>
      </c>
      <c r="C3981" t="str">
        <f>IFERROR(VLOOKUP(Table1[[#This Row],[Ticker]],[1]!Table1[[Symbol]:[Industry]],2,FALSE),"-")</f>
        <v>-</v>
      </c>
      <c r="D3981" t="s">
        <v>477</v>
      </c>
      <c r="E3981">
        <v>18.922999999999998</v>
      </c>
      <c r="F3981">
        <v>2.57</v>
      </c>
      <c r="G3981">
        <v>-3.0207324123995498</v>
      </c>
      <c r="H3981">
        <v>5.6770737765182497</v>
      </c>
      <c r="I3981">
        <v>0.219726244039607</v>
      </c>
      <c r="J3981">
        <v>-19.673197067684299</v>
      </c>
      <c r="K3981">
        <v>2.4336438220846799</v>
      </c>
      <c r="L3981">
        <v>2.3868313786497399</v>
      </c>
      <c r="M3981">
        <v>48.5196126339291</v>
      </c>
      <c r="N3981">
        <v>3.15763991425308</v>
      </c>
      <c r="O3981">
        <v>21.400778210116702</v>
      </c>
      <c r="P3981">
        <v>39.673913043478201</v>
      </c>
      <c r="Q3981">
        <v>5.7296456160572003E-2</v>
      </c>
    </row>
    <row r="3982" spans="1:17" hidden="1" x14ac:dyDescent="0.3">
      <c r="A3982" t="s">
        <v>8125</v>
      </c>
      <c r="B3982" t="s">
        <v>8126</v>
      </c>
      <c r="C3982" t="str">
        <f>IFERROR(VLOOKUP(Table1[[#This Row],[Ticker]],[1]!Table1[[Symbol]:[Industry]],2,FALSE),"-")</f>
        <v>-</v>
      </c>
      <c r="D3982" t="s">
        <v>619</v>
      </c>
      <c r="E3982">
        <v>18.87725</v>
      </c>
      <c r="F3982">
        <v>16.079999999999998</v>
      </c>
      <c r="G3982">
        <v>105.265464295071</v>
      </c>
      <c r="H3982">
        <v>2.40565994782887</v>
      </c>
      <c r="I3982">
        <v>67.630981655295002</v>
      </c>
      <c r="J3982">
        <v>-11.3631548187406</v>
      </c>
      <c r="K3982">
        <v>15.184946845336199</v>
      </c>
      <c r="L3982">
        <v>11.9653077436336</v>
      </c>
      <c r="M3982">
        <v>60.458829382727501</v>
      </c>
      <c r="N3982">
        <v>1.09662085296075</v>
      </c>
      <c r="O3982">
        <v>23.445273631840799</v>
      </c>
      <c r="Q3982">
        <v>5.9718089099032E-2</v>
      </c>
    </row>
    <row r="3983" spans="1:17" hidden="1" x14ac:dyDescent="0.3">
      <c r="A3983" t="s">
        <v>8127</v>
      </c>
      <c r="B3983" t="s">
        <v>8128</v>
      </c>
      <c r="C3983" t="str">
        <f>IFERROR(VLOOKUP(Table1[[#This Row],[Ticker]],[1]!Table1[[Symbol]:[Industry]],2,FALSE),"-")</f>
        <v>-</v>
      </c>
      <c r="E3983">
        <v>18.813859999999998</v>
      </c>
      <c r="F3983">
        <v>33.5</v>
      </c>
      <c r="G3983">
        <v>-1.7908007277381801</v>
      </c>
      <c r="H3983">
        <v>-6.6725239203888096</v>
      </c>
      <c r="I3983">
        <v>1.7589277832411501</v>
      </c>
      <c r="J3983">
        <v>-0.576862881836121</v>
      </c>
      <c r="K3983">
        <v>35.2561131587115</v>
      </c>
      <c r="L3983">
        <v>33.919515540963197</v>
      </c>
      <c r="M3983">
        <v>48.9769374577752</v>
      </c>
      <c r="N3983">
        <v>0.45010655948485001</v>
      </c>
      <c r="O3983">
        <v>39.9402985074627</v>
      </c>
      <c r="P3983">
        <v>38.201320132013201</v>
      </c>
      <c r="Q3983">
        <v>3.8529480462103E-2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609</v>
      </c>
      <c r="E3984">
        <v>18.768567999999998</v>
      </c>
      <c r="F3984">
        <v>36.1</v>
      </c>
      <c r="G3984">
        <v>109.098626454149</v>
      </c>
      <c r="H3984">
        <v>78.933193116785006</v>
      </c>
      <c r="I3984">
        <v>99.952041464373494</v>
      </c>
      <c r="J3984">
        <v>-9.7435023133105592</v>
      </c>
      <c r="K3984">
        <v>27.1637037882771</v>
      </c>
      <c r="L3984">
        <v>20.732396152955801</v>
      </c>
      <c r="M3984">
        <v>57.907208290506198</v>
      </c>
      <c r="N3984">
        <v>1.2014671972900499</v>
      </c>
      <c r="O3984">
        <v>15.0969529085872</v>
      </c>
      <c r="P3984">
        <v>160.64981949458399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998</v>
      </c>
      <c r="E3985">
        <v>18.710092700000001</v>
      </c>
      <c r="F3985">
        <v>19.579999999999998</v>
      </c>
      <c r="G3985">
        <v>209.80819293075399</v>
      </c>
      <c r="H3985">
        <v>6.7773650300853499</v>
      </c>
      <c r="I3985">
        <v>39.579699604012902</v>
      </c>
      <c r="J3985">
        <v>-3.1647521055410999</v>
      </c>
      <c r="K3985">
        <v>16.037095930267199</v>
      </c>
      <c r="L3985">
        <v>12.481209523791501</v>
      </c>
      <c r="M3985">
        <v>61.461404935788401</v>
      </c>
      <c r="N3985">
        <v>0.34444219384139102</v>
      </c>
      <c r="O3985">
        <v>8.2737487231869302</v>
      </c>
      <c r="P3985">
        <v>291.599999999999</v>
      </c>
      <c r="Q3985">
        <v>0.18768150322816499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D3986" t="s">
        <v>384</v>
      </c>
      <c r="E3986">
        <v>18.629859799999998</v>
      </c>
      <c r="F3986">
        <v>28.66</v>
      </c>
      <c r="G3986">
        <v>31.003149469105399</v>
      </c>
      <c r="H3986">
        <v>-36.021192060986102</v>
      </c>
      <c r="I3986">
        <v>-41.116192452210797</v>
      </c>
      <c r="J3986">
        <v>-16.243438453673001</v>
      </c>
      <c r="K3986">
        <v>38.014242018716097</v>
      </c>
      <c r="L3986">
        <v>36.294909943708198</v>
      </c>
      <c r="M3986">
        <v>1.4773565718E-4</v>
      </c>
      <c r="N3986">
        <v>3.93333333333333</v>
      </c>
      <c r="O3986">
        <v>52.930914166085103</v>
      </c>
      <c r="P3986">
        <v>67.113702623906704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D3987" t="s">
        <v>998</v>
      </c>
      <c r="E3987">
        <v>18.619955999999998</v>
      </c>
      <c r="F3987">
        <v>5.48</v>
      </c>
      <c r="G3987">
        <v>-71.383250622393703</v>
      </c>
      <c r="H3987">
        <v>-9.37944335523731</v>
      </c>
      <c r="I3987">
        <v>-36.981630957317499</v>
      </c>
      <c r="J3987">
        <v>-0.60011328871824099</v>
      </c>
      <c r="K3987">
        <v>6.2057897311953498</v>
      </c>
      <c r="L3987">
        <v>12.4996045926185</v>
      </c>
      <c r="M3987">
        <v>42.577295431225501</v>
      </c>
      <c r="N3987">
        <v>3.2235998368614198</v>
      </c>
      <c r="O3987">
        <v>90.510948905109402</v>
      </c>
      <c r="P3987">
        <v>6.2015503875969102</v>
      </c>
      <c r="Q3987">
        <v>-6.4545732649810006E-2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D3988" t="s">
        <v>584</v>
      </c>
      <c r="E3988">
        <v>18.61608</v>
      </c>
      <c r="F3988">
        <v>0.98</v>
      </c>
      <c r="G3988">
        <v>-80.181860119643702</v>
      </c>
      <c r="H3988">
        <v>-9.7036109449942707</v>
      </c>
      <c r="I3988">
        <v>-3.3433773190639502</v>
      </c>
      <c r="J3988">
        <v>-5.9477068716059396</v>
      </c>
      <c r="K3988">
        <v>0.97451352890512999</v>
      </c>
      <c r="L3988">
        <v>1.1706122191496</v>
      </c>
      <c r="M3988">
        <v>45.857170534878797</v>
      </c>
      <c r="N3988">
        <v>1.20754686562181</v>
      </c>
      <c r="O3988">
        <v>206.12244897959101</v>
      </c>
      <c r="P3988">
        <v>30.6666666666666</v>
      </c>
      <c r="Q3988">
        <v>-2.4802608519375002E-2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D3989" t="s">
        <v>119</v>
      </c>
      <c r="E3989">
        <v>18.550209299999999</v>
      </c>
      <c r="F3989">
        <v>51.23</v>
      </c>
      <c r="G3989">
        <v>30.339269984819602</v>
      </c>
      <c r="H3989">
        <v>-2.9453958591092801</v>
      </c>
      <c r="I3989">
        <v>23.780104462312501</v>
      </c>
      <c r="J3989">
        <v>6.1167188987021799</v>
      </c>
      <c r="K3989">
        <v>49.076227740526598</v>
      </c>
      <c r="L3989">
        <v>41.256750131887898</v>
      </c>
      <c r="M3989">
        <v>59.270230086192299</v>
      </c>
      <c r="N3989">
        <v>0.23746704258485399</v>
      </c>
      <c r="O3989">
        <v>22.974819441733299</v>
      </c>
      <c r="P3989">
        <v>97.038461538461505</v>
      </c>
      <c r="Q3989">
        <v>3.4620628370098001E-2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E3990">
        <v>18.486000000000001</v>
      </c>
      <c r="F3990">
        <v>49.75</v>
      </c>
      <c r="G3990">
        <v>-9.3256330134166507</v>
      </c>
      <c r="H3990">
        <v>-2.1492420129554302</v>
      </c>
      <c r="I3990">
        <v>-34.4972234729101</v>
      </c>
      <c r="J3990">
        <v>-17.568901402049601</v>
      </c>
      <c r="K3990">
        <v>52.926712380181002</v>
      </c>
      <c r="L3990">
        <v>55.197930047636703</v>
      </c>
      <c r="M3990">
        <v>51.823133479671803</v>
      </c>
      <c r="N3990">
        <v>1.0060885002301201</v>
      </c>
      <c r="O3990">
        <v>66.633165829145696</v>
      </c>
      <c r="P3990">
        <v>34.459459459459403</v>
      </c>
      <c r="Q3990">
        <v>0.12276749484383</v>
      </c>
    </row>
    <row r="3991" spans="1:17" hidden="1" x14ac:dyDescent="0.3">
      <c r="A3991" t="s">
        <v>8143</v>
      </c>
      <c r="B3991" t="s">
        <v>8144</v>
      </c>
      <c r="C3991" t="str">
        <f>IFERROR(VLOOKUP(Table1[[#This Row],[Ticker]],[1]!Table1[[Symbol]:[Industry]],2,FALSE),"-")</f>
        <v>-</v>
      </c>
      <c r="D3991" t="s">
        <v>132</v>
      </c>
      <c r="E3991">
        <v>18.352008000000001</v>
      </c>
      <c r="F3991">
        <v>34.11</v>
      </c>
      <c r="G3991">
        <v>59.126095623243401</v>
      </c>
      <c r="H3991">
        <v>20.9026376862926</v>
      </c>
      <c r="I3991">
        <v>63.440018313436497</v>
      </c>
      <c r="J3991">
        <v>6.15626796541813</v>
      </c>
      <c r="K3991">
        <v>30.277830526495801</v>
      </c>
      <c r="L3991">
        <v>28.3936942130651</v>
      </c>
      <c r="M3991">
        <v>81.442135673161204</v>
      </c>
      <c r="N3991">
        <v>0.76870650387222805</v>
      </c>
      <c r="O3991">
        <v>56.3764291996482</v>
      </c>
      <c r="P3991">
        <v>123.525557011795</v>
      </c>
      <c r="Q3991">
        <v>3.6874059006274003E-2</v>
      </c>
    </row>
    <row r="3992" spans="1:17" hidden="1" x14ac:dyDescent="0.3">
      <c r="A3992" t="s">
        <v>8145</v>
      </c>
      <c r="B3992" t="s">
        <v>8146</v>
      </c>
      <c r="C3992" t="str">
        <f>IFERROR(VLOOKUP(Table1[[#This Row],[Ticker]],[1]!Table1[[Symbol]:[Industry]],2,FALSE),"-")</f>
        <v>-</v>
      </c>
      <c r="E3992">
        <v>18.3416</v>
      </c>
      <c r="F3992">
        <v>17.97</v>
      </c>
      <c r="G3992">
        <v>-28.3314173968988</v>
      </c>
      <c r="H3992">
        <v>18.960281796568299</v>
      </c>
      <c r="I3992">
        <v>-6.5589408253251298</v>
      </c>
      <c r="J3992">
        <v>-6.2870535518877402</v>
      </c>
      <c r="K3992">
        <v>17.289069874373101</v>
      </c>
      <c r="L3992">
        <v>17.976830935895499</v>
      </c>
      <c r="M3992">
        <v>46.793569652574298</v>
      </c>
      <c r="N3992">
        <v>1.1327114308727799</v>
      </c>
      <c r="O3992">
        <v>43.294379521424602</v>
      </c>
      <c r="P3992">
        <v>24.4459833795013</v>
      </c>
      <c r="Q3992">
        <v>-1.8547759327868001E-2</v>
      </c>
    </row>
    <row r="3993" spans="1:17" hidden="1" x14ac:dyDescent="0.3">
      <c r="A3993" t="s">
        <v>8147</v>
      </c>
      <c r="B3993" t="s">
        <v>8148</v>
      </c>
      <c r="C3993" t="str">
        <f>IFERROR(VLOOKUP(Table1[[#This Row],[Ticker]],[1]!Table1[[Symbol]:[Industry]],2,FALSE),"-")</f>
        <v>-</v>
      </c>
      <c r="D3993" t="s">
        <v>177</v>
      </c>
      <c r="E3993">
        <v>18.318750000000001</v>
      </c>
      <c r="F3993">
        <v>293.10000000000002</v>
      </c>
      <c r="G3993">
        <v>-5.65301396579759</v>
      </c>
      <c r="H3993">
        <v>10.091934457632799</v>
      </c>
      <c r="I3993">
        <v>27.907192447741899</v>
      </c>
      <c r="J3993">
        <v>-9.1259797655495607</v>
      </c>
      <c r="K3993">
        <v>268.216093953133</v>
      </c>
      <c r="L3993">
        <v>223.873021438781</v>
      </c>
      <c r="M3993">
        <v>46.846648778522898</v>
      </c>
      <c r="N3993">
        <v>0.68858376702469204</v>
      </c>
      <c r="O3993">
        <v>16.683725690890402</v>
      </c>
      <c r="P3993">
        <v>76.300751879699206</v>
      </c>
      <c r="Q3993">
        <v>7.8783146702633006E-2</v>
      </c>
    </row>
    <row r="3994" spans="1:17" hidden="1" x14ac:dyDescent="0.3">
      <c r="A3994" t="s">
        <v>8149</v>
      </c>
      <c r="B3994" t="s">
        <v>8150</v>
      </c>
      <c r="C3994" t="str">
        <f>IFERROR(VLOOKUP(Table1[[#This Row],[Ticker]],[1]!Table1[[Symbol]:[Industry]],2,FALSE),"-")</f>
        <v>-</v>
      </c>
      <c r="D3994" t="s">
        <v>1939</v>
      </c>
      <c r="E3994">
        <v>18.294963200000002</v>
      </c>
      <c r="F3994">
        <v>18.93</v>
      </c>
      <c r="G3994">
        <v>167.081799118314</v>
      </c>
      <c r="H3994">
        <v>44.1074193032564</v>
      </c>
      <c r="I3994">
        <v>67.886810262730407</v>
      </c>
      <c r="J3994">
        <v>6.1323699143531796</v>
      </c>
      <c r="K3994">
        <v>15.228870622020001</v>
      </c>
      <c r="L3994">
        <v>12.765853771604</v>
      </c>
      <c r="M3994">
        <v>88.097905252775305</v>
      </c>
      <c r="N3994">
        <v>1.52541409081921</v>
      </c>
      <c r="O3994">
        <v>6.0750132065504303</v>
      </c>
      <c r="P3994">
        <v>209.819967266775</v>
      </c>
      <c r="Q3994">
        <v>3.3306753598941002E-2</v>
      </c>
    </row>
    <row r="3995" spans="1:17" hidden="1" x14ac:dyDescent="0.3">
      <c r="A3995" t="s">
        <v>8151</v>
      </c>
      <c r="B3995" t="s">
        <v>8152</v>
      </c>
      <c r="C3995" t="str">
        <f>IFERROR(VLOOKUP(Table1[[#This Row],[Ticker]],[1]!Table1[[Symbol]:[Industry]],2,FALSE),"-")</f>
        <v>-</v>
      </c>
      <c r="E3995">
        <v>18.240084</v>
      </c>
      <c r="F3995">
        <v>51.59</v>
      </c>
      <c r="G3995">
        <v>-10.767353952189</v>
      </c>
      <c r="H3995">
        <v>-17.019454778912799</v>
      </c>
      <c r="I3995">
        <v>29.843615917082701</v>
      </c>
      <c r="J3995">
        <v>8.4427121090884505</v>
      </c>
      <c r="K3995">
        <v>52.675238039159197</v>
      </c>
      <c r="L3995">
        <v>48.8072965674003</v>
      </c>
      <c r="M3995">
        <v>53.468310155901399</v>
      </c>
      <c r="N3995">
        <v>0.62846210090177901</v>
      </c>
      <c r="O3995">
        <v>31.808490017445202</v>
      </c>
      <c r="P3995">
        <v>48.247126436781599</v>
      </c>
      <c r="Q3995">
        <v>4.5445791361930998E-2</v>
      </c>
    </row>
    <row r="3996" spans="1:17" hidden="1" x14ac:dyDescent="0.3">
      <c r="A3996" t="s">
        <v>8153</v>
      </c>
      <c r="B3996" t="s">
        <v>8154</v>
      </c>
      <c r="C3996" t="str">
        <f>IFERROR(VLOOKUP(Table1[[#This Row],[Ticker]],[1]!Table1[[Symbol]:[Industry]],2,FALSE),"-")</f>
        <v>-</v>
      </c>
      <c r="D3996" t="s">
        <v>935</v>
      </c>
      <c r="E3996">
        <v>18.184296</v>
      </c>
      <c r="F3996">
        <v>10.88</v>
      </c>
      <c r="G3996">
        <v>-95.290704321127507</v>
      </c>
      <c r="H3996">
        <v>-26.417869463935801</v>
      </c>
      <c r="I3996">
        <v>-78.548375366701507</v>
      </c>
      <c r="J3996">
        <v>3.4705720516292102E-2</v>
      </c>
      <c r="K3996">
        <v>14.599953951447</v>
      </c>
      <c r="M3996">
        <v>41.625995297105099</v>
      </c>
      <c r="N3996">
        <v>1.18641975308641</v>
      </c>
      <c r="O3996">
        <v>223.98897058823499</v>
      </c>
      <c r="P3996">
        <v>12.049433573635399</v>
      </c>
    </row>
    <row r="3997" spans="1:17" hidden="1" x14ac:dyDescent="0.3">
      <c r="A3997" t="s">
        <v>8155</v>
      </c>
      <c r="B3997" t="s">
        <v>8156</v>
      </c>
      <c r="C3997" t="str">
        <f>IFERROR(VLOOKUP(Table1[[#This Row],[Ticker]],[1]!Table1[[Symbol]:[Industry]],2,FALSE),"-")</f>
        <v>-</v>
      </c>
      <c r="D3997" t="s">
        <v>799</v>
      </c>
      <c r="E3997">
        <v>18.1659027</v>
      </c>
      <c r="F3997">
        <v>18.149999999999999</v>
      </c>
      <c r="G3997">
        <v>-14.3405139657976</v>
      </c>
      <c r="H3997">
        <v>-15.8440064108612</v>
      </c>
      <c r="I3997">
        <v>-9.9214788832379295</v>
      </c>
      <c r="J3997">
        <v>-6.2514903568310096</v>
      </c>
      <c r="K3997">
        <v>17.951859403336599</v>
      </c>
      <c r="L3997">
        <v>17.8586902165965</v>
      </c>
      <c r="M3997">
        <v>42.833453117712899</v>
      </c>
      <c r="N3997">
        <v>1.2998459623516101</v>
      </c>
      <c r="O3997">
        <v>26.721763085399399</v>
      </c>
      <c r="P3997">
        <v>36.981132075471599</v>
      </c>
      <c r="Q3997">
        <v>-2.3907806718039999E-3</v>
      </c>
    </row>
    <row r="3998" spans="1:17" hidden="1" x14ac:dyDescent="0.3">
      <c r="A3998" t="s">
        <v>8157</v>
      </c>
      <c r="B3998" t="s">
        <v>8158</v>
      </c>
      <c r="C3998" t="str">
        <f>IFERROR(VLOOKUP(Table1[[#This Row],[Ticker]],[1]!Table1[[Symbol]:[Industry]],2,FALSE),"-")</f>
        <v>-</v>
      </c>
      <c r="E3998">
        <v>18.11</v>
      </c>
      <c r="F3998">
        <v>17.690000000000001</v>
      </c>
      <c r="G3998">
        <v>-61.274254567301298</v>
      </c>
      <c r="H3998">
        <v>-15.385827378808999</v>
      </c>
      <c r="I3998">
        <v>-34.289481106816297</v>
      </c>
      <c r="J3998">
        <v>-16.524972742989402</v>
      </c>
      <c r="K3998">
        <v>19.9910742647231</v>
      </c>
      <c r="L3998">
        <v>21.677220873054601</v>
      </c>
      <c r="M3998">
        <v>28.912702923723099</v>
      </c>
      <c r="N3998">
        <v>4.6097010807650101</v>
      </c>
      <c r="O3998">
        <v>66.760881854154803</v>
      </c>
      <c r="P3998">
        <v>0.68298235628914095</v>
      </c>
      <c r="Q3998">
        <v>6.8003537910086995E-2</v>
      </c>
    </row>
    <row r="3999" spans="1:17" hidden="1" x14ac:dyDescent="0.3">
      <c r="A3999" t="s">
        <v>8159</v>
      </c>
      <c r="B3999" t="s">
        <v>8160</v>
      </c>
      <c r="C3999" t="str">
        <f>IFERROR(VLOOKUP(Table1[[#This Row],[Ticker]],[1]!Table1[[Symbol]:[Industry]],2,FALSE),"-")</f>
        <v>-</v>
      </c>
      <c r="D3999" t="s">
        <v>705</v>
      </c>
      <c r="E3999">
        <v>18.095091273000001</v>
      </c>
      <c r="F3999">
        <v>939</v>
      </c>
      <c r="G3999">
        <v>32.9436072857428</v>
      </c>
      <c r="H3999">
        <v>-2.9815028625636302</v>
      </c>
      <c r="I3999">
        <v>14.0059289442845</v>
      </c>
      <c r="J3999">
        <v>-0.490190531736659</v>
      </c>
      <c r="K3999">
        <v>898.91962991139405</v>
      </c>
      <c r="L3999">
        <v>800.07589408660999</v>
      </c>
      <c r="M3999">
        <v>55.6599041266266</v>
      </c>
      <c r="N3999">
        <v>0.74362785078048399</v>
      </c>
      <c r="O3999">
        <v>11.2726304579339</v>
      </c>
      <c r="P3999">
        <v>61.215554983260297</v>
      </c>
      <c r="Q3999">
        <v>1.8114824755041999E-2</v>
      </c>
    </row>
    <row r="4000" spans="1:17" hidden="1" x14ac:dyDescent="0.3">
      <c r="A4000" t="s">
        <v>8161</v>
      </c>
      <c r="B4000" t="s">
        <v>8162</v>
      </c>
      <c r="C4000" t="str">
        <f>IFERROR(VLOOKUP(Table1[[#This Row],[Ticker]],[1]!Table1[[Symbol]:[Industry]],2,FALSE),"-")</f>
        <v>-</v>
      </c>
      <c r="D4000" t="s">
        <v>584</v>
      </c>
      <c r="E4000">
        <v>18.025020187999999</v>
      </c>
      <c r="F4000">
        <v>29.35</v>
      </c>
      <c r="G4000">
        <v>85.366503100288099</v>
      </c>
      <c r="H4000">
        <v>2.64237185212097</v>
      </c>
      <c r="I4000">
        <v>-2.3319813076679199</v>
      </c>
      <c r="J4000">
        <v>-3.5288704845921202</v>
      </c>
      <c r="K4000">
        <v>28.7255845288167</v>
      </c>
      <c r="L4000">
        <v>26.004838368309901</v>
      </c>
      <c r="M4000">
        <v>41.879453611982399</v>
      </c>
      <c r="N4000">
        <v>1.91392617449664</v>
      </c>
      <c r="O4000">
        <v>25.519591141396901</v>
      </c>
      <c r="P4000">
        <v>126.99149265274499</v>
      </c>
      <c r="Q4000">
        <v>8.9106971636483998E-2</v>
      </c>
    </row>
    <row r="4001" spans="1:17" hidden="1" x14ac:dyDescent="0.3">
      <c r="A4001" t="s">
        <v>8163</v>
      </c>
      <c r="B4001" t="s">
        <v>8164</v>
      </c>
      <c r="C4001" t="str">
        <f>IFERROR(VLOOKUP(Table1[[#This Row],[Ticker]],[1]!Table1[[Symbol]:[Industry]],2,FALSE),"-")</f>
        <v>-</v>
      </c>
      <c r="D4001" t="s">
        <v>659</v>
      </c>
      <c r="E4001">
        <v>18.011607119999901</v>
      </c>
      <c r="F4001">
        <v>4.79</v>
      </c>
      <c r="G4001">
        <v>20.519199656493399</v>
      </c>
      <c r="H4001">
        <v>2.43552619896509</v>
      </c>
      <c r="I4001">
        <v>-9.1207913943503591</v>
      </c>
      <c r="J4001">
        <v>-3.8443200623367701</v>
      </c>
      <c r="K4001">
        <v>4.8262677934076201</v>
      </c>
      <c r="L4001">
        <v>4.7443414744710104</v>
      </c>
      <c r="M4001">
        <v>51.396120963497403</v>
      </c>
      <c r="N4001">
        <v>1.4971255852336001</v>
      </c>
      <c r="O4001">
        <v>43.006263048016599</v>
      </c>
      <c r="P4001">
        <v>56.535947712418299</v>
      </c>
      <c r="Q4001">
        <v>-6.1065311849752002E-2</v>
      </c>
    </row>
    <row r="4002" spans="1:17" hidden="1" x14ac:dyDescent="0.3">
      <c r="A4002" t="s">
        <v>8165</v>
      </c>
      <c r="B4002" t="s">
        <v>8166</v>
      </c>
      <c r="C4002" t="str">
        <f>IFERROR(VLOOKUP(Table1[[#This Row],[Ticker]],[1]!Table1[[Symbol]:[Industry]],2,FALSE),"-")</f>
        <v>-</v>
      </c>
      <c r="E4002">
        <v>18.010000000000002</v>
      </c>
      <c r="F4002">
        <v>36.020000000000003</v>
      </c>
      <c r="G4002">
        <v>0.40703941498531998</v>
      </c>
      <c r="H4002">
        <v>-9.8347339675847998</v>
      </c>
      <c r="I4002">
        <v>-15.895695576611899</v>
      </c>
      <c r="J4002">
        <v>-2.0261382441549598</v>
      </c>
      <c r="K4002">
        <v>37.307616326852603</v>
      </c>
      <c r="L4002">
        <v>35.040799727160703</v>
      </c>
      <c r="M4002">
        <v>41.5098744551549</v>
      </c>
      <c r="N4002">
        <v>0.218487394957983</v>
      </c>
      <c r="O4002">
        <v>20.627429205996599</v>
      </c>
      <c r="P4002">
        <v>102.929577464788</v>
      </c>
    </row>
    <row r="4003" spans="1:17" hidden="1" x14ac:dyDescent="0.3">
      <c r="A4003" t="s">
        <v>8167</v>
      </c>
      <c r="B4003" t="s">
        <v>8168</v>
      </c>
      <c r="C4003" t="str">
        <f>IFERROR(VLOOKUP(Table1[[#This Row],[Ticker]],[1]!Table1[[Symbol]:[Industry]],2,FALSE),"-")</f>
        <v>-</v>
      </c>
      <c r="D4003" t="s">
        <v>46</v>
      </c>
      <c r="E4003">
        <v>17.978647500000001</v>
      </c>
      <c r="F4003">
        <v>42.3</v>
      </c>
      <c r="G4003">
        <v>-71.302713565263502</v>
      </c>
      <c r="H4003">
        <v>-12.558253956494999</v>
      </c>
      <c r="I4003">
        <v>-42.255197206493499</v>
      </c>
      <c r="J4003">
        <v>-4.4371600581618402</v>
      </c>
      <c r="K4003">
        <v>46.149481360199303</v>
      </c>
      <c r="L4003">
        <v>57.625252616966002</v>
      </c>
      <c r="M4003">
        <v>39.583523393112898</v>
      </c>
      <c r="N4003">
        <v>1.24756335282651</v>
      </c>
      <c r="O4003">
        <v>81.796690307328603</v>
      </c>
      <c r="P4003">
        <v>11.023622047244</v>
      </c>
    </row>
    <row r="4004" spans="1:17" hidden="1" x14ac:dyDescent="0.3">
      <c r="A4004" t="s">
        <v>8169</v>
      </c>
      <c r="B4004" t="s">
        <v>8170</v>
      </c>
      <c r="C4004" t="str">
        <f>IFERROR(VLOOKUP(Table1[[#This Row],[Ticker]],[1]!Table1[[Symbol]:[Industry]],2,FALSE),"-")</f>
        <v>-</v>
      </c>
      <c r="E4004">
        <v>17.931131269999899</v>
      </c>
      <c r="F4004">
        <v>12</v>
      </c>
      <c r="G4004">
        <v>9.2082874040654001</v>
      </c>
      <c r="H4004">
        <v>-26.398273868046001</v>
      </c>
      <c r="I4004">
        <v>-20.057671364669499</v>
      </c>
      <c r="J4004">
        <v>4.8674787771216304</v>
      </c>
      <c r="K4004">
        <v>12.285808759359099</v>
      </c>
      <c r="L4004">
        <v>11.1472461707865</v>
      </c>
      <c r="M4004">
        <v>60.835091246614397</v>
      </c>
      <c r="N4004">
        <v>0.14480899106525599</v>
      </c>
      <c r="O4004">
        <v>44.249999999999901</v>
      </c>
      <c r="P4004">
        <v>99.667221297836903</v>
      </c>
      <c r="Q4004">
        <v>9.2593284472377996E-2</v>
      </c>
    </row>
    <row r="4005" spans="1:17" hidden="1" x14ac:dyDescent="0.3">
      <c r="A4005" t="s">
        <v>8171</v>
      </c>
      <c r="B4005" t="s">
        <v>8172</v>
      </c>
      <c r="C4005" t="str">
        <f>IFERROR(VLOOKUP(Table1[[#This Row],[Ticker]],[1]!Table1[[Symbol]:[Industry]],2,FALSE),"-")</f>
        <v>-</v>
      </c>
      <c r="D4005" t="s">
        <v>306</v>
      </c>
      <c r="E4005">
        <v>17.8810386</v>
      </c>
      <c r="F4005">
        <v>49</v>
      </c>
      <c r="G4005">
        <v>-5.8267944536024796</v>
      </c>
      <c r="H4005">
        <v>-14.387394623397199</v>
      </c>
      <c r="I4005">
        <v>5.6309816552950203</v>
      </c>
      <c r="J4005">
        <v>-2.0261382441549598</v>
      </c>
      <c r="K4005">
        <v>48.549525037736402</v>
      </c>
      <c r="L4005">
        <v>45.755946828752997</v>
      </c>
      <c r="M4005">
        <v>69.185965539675493</v>
      </c>
      <c r="N4005">
        <v>3.3714285714285701</v>
      </c>
      <c r="O4005">
        <v>4.0816326530612201</v>
      </c>
      <c r="P4005">
        <v>97.183098591549196</v>
      </c>
    </row>
    <row r="4006" spans="1:17" hidden="1" x14ac:dyDescent="0.3">
      <c r="A4006" t="s">
        <v>8173</v>
      </c>
      <c r="B4006" t="s">
        <v>8174</v>
      </c>
      <c r="C4006" t="str">
        <f>IFERROR(VLOOKUP(Table1[[#This Row],[Ticker]],[1]!Table1[[Symbol]:[Industry]],2,FALSE),"-")</f>
        <v>-</v>
      </c>
      <c r="D4006" t="s">
        <v>56</v>
      </c>
      <c r="E4006">
        <v>17.795752419134399</v>
      </c>
      <c r="F4006">
        <v>64.599999999999994</v>
      </c>
      <c r="G4006">
        <v>145.026040088256</v>
      </c>
      <c r="H4006">
        <v>-4.8492420129554299</v>
      </c>
      <c r="I4006">
        <v>148.81950404735699</v>
      </c>
      <c r="J4006">
        <v>-2.0261382441549598</v>
      </c>
      <c r="K4006">
        <v>60.200354973014001</v>
      </c>
      <c r="L4006">
        <v>41.108949893262299</v>
      </c>
      <c r="M4006">
        <v>100</v>
      </c>
      <c r="N4006">
        <v>0</v>
      </c>
      <c r="O4006">
        <v>0</v>
      </c>
      <c r="P4006">
        <v>172.80405405405401</v>
      </c>
    </row>
    <row r="4007" spans="1:17" hidden="1" x14ac:dyDescent="0.3">
      <c r="A4007" t="s">
        <v>8175</v>
      </c>
      <c r="B4007" t="s">
        <v>8176</v>
      </c>
      <c r="C4007" t="str">
        <f>IFERROR(VLOOKUP(Table1[[#This Row],[Ticker]],[1]!Table1[[Symbol]:[Industry]],2,FALSE),"-")</f>
        <v>-</v>
      </c>
      <c r="D4007" t="s">
        <v>584</v>
      </c>
      <c r="E4007">
        <v>17.7872734</v>
      </c>
      <c r="F4007">
        <v>18.190000000000001</v>
      </c>
      <c r="G4007">
        <v>10.971032563569301</v>
      </c>
      <c r="H4007">
        <v>-4.8492420129554299</v>
      </c>
      <c r="I4007">
        <v>4.6032215366258198</v>
      </c>
      <c r="J4007">
        <v>-2.0261382441549598</v>
      </c>
      <c r="K4007">
        <v>18.107227781584101</v>
      </c>
      <c r="L4007">
        <v>16.6696167416831</v>
      </c>
      <c r="M4007">
        <v>100</v>
      </c>
      <c r="O4007">
        <v>0</v>
      </c>
      <c r="P4007">
        <v>38.7490465293669</v>
      </c>
    </row>
    <row r="4008" spans="1:17" hidden="1" x14ac:dyDescent="0.3">
      <c r="A4008" t="s">
        <v>8177</v>
      </c>
      <c r="B4008" t="s">
        <v>8178</v>
      </c>
      <c r="C4008" t="str">
        <f>IFERROR(VLOOKUP(Table1[[#This Row],[Ticker]],[1]!Table1[[Symbol]:[Industry]],2,FALSE),"-")</f>
        <v>-</v>
      </c>
      <c r="D4008" t="s">
        <v>609</v>
      </c>
      <c r="E4008">
        <v>17.785453499999999</v>
      </c>
      <c r="F4008">
        <v>25.7</v>
      </c>
      <c r="G4008">
        <v>-23.433718391294899</v>
      </c>
      <c r="H4008">
        <v>-7.0880479831046896</v>
      </c>
      <c r="I4008">
        <v>-19.933239070216</v>
      </c>
      <c r="J4008">
        <v>-3.8987974201849198</v>
      </c>
      <c r="K4008">
        <v>26.8723548949547</v>
      </c>
      <c r="L4008">
        <v>27.685203709609599</v>
      </c>
      <c r="M4008">
        <v>44.998759860889102</v>
      </c>
      <c r="N4008">
        <v>1.1509987373161099</v>
      </c>
      <c r="O4008">
        <v>24.124513618677</v>
      </c>
      <c r="P4008">
        <v>10.728134424816799</v>
      </c>
      <c r="Q4008">
        <v>0.11925764171898801</v>
      </c>
    </row>
    <row r="4009" spans="1:17" hidden="1" x14ac:dyDescent="0.3">
      <c r="A4009" t="s">
        <v>8179</v>
      </c>
      <c r="B4009" t="s">
        <v>8180</v>
      </c>
      <c r="C4009" t="str">
        <f>IFERROR(VLOOKUP(Table1[[#This Row],[Ticker]],[1]!Table1[[Symbol]:[Industry]],2,FALSE),"-")</f>
        <v>-</v>
      </c>
      <c r="D4009" t="s">
        <v>420</v>
      </c>
      <c r="E4009">
        <v>17.769600000000001</v>
      </c>
      <c r="F4009">
        <v>15.99</v>
      </c>
      <c r="G4009">
        <v>-33.162629350412899</v>
      </c>
      <c r="H4009">
        <v>-0.27407861426263203</v>
      </c>
      <c r="I4009">
        <v>-22.9365114576526</v>
      </c>
      <c r="J4009">
        <v>-1.3972074265448999</v>
      </c>
      <c r="K4009">
        <v>15.910762087808401</v>
      </c>
      <c r="L4009">
        <v>17.649395928813</v>
      </c>
      <c r="M4009">
        <v>58.592364233052301</v>
      </c>
      <c r="N4009">
        <v>1.0586449241692799</v>
      </c>
      <c r="O4009">
        <v>115.13445903689799</v>
      </c>
      <c r="P4009">
        <v>18.4444444444444</v>
      </c>
      <c r="Q4009">
        <v>3.611027303844E-3</v>
      </c>
    </row>
    <row r="4010" spans="1:17" hidden="1" x14ac:dyDescent="0.3">
      <c r="A4010" t="s">
        <v>8181</v>
      </c>
      <c r="B4010" t="s">
        <v>8182</v>
      </c>
      <c r="C4010" t="str">
        <f>IFERROR(VLOOKUP(Table1[[#This Row],[Ticker]],[1]!Table1[[Symbol]:[Industry]],2,FALSE),"-")</f>
        <v>-</v>
      </c>
      <c r="D4010" t="s">
        <v>21</v>
      </c>
      <c r="E4010">
        <v>17.733235000000001</v>
      </c>
      <c r="F4010">
        <v>94.95</v>
      </c>
      <c r="G4010">
        <v>82.754136810255602</v>
      </c>
      <c r="H4010">
        <v>-19.088151071664299</v>
      </c>
      <c r="I4010">
        <v>47.214314988628303</v>
      </c>
      <c r="J4010">
        <v>-9.7001134586449602</v>
      </c>
      <c r="K4010">
        <v>92.828070847249094</v>
      </c>
      <c r="L4010">
        <v>69.228784973751999</v>
      </c>
      <c r="M4010">
        <v>14.9040734844803</v>
      </c>
      <c r="N4010">
        <v>0.26850697906281101</v>
      </c>
      <c r="O4010">
        <v>31.1111111111111</v>
      </c>
      <c r="P4010">
        <v>122.105263157894</v>
      </c>
      <c r="Q4010">
        <v>7.9816533034784004E-2</v>
      </c>
    </row>
    <row r="4011" spans="1:17" hidden="1" x14ac:dyDescent="0.3">
      <c r="A4011" t="s">
        <v>8183</v>
      </c>
      <c r="B4011" t="s">
        <v>8184</v>
      </c>
      <c r="C4011" t="str">
        <f>IFERROR(VLOOKUP(Table1[[#This Row],[Ticker]],[1]!Table1[[Symbol]:[Industry]],2,FALSE),"-")</f>
        <v>-</v>
      </c>
      <c r="D4011" t="s">
        <v>275</v>
      </c>
      <c r="E4011">
        <v>17.728872238000001</v>
      </c>
      <c r="F4011">
        <v>43.78</v>
      </c>
      <c r="G4011">
        <v>-34.629077795584799</v>
      </c>
      <c r="H4011">
        <v>-14.645242820872999</v>
      </c>
      <c r="I4011">
        <v>-19.598759363919601</v>
      </c>
      <c r="J4011">
        <v>-9.7534109714276909</v>
      </c>
      <c r="K4011">
        <v>44.004187956240102</v>
      </c>
      <c r="L4011">
        <v>43.951306058578098</v>
      </c>
      <c r="M4011">
        <v>57.676434024842401</v>
      </c>
      <c r="N4011">
        <v>0.80348546835981005</v>
      </c>
      <c r="O4011">
        <v>64.481498401096403</v>
      </c>
      <c r="P4011">
        <v>47.556454330973999</v>
      </c>
      <c r="Q4011">
        <v>3.7571444103189001E-2</v>
      </c>
    </row>
    <row r="4012" spans="1:17" hidden="1" x14ac:dyDescent="0.3">
      <c r="A4012" t="s">
        <v>8185</v>
      </c>
      <c r="B4012" t="s">
        <v>8186</v>
      </c>
      <c r="C4012" t="str">
        <f>IFERROR(VLOOKUP(Table1[[#This Row],[Ticker]],[1]!Table1[[Symbol]:[Industry]],2,FALSE),"-")</f>
        <v>-</v>
      </c>
      <c r="D4012" t="s">
        <v>328</v>
      </c>
      <c r="E4012">
        <v>17.707897604999999</v>
      </c>
      <c r="F4012">
        <v>31.5</v>
      </c>
      <c r="G4012">
        <v>88.568139880356199</v>
      </c>
      <c r="H4012">
        <v>7.3006179310221597</v>
      </c>
      <c r="I4012">
        <v>81.272007296320595</v>
      </c>
      <c r="J4012">
        <v>3.4050664958055399</v>
      </c>
      <c r="K4012">
        <v>28.5863141180333</v>
      </c>
      <c r="L4012">
        <v>22.217810420184001</v>
      </c>
      <c r="M4012">
        <v>63.923525672395201</v>
      </c>
      <c r="N4012">
        <v>1.4417247302070799</v>
      </c>
      <c r="O4012">
        <v>3.7777777777777599</v>
      </c>
      <c r="P4012">
        <v>155.06072874493901</v>
      </c>
      <c r="Q4012">
        <v>0.14235563471228699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D4013" t="s">
        <v>92</v>
      </c>
      <c r="E4013">
        <v>17.686096144</v>
      </c>
      <c r="F4013">
        <v>17.440000000000001</v>
      </c>
      <c r="G4013">
        <v>-7.0859724433062397</v>
      </c>
      <c r="H4013">
        <v>-3.5461258656466499</v>
      </c>
      <c r="I4013">
        <v>-22.821218648195099</v>
      </c>
      <c r="J4013">
        <v>2.9650537699377999</v>
      </c>
      <c r="K4013">
        <v>17.948068671300302</v>
      </c>
      <c r="L4013">
        <v>19.2922459485399</v>
      </c>
      <c r="M4013">
        <v>49.4138587368804</v>
      </c>
      <c r="N4013">
        <v>0.63279487009732005</v>
      </c>
      <c r="O4013">
        <v>36.926605504587101</v>
      </c>
      <c r="P4013">
        <v>29.5690936106983</v>
      </c>
      <c r="Q4013">
        <v>-8.5838677397126001E-2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E4014">
        <v>17.68</v>
      </c>
      <c r="F4014">
        <v>65</v>
      </c>
      <c r="G4014">
        <v>-87.0511969231911</v>
      </c>
      <c r="H4014">
        <v>-16.773361254147801</v>
      </c>
      <c r="I4014">
        <v>-53.513561117566297</v>
      </c>
      <c r="J4014">
        <v>-2.0261382441549598</v>
      </c>
      <c r="K4014">
        <v>71.346637705889506</v>
      </c>
      <c r="M4014">
        <v>40.876141053005803</v>
      </c>
      <c r="N4014">
        <v>0.75675675675675602</v>
      </c>
      <c r="O4014">
        <v>170.692307692307</v>
      </c>
      <c r="P4014">
        <v>1.9607843137254799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495</v>
      </c>
      <c r="E4015">
        <v>17.667228000000001</v>
      </c>
      <c r="F4015">
        <v>60.38</v>
      </c>
      <c r="G4015">
        <v>163.91280729024101</v>
      </c>
      <c r="H4015">
        <v>37.633929266027302</v>
      </c>
      <c r="I4015">
        <v>64.029551289005198</v>
      </c>
      <c r="J4015">
        <v>17.309840039411501</v>
      </c>
      <c r="K4015">
        <v>40.6951947387874</v>
      </c>
      <c r="L4015">
        <v>33.622451716173103</v>
      </c>
      <c r="M4015">
        <v>93.504568727810394</v>
      </c>
      <c r="N4015">
        <v>2.56493487422722</v>
      </c>
      <c r="O4015">
        <v>0.198741305067895</v>
      </c>
      <c r="P4015">
        <v>192.39709443099201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D4016" t="s">
        <v>193</v>
      </c>
      <c r="E4016">
        <v>17.63775</v>
      </c>
      <c r="F4016">
        <v>4.05</v>
      </c>
      <c r="G4016">
        <v>11.8771584479954</v>
      </c>
      <c r="I4016">
        <v>-4.4567376429505803</v>
      </c>
      <c r="K4016">
        <v>4.4249445457001002</v>
      </c>
      <c r="L4016">
        <v>4.0278917604158799</v>
      </c>
      <c r="M4016">
        <v>29.723467083117001</v>
      </c>
      <c r="N4016">
        <v>2.23520445020799</v>
      </c>
      <c r="O4016">
        <v>33.3333333333333</v>
      </c>
      <c r="P4016">
        <v>65.306122448979494</v>
      </c>
      <c r="Q4016">
        <v>-2.0192540060606001E-2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D4017" t="s">
        <v>227</v>
      </c>
      <c r="E4017">
        <v>17.585355671999999</v>
      </c>
      <c r="F4017">
        <v>3.26</v>
      </c>
      <c r="G4017">
        <v>-34.635156822940402</v>
      </c>
      <c r="H4017">
        <v>-4.5266613677941496</v>
      </c>
      <c r="I4017">
        <v>-17.892827868514502</v>
      </c>
      <c r="J4017">
        <v>18.516497414759701</v>
      </c>
      <c r="K4017">
        <v>2.9051924794887301</v>
      </c>
      <c r="L4017">
        <v>2.3086781837882202</v>
      </c>
      <c r="M4017">
        <v>76.184299871754902</v>
      </c>
      <c r="N4017">
        <v>1.2736919380956699</v>
      </c>
      <c r="O4017">
        <v>38.036809815950903</v>
      </c>
      <c r="P4017">
        <v>53.0516431924882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E4018">
        <v>17.571160253999999</v>
      </c>
      <c r="F4018">
        <v>32.68</v>
      </c>
      <c r="G4018">
        <v>124.382479861362</v>
      </c>
      <c r="H4018">
        <v>68.365043701330194</v>
      </c>
      <c r="I4018">
        <v>25.074269174384199</v>
      </c>
      <c r="J4018">
        <v>-2.0564504599779498</v>
      </c>
      <c r="K4018">
        <v>25.788050959510802</v>
      </c>
      <c r="L4018">
        <v>21.592792662003099</v>
      </c>
      <c r="M4018">
        <v>62.183894388442503</v>
      </c>
      <c r="N4018">
        <v>4.0637060870667501</v>
      </c>
      <c r="O4018">
        <v>19.951040391676798</v>
      </c>
      <c r="P4018">
        <v>175.78059071729899</v>
      </c>
      <c r="Q4018">
        <v>7.1416323558594993E-2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D4019" t="s">
        <v>281</v>
      </c>
      <c r="E4019">
        <v>17.491213591999902</v>
      </c>
      <c r="F4019">
        <v>26.9</v>
      </c>
      <c r="G4019">
        <v>-2.9520278869113001</v>
      </c>
      <c r="H4019">
        <v>-11.8861512920171</v>
      </c>
      <c r="I4019">
        <v>-15.374234086762799</v>
      </c>
      <c r="J4019">
        <v>-2.1743412823172399</v>
      </c>
      <c r="K4019">
        <v>27.615290190139799</v>
      </c>
      <c r="L4019">
        <v>27.301641710899201</v>
      </c>
      <c r="M4019">
        <v>47.914373512466803</v>
      </c>
      <c r="N4019">
        <v>1.2119276441581901</v>
      </c>
      <c r="O4019">
        <v>48.698884758364301</v>
      </c>
      <c r="P4019">
        <v>33.498759305210903</v>
      </c>
      <c r="Q4019">
        <v>5.7544686999539997E-3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1444</v>
      </c>
      <c r="E4020">
        <v>17.399999999999999</v>
      </c>
      <c r="F4020">
        <v>1.76</v>
      </c>
      <c r="G4020">
        <v>-19.802553843098199</v>
      </c>
      <c r="H4020">
        <v>-4.8492420129554299</v>
      </c>
      <c r="I4020">
        <v>-12.711662665002899</v>
      </c>
      <c r="J4020">
        <v>0.31304304239474701</v>
      </c>
      <c r="K4020">
        <v>1.7618138224545099</v>
      </c>
      <c r="L4020">
        <v>1.75047658651425</v>
      </c>
      <c r="M4020">
        <v>52.5191025355061</v>
      </c>
      <c r="N4020">
        <v>1.2231370231226699</v>
      </c>
      <c r="O4020">
        <v>48.863636363636303</v>
      </c>
      <c r="P4020">
        <v>30.370370370370299</v>
      </c>
      <c r="Q4020">
        <v>0.15262569491584399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17.3633512</v>
      </c>
      <c r="F4021">
        <v>63.54</v>
      </c>
      <c r="G4021">
        <v>183.998237260895</v>
      </c>
      <c r="H4021">
        <v>-17.0928999196848</v>
      </c>
      <c r="I4021">
        <v>0.98829242163259301</v>
      </c>
      <c r="J4021">
        <v>-0.62189039440947402</v>
      </c>
      <c r="K4021">
        <v>60.702774291663602</v>
      </c>
      <c r="L4021">
        <v>59.761323466555503</v>
      </c>
      <c r="M4021">
        <v>59.469380318173499</v>
      </c>
      <c r="N4021">
        <v>2.9377883399467999</v>
      </c>
      <c r="O4021">
        <v>53.415171545483098</v>
      </c>
      <c r="P4021">
        <v>228.37209302325499</v>
      </c>
      <c r="Q4021">
        <v>0.16089928053859501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306</v>
      </c>
      <c r="E4022">
        <v>17.274569</v>
      </c>
      <c r="F4022">
        <v>70.78</v>
      </c>
      <c r="G4022">
        <v>-16.576128655506899</v>
      </c>
      <c r="H4022">
        <v>1.68335160701683</v>
      </c>
      <c r="I4022">
        <v>-12.387601387678201</v>
      </c>
      <c r="J4022">
        <v>1.98198633269</v>
      </c>
      <c r="K4022">
        <v>74.193967261099701</v>
      </c>
      <c r="L4022">
        <v>73.416138076593796</v>
      </c>
      <c r="M4022">
        <v>68.736626070328796</v>
      </c>
      <c r="N4022">
        <v>0.66628000536408705</v>
      </c>
      <c r="O4022">
        <v>23.0856174060469</v>
      </c>
      <c r="P4022">
        <v>25.9430604982206</v>
      </c>
      <c r="Q4022">
        <v>0.10966608301415499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D4023" t="s">
        <v>62</v>
      </c>
      <c r="E4023">
        <v>17.26676655</v>
      </c>
      <c r="F4023">
        <v>54.57</v>
      </c>
      <c r="G4023">
        <v>358.58562239783799</v>
      </c>
      <c r="H4023">
        <v>-3.8867962684753499</v>
      </c>
      <c r="I4023">
        <v>77.722530139095298</v>
      </c>
      <c r="J4023">
        <v>-2.1195089257609299</v>
      </c>
      <c r="K4023">
        <v>49.265482037936103</v>
      </c>
      <c r="L4023">
        <v>37.888725283558401</v>
      </c>
      <c r="M4023">
        <v>64.975253459411505</v>
      </c>
      <c r="N4023">
        <v>0.59192144989459605</v>
      </c>
      <c r="O4023">
        <v>21.477002015759499</v>
      </c>
      <c r="P4023">
        <v>435</v>
      </c>
      <c r="Q4023">
        <v>0.12705061360985301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E4024">
        <v>17.2653</v>
      </c>
      <c r="F4024">
        <v>15.29</v>
      </c>
      <c r="G4024">
        <v>46.765365029636101</v>
      </c>
      <c r="H4024">
        <v>-4.1159086796221001</v>
      </c>
      <c r="I4024">
        <v>-18.143825959123699</v>
      </c>
      <c r="J4024">
        <v>2.1807583075691701</v>
      </c>
      <c r="K4024">
        <v>15.3604560579302</v>
      </c>
      <c r="L4024">
        <v>14.6671640366998</v>
      </c>
      <c r="M4024">
        <v>42.773710054930703</v>
      </c>
      <c r="N4024">
        <v>1.0748412123156701</v>
      </c>
      <c r="O4024">
        <v>35.120994113799803</v>
      </c>
      <c r="P4024">
        <v>103.595206391478</v>
      </c>
      <c r="Q4024">
        <v>9.9364276710165997E-2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420</v>
      </c>
      <c r="E4025">
        <v>17.249460759999899</v>
      </c>
      <c r="F4025">
        <v>9.7200000000000006</v>
      </c>
      <c r="G4025">
        <v>28.996179582589399</v>
      </c>
      <c r="H4025">
        <v>-3.59793857187096</v>
      </c>
      <c r="I4025">
        <v>-17.213291188977799</v>
      </c>
      <c r="J4025">
        <v>-2.9445055910937299</v>
      </c>
      <c r="K4025">
        <v>9.7182244564818099</v>
      </c>
      <c r="L4025">
        <v>9.5026599190940502</v>
      </c>
      <c r="M4025">
        <v>53.612309389463597</v>
      </c>
      <c r="N4025">
        <v>1.1495976315371501</v>
      </c>
      <c r="O4025">
        <v>91.049382716049294</v>
      </c>
      <c r="P4025">
        <v>122.425629290617</v>
      </c>
      <c r="Q4025">
        <v>7.3628953326190003E-2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705</v>
      </c>
      <c r="E4026">
        <v>17.228399594999999</v>
      </c>
      <c r="F4026">
        <v>88.55</v>
      </c>
      <c r="G4026">
        <v>-3.6541003128679801</v>
      </c>
      <c r="H4026">
        <v>-8.0401501104311208</v>
      </c>
      <c r="I4026">
        <v>5.6309816552950096</v>
      </c>
      <c r="J4026">
        <v>-5.1005364936079101</v>
      </c>
      <c r="K4026">
        <v>87.772818983323404</v>
      </c>
      <c r="L4026">
        <v>79.596436264090599</v>
      </c>
      <c r="M4026">
        <v>59.689646094536798</v>
      </c>
      <c r="N4026">
        <v>0.99589812092224395</v>
      </c>
      <c r="O4026">
        <v>9.4071146245059101</v>
      </c>
      <c r="P4026">
        <v>28.893740902474502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E4027">
        <v>17.2</v>
      </c>
      <c r="F4027">
        <v>38.26</v>
      </c>
      <c r="G4027">
        <v>64.4832925668657</v>
      </c>
      <c r="H4027">
        <v>-11.630799756912401</v>
      </c>
      <c r="I4027">
        <v>34.329056629965699</v>
      </c>
      <c r="J4027">
        <v>1.70985179320493</v>
      </c>
      <c r="K4027">
        <v>40.541940868246201</v>
      </c>
      <c r="L4027">
        <v>30.730695243820801</v>
      </c>
      <c r="M4027">
        <v>38.5905091743941</v>
      </c>
      <c r="N4027">
        <v>0.65287626894217998</v>
      </c>
      <c r="O4027">
        <v>33.298484056455798</v>
      </c>
      <c r="P4027">
        <v>146.52061855670101</v>
      </c>
      <c r="Q4027">
        <v>0.126446283426011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17.187737599999998</v>
      </c>
      <c r="F4028">
        <v>28.72</v>
      </c>
      <c r="G4028">
        <v>83.398456622437607</v>
      </c>
      <c r="H4028">
        <v>111.433400076138</v>
      </c>
      <c r="I4028">
        <v>131.531882556195</v>
      </c>
      <c r="J4028">
        <v>6.1983044922016797</v>
      </c>
      <c r="K4028">
        <v>17.7073201141732</v>
      </c>
      <c r="L4028">
        <v>13.2868173343411</v>
      </c>
      <c r="M4028">
        <v>99.430586125739794</v>
      </c>
      <c r="N4028">
        <v>1.87611326071883</v>
      </c>
      <c r="O4028">
        <v>0</v>
      </c>
      <c r="P4028">
        <v>235.51401869158801</v>
      </c>
      <c r="Q4028">
        <v>0.10941108113570799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705</v>
      </c>
      <c r="E4029">
        <v>17.1837348</v>
      </c>
      <c r="F4029">
        <v>126.4</v>
      </c>
      <c r="G4029">
        <v>15.030708212487299</v>
      </c>
      <c r="H4029">
        <v>-2.22152861324922</v>
      </c>
      <c r="I4029">
        <v>7.5273015752525101</v>
      </c>
      <c r="J4029">
        <v>-2.24037295017733</v>
      </c>
      <c r="K4029">
        <v>123.40244088325301</v>
      </c>
      <c r="L4029">
        <v>113.309402090004</v>
      </c>
      <c r="M4029">
        <v>42.376869448986099</v>
      </c>
      <c r="N4029">
        <v>0.97248903160061595</v>
      </c>
      <c r="O4029">
        <v>9.4224683544303591</v>
      </c>
      <c r="P4029">
        <v>48.096074985354399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E4030">
        <v>17.164137199999999</v>
      </c>
      <c r="F4030">
        <v>59.98</v>
      </c>
      <c r="G4030">
        <v>34.330094142310401</v>
      </c>
      <c r="H4030">
        <v>29.1015200034572</v>
      </c>
      <c r="I4030">
        <v>36.625565604088699</v>
      </c>
      <c r="J4030">
        <v>13.715352841744499</v>
      </c>
      <c r="K4030">
        <v>45.8372864937866</v>
      </c>
      <c r="L4030">
        <v>42.514094846345301</v>
      </c>
      <c r="M4030">
        <v>99.999999998305896</v>
      </c>
      <c r="N4030">
        <v>3.4652488687782799</v>
      </c>
      <c r="O4030">
        <v>0</v>
      </c>
      <c r="P4030">
        <v>62.767978290366301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384</v>
      </c>
      <c r="E4031">
        <v>17.095680000000002</v>
      </c>
      <c r="F4031">
        <v>12.72</v>
      </c>
      <c r="G4031">
        <v>-22.8275189162926</v>
      </c>
      <c r="H4031">
        <v>-4.8492420129554299</v>
      </c>
      <c r="I4031">
        <v>-6.0851899618666696</v>
      </c>
      <c r="J4031">
        <v>-2.0261382441549598</v>
      </c>
      <c r="K4031">
        <v>12.7137281985702</v>
      </c>
      <c r="L4031">
        <v>12.5714334314066</v>
      </c>
      <c r="M4031">
        <v>100</v>
      </c>
      <c r="O4031">
        <v>0</v>
      </c>
      <c r="P4031">
        <v>4.9504950495049496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584</v>
      </c>
      <c r="E4032">
        <v>17.089139200000002</v>
      </c>
      <c r="F4032">
        <v>56.96</v>
      </c>
      <c r="G4032">
        <v>75.650557462773804</v>
      </c>
      <c r="H4032">
        <v>-7.2636255745992599</v>
      </c>
      <c r="I4032">
        <v>-3.03416813613463</v>
      </c>
      <c r="J4032">
        <v>1.19791536932085</v>
      </c>
      <c r="K4032">
        <v>55.969485253576202</v>
      </c>
      <c r="L4032">
        <v>51.0716908273846</v>
      </c>
      <c r="M4032">
        <v>66.314091729511702</v>
      </c>
      <c r="N4032">
        <v>0.64566419321984503</v>
      </c>
      <c r="O4032">
        <v>10.6039325842696</v>
      </c>
      <c r="P4032">
        <v>110.184501845018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59</v>
      </c>
      <c r="E4033">
        <v>17.087065500000001</v>
      </c>
      <c r="F4033">
        <v>42.5</v>
      </c>
      <c r="G4033">
        <v>-65.506951694735307</v>
      </c>
      <c r="H4033">
        <v>-6.0120327106298497</v>
      </c>
      <c r="I4033">
        <v>-30.8470057660886</v>
      </c>
      <c r="J4033">
        <v>-0.22973105852622</v>
      </c>
      <c r="K4033">
        <v>43.642790862799203</v>
      </c>
      <c r="M4033">
        <v>47.592017252156602</v>
      </c>
      <c r="N4033">
        <v>1.1545189504373099</v>
      </c>
      <c r="O4033">
        <v>95.058823529411697</v>
      </c>
      <c r="P4033">
        <v>28.3987915407854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124</v>
      </c>
      <c r="E4034">
        <v>17.04548741</v>
      </c>
      <c r="F4034">
        <v>12.11</v>
      </c>
      <c r="G4034">
        <v>-59.430675030223298</v>
      </c>
      <c r="H4034">
        <v>-6.5021345749388999</v>
      </c>
      <c r="I4034">
        <v>-45.858074677679497</v>
      </c>
      <c r="J4034">
        <v>-2.8594715774882902</v>
      </c>
      <c r="K4034">
        <v>12.651361313929099</v>
      </c>
      <c r="L4034">
        <v>15.120011527093601</v>
      </c>
      <c r="M4034">
        <v>38.194668247150801</v>
      </c>
      <c r="N4034">
        <v>0.96614214195446502</v>
      </c>
      <c r="O4034">
        <v>149.380677126341</v>
      </c>
      <c r="P4034">
        <v>22.3232323232323</v>
      </c>
      <c r="Q4034">
        <v>1.51751772575E-2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705</v>
      </c>
      <c r="E4035">
        <v>17.035611191999902</v>
      </c>
      <c r="F4035">
        <v>25.59</v>
      </c>
      <c r="G4035">
        <v>44.070753746243199</v>
      </c>
      <c r="H4035">
        <v>-0.89005833948605395</v>
      </c>
      <c r="I4035">
        <v>27.4908131210378</v>
      </c>
      <c r="J4035">
        <v>-3.7243242727153598</v>
      </c>
      <c r="K4035">
        <v>24.1275726741851</v>
      </c>
      <c r="L4035">
        <v>20.567518985851802</v>
      </c>
      <c r="M4035">
        <v>32.576819102165203</v>
      </c>
      <c r="N4035">
        <v>1.8433799543232201</v>
      </c>
      <c r="O4035">
        <v>5.1191871824931496</v>
      </c>
      <c r="P4035">
        <v>72.439353099730397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384</v>
      </c>
      <c r="E4036">
        <v>17.000170000000001</v>
      </c>
      <c r="F4036">
        <v>16.66</v>
      </c>
      <c r="G4036">
        <v>205.42198603420201</v>
      </c>
      <c r="H4036">
        <v>10.4049952751801</v>
      </c>
      <c r="I4036">
        <v>222.16431498862801</v>
      </c>
      <c r="J4036">
        <v>-3.9869225578804501</v>
      </c>
      <c r="M4036">
        <v>41.016555643678203</v>
      </c>
      <c r="O4036">
        <v>17.3469387755102</v>
      </c>
      <c r="P4036">
        <v>233.2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E4037">
        <v>16.978000000000002</v>
      </c>
      <c r="F4037">
        <v>13.06</v>
      </c>
      <c r="G4037">
        <v>-11.378726978275299</v>
      </c>
      <c r="H4037">
        <v>-4.8492420129554299</v>
      </c>
      <c r="I4037">
        <v>23.188364320591301</v>
      </c>
      <c r="J4037">
        <v>-2.0261382441549598</v>
      </c>
      <c r="K4037">
        <v>12.5602065188693</v>
      </c>
      <c r="L4037">
        <v>11.175140033441201</v>
      </c>
      <c r="M4037">
        <v>99.999974854868995</v>
      </c>
      <c r="O4037">
        <v>0</v>
      </c>
      <c r="P4037">
        <v>34.224049331962902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140</v>
      </c>
      <c r="E4038">
        <v>16.944009999999999</v>
      </c>
      <c r="F4038">
        <v>0.99</v>
      </c>
      <c r="G4038">
        <v>6.0057698179861703</v>
      </c>
      <c r="H4038">
        <v>17.3729802092667</v>
      </c>
      <c r="I4038">
        <v>-3.4269893591977301</v>
      </c>
      <c r="J4038">
        <v>3.5717425948132299E-2</v>
      </c>
      <c r="K4038">
        <v>0.82395734776595897</v>
      </c>
      <c r="L4038">
        <v>0.86087418627430301</v>
      </c>
      <c r="M4038">
        <v>68.363943495192999</v>
      </c>
      <c r="N4038">
        <v>1.0260279058639099</v>
      </c>
      <c r="O4038">
        <v>33.3333333333333</v>
      </c>
      <c r="P4038">
        <v>98</v>
      </c>
      <c r="Q4038">
        <v>-8.8242007113050001E-3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49</v>
      </c>
      <c r="E4039">
        <v>16.876199675999999</v>
      </c>
      <c r="F4039">
        <v>11.55</v>
      </c>
      <c r="G4039">
        <v>88.514120865663102</v>
      </c>
      <c r="H4039">
        <v>-1.0439322784421601</v>
      </c>
      <c r="I4039">
        <v>-20.162356923251998</v>
      </c>
      <c r="J4039">
        <v>2.2405284225117001</v>
      </c>
      <c r="K4039">
        <v>10.9726440682436</v>
      </c>
      <c r="L4039">
        <v>10.0533277297559</v>
      </c>
      <c r="M4039">
        <v>63.516395316366797</v>
      </c>
      <c r="N4039">
        <v>1.5207811586345601</v>
      </c>
      <c r="O4039">
        <v>48.831168831168803</v>
      </c>
      <c r="P4039">
        <v>162.5</v>
      </c>
      <c r="Q4039">
        <v>9.4522545003217995E-2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1566</v>
      </c>
      <c r="E4040">
        <v>16.787400000000002</v>
      </c>
      <c r="F4040">
        <v>36.85</v>
      </c>
      <c r="G4040">
        <v>-45.4316452507138</v>
      </c>
      <c r="H4040">
        <v>-12.0280833227791</v>
      </c>
      <c r="I4040">
        <v>-26.614150074372699</v>
      </c>
      <c r="J4040">
        <v>2.06990695358515</v>
      </c>
      <c r="K4040">
        <v>36.499314405077797</v>
      </c>
      <c r="L4040">
        <v>37.271081707814602</v>
      </c>
      <c r="M4040">
        <v>50.3232475689029</v>
      </c>
      <c r="N4040">
        <v>0.69767441860465096</v>
      </c>
      <c r="O4040">
        <v>37.042062415196703</v>
      </c>
      <c r="P4040">
        <v>22.628951747088099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46</v>
      </c>
      <c r="E4041">
        <v>16.777989999999999</v>
      </c>
      <c r="F4041">
        <v>569.5</v>
      </c>
      <c r="G4041">
        <v>12.613949549548099</v>
      </c>
      <c r="H4041">
        <v>22.597566497682799</v>
      </c>
      <c r="I4041">
        <v>47.158759433072802</v>
      </c>
      <c r="J4041">
        <v>19.499526190821701</v>
      </c>
      <c r="K4041">
        <v>486.11627160383301</v>
      </c>
      <c r="L4041">
        <v>433.90829192493999</v>
      </c>
      <c r="M4041">
        <v>99.997620431765</v>
      </c>
      <c r="N4041">
        <v>1.6090909090909</v>
      </c>
      <c r="O4041">
        <v>10.4389815627743</v>
      </c>
      <c r="P4041">
        <v>93.247370206990098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92</v>
      </c>
      <c r="E4042">
        <v>16.776395999999998</v>
      </c>
      <c r="F4042">
        <v>5.63</v>
      </c>
      <c r="G4042">
        <v>-2.6669028546864899</v>
      </c>
      <c r="H4042">
        <v>-11.242684635906199</v>
      </c>
      <c r="I4042">
        <v>-33.912397340138703</v>
      </c>
      <c r="J4042">
        <v>-0.96419134150010199</v>
      </c>
      <c r="K4042">
        <v>5.9256834209482196</v>
      </c>
      <c r="L4042">
        <v>6.0308487183813</v>
      </c>
      <c r="M4042">
        <v>48.701794869776997</v>
      </c>
      <c r="N4042">
        <v>0.495952530512628</v>
      </c>
      <c r="O4042">
        <v>56.305506216696202</v>
      </c>
      <c r="P4042">
        <v>34.047619047619001</v>
      </c>
      <c r="Q4042">
        <v>1.4478299468833E-2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584</v>
      </c>
      <c r="E4043">
        <v>16.774553999999998</v>
      </c>
      <c r="F4043">
        <v>16.239999999999998</v>
      </c>
      <c r="G4043">
        <v>4.57732425751127</v>
      </c>
      <c r="H4043">
        <v>-12.8025234367596</v>
      </c>
      <c r="I4043">
        <v>-15.1112904455122</v>
      </c>
      <c r="J4043">
        <v>-3.10204978031754</v>
      </c>
      <c r="K4043">
        <v>17.571268528436999</v>
      </c>
      <c r="L4043">
        <v>18.419272924284002</v>
      </c>
      <c r="M4043">
        <v>34.8767498853137</v>
      </c>
      <c r="N4043">
        <v>0.22351733628449899</v>
      </c>
      <c r="O4043">
        <v>63.177339901477801</v>
      </c>
      <c r="P4043">
        <v>44.355555555555497</v>
      </c>
      <c r="Q4043">
        <v>-6.2760582750325006E-2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59</v>
      </c>
      <c r="E4044">
        <v>16.761968499999998</v>
      </c>
      <c r="F4044">
        <v>32.25</v>
      </c>
      <c r="G4044">
        <v>72.4082057734947</v>
      </c>
      <c r="H4044">
        <v>-8.9190094548158996</v>
      </c>
      <c r="I4044">
        <v>29.181706292976099</v>
      </c>
      <c r="J4044">
        <v>-12.0097716320436</v>
      </c>
      <c r="K4044">
        <v>34.388279040424898</v>
      </c>
      <c r="L4044">
        <v>29.316722494835599</v>
      </c>
      <c r="M4044">
        <v>35.453730852464503</v>
      </c>
      <c r="N4044">
        <v>0.684659965270626</v>
      </c>
      <c r="O4044">
        <v>39.472868217054199</v>
      </c>
      <c r="P4044">
        <v>126.31578947368401</v>
      </c>
      <c r="Q4044">
        <v>0.114864119087756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62</v>
      </c>
      <c r="E4045">
        <v>16.716000000000001</v>
      </c>
      <c r="F4045">
        <v>11.95</v>
      </c>
      <c r="G4045">
        <v>41.202156005873697</v>
      </c>
      <c r="H4045">
        <v>-5.8409775501455101</v>
      </c>
      <c r="I4045">
        <v>26.3206368277088</v>
      </c>
      <c r="J4045">
        <v>-1.94259605534961</v>
      </c>
      <c r="K4045">
        <v>11.620794097088501</v>
      </c>
      <c r="L4045">
        <v>9.5582840292711193</v>
      </c>
      <c r="M4045">
        <v>46.679222398700901</v>
      </c>
      <c r="N4045">
        <v>0.46045564547816498</v>
      </c>
      <c r="O4045">
        <v>53.891213389121297</v>
      </c>
      <c r="P4045">
        <v>90.894568690095795</v>
      </c>
      <c r="Q4045">
        <v>5.7488680628000003E-3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16.678441968000001</v>
      </c>
      <c r="F4046">
        <v>14</v>
      </c>
      <c r="G4046">
        <v>-27.778013965797602</v>
      </c>
      <c r="H4046">
        <v>-7.6270197907332102</v>
      </c>
      <c r="I4046">
        <v>-24.987744015674</v>
      </c>
      <c r="J4046">
        <v>-7.4315436495603704</v>
      </c>
      <c r="K4046">
        <v>15.6053809850523</v>
      </c>
      <c r="L4046">
        <v>16.4619305786205</v>
      </c>
      <c r="M4046">
        <v>31.189058154588398</v>
      </c>
      <c r="N4046">
        <v>0.99509775274633305</v>
      </c>
      <c r="O4046">
        <v>57.142857142857103</v>
      </c>
      <c r="P4046">
        <v>3.70370370370369</v>
      </c>
      <c r="Q4046">
        <v>8.4226236604009005E-2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584</v>
      </c>
      <c r="E4047">
        <v>16.601199999999999</v>
      </c>
      <c r="F4047">
        <v>91.96</v>
      </c>
      <c r="G4047">
        <v>-27.799757823157901</v>
      </c>
      <c r="H4047">
        <v>-0.76322050757909599</v>
      </c>
      <c r="I4047">
        <v>-13.205897777329</v>
      </c>
      <c r="J4047">
        <v>13.198239806077099</v>
      </c>
      <c r="K4047">
        <v>93.830748648355595</v>
      </c>
      <c r="L4047">
        <v>93.272138252078193</v>
      </c>
      <c r="M4047">
        <v>67.7184479716814</v>
      </c>
      <c r="N4047">
        <v>1.96201703145893</v>
      </c>
      <c r="O4047">
        <v>22.3249238799478</v>
      </c>
      <c r="P4047">
        <v>41.476923076923001</v>
      </c>
      <c r="Q4047">
        <v>9.7116645091900003E-2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59</v>
      </c>
      <c r="E4048">
        <v>16.588039680000001</v>
      </c>
      <c r="F4048">
        <v>19.829999999999998</v>
      </c>
      <c r="G4048">
        <v>-40.613178800962402</v>
      </c>
      <c r="H4048">
        <v>6.3224201123851396</v>
      </c>
      <c r="I4048">
        <v>-24.6304562532017</v>
      </c>
      <c r="J4048">
        <v>-3.8548196686015501</v>
      </c>
      <c r="K4048">
        <v>19.061522440758299</v>
      </c>
      <c r="L4048">
        <v>19.816734238705699</v>
      </c>
      <c r="M4048">
        <v>61.235141363305303</v>
      </c>
      <c r="N4048">
        <v>1.2797427919337701</v>
      </c>
      <c r="O4048">
        <v>32.879475542107897</v>
      </c>
      <c r="P4048">
        <v>22.407407407407401</v>
      </c>
      <c r="Q4048">
        <v>-7.3663259949866E-2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998</v>
      </c>
      <c r="E4049">
        <v>16.492576</v>
      </c>
      <c r="F4049">
        <v>47.27</v>
      </c>
      <c r="G4049">
        <v>-16.685182003400399</v>
      </c>
      <c r="H4049">
        <v>-7.7493494243410304</v>
      </c>
      <c r="I4049">
        <v>-3.6038668295534402</v>
      </c>
      <c r="J4049">
        <v>15.559709830767</v>
      </c>
      <c r="K4049">
        <v>44.657577192292301</v>
      </c>
      <c r="L4049">
        <v>43.636698868990401</v>
      </c>
      <c r="M4049">
        <v>60.575617091861098</v>
      </c>
      <c r="N4049">
        <v>0.76591450034370701</v>
      </c>
      <c r="O4049">
        <v>26.909244764120999</v>
      </c>
      <c r="P4049">
        <v>43.1123221313957</v>
      </c>
      <c r="Q4049">
        <v>5.0853227033106997E-2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584</v>
      </c>
      <c r="E4050">
        <v>16.456499575999999</v>
      </c>
      <c r="F4050">
        <v>11.54</v>
      </c>
      <c r="G4050">
        <v>10.260263546164101</v>
      </c>
      <c r="H4050">
        <v>89.4840913203778</v>
      </c>
      <c r="I4050">
        <v>115.238824792549</v>
      </c>
      <c r="J4050">
        <v>9.0214808034640797</v>
      </c>
      <c r="K4050">
        <v>8.1128721437129503</v>
      </c>
      <c r="L4050">
        <v>8.3871381581947695</v>
      </c>
      <c r="M4050">
        <v>85.684876034073596</v>
      </c>
      <c r="N4050">
        <v>3.53442823483562</v>
      </c>
      <c r="O4050">
        <v>3.9861351819757398</v>
      </c>
      <c r="P4050">
        <v>168.37209302325499</v>
      </c>
      <c r="Q4050">
        <v>1.1071222563297E-2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328</v>
      </c>
      <c r="E4051">
        <v>16.425424</v>
      </c>
      <c r="F4051">
        <v>3.19</v>
      </c>
      <c r="G4051">
        <v>-8.7481632195289496</v>
      </c>
      <c r="H4051">
        <v>51.851788914879599</v>
      </c>
      <c r="I4051">
        <v>35.294590217986098</v>
      </c>
      <c r="J4051">
        <v>15.803319120186099</v>
      </c>
      <c r="K4051">
        <v>2.4508282067396601</v>
      </c>
      <c r="L4051">
        <v>2.25073409987785</v>
      </c>
      <c r="M4051">
        <v>82.569972863552593</v>
      </c>
      <c r="N4051">
        <v>2.00305666198651</v>
      </c>
      <c r="O4051">
        <v>0</v>
      </c>
      <c r="P4051">
        <v>123.07692307692299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705</v>
      </c>
      <c r="E4052">
        <v>16.390346701999999</v>
      </c>
      <c r="F4052">
        <v>113.45</v>
      </c>
      <c r="G4052">
        <v>9.2058063674552404</v>
      </c>
      <c r="H4052">
        <v>-2.4356380634216999</v>
      </c>
      <c r="I4052">
        <v>7.2893045589245702</v>
      </c>
      <c r="J4052">
        <v>-3.3301030018642099</v>
      </c>
      <c r="K4052">
        <v>109.00268727500401</v>
      </c>
      <c r="L4052">
        <v>99.095704818960698</v>
      </c>
      <c r="M4052">
        <v>36.790095614213499</v>
      </c>
      <c r="N4052">
        <v>1.02492265694258</v>
      </c>
      <c r="O4052">
        <v>17.2322609078889</v>
      </c>
      <c r="P4052">
        <v>40.1482396541074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998</v>
      </c>
      <c r="E4053">
        <v>16.337531999999999</v>
      </c>
      <c r="F4053">
        <v>39.35</v>
      </c>
      <c r="G4053">
        <v>-10.104568989721001</v>
      </c>
      <c r="H4053">
        <v>14.1348849711715</v>
      </c>
      <c r="I4053">
        <v>-0.34651482853055499</v>
      </c>
      <c r="J4053">
        <v>15.098861755845</v>
      </c>
      <c r="K4053">
        <v>35.095004391481702</v>
      </c>
      <c r="L4053">
        <v>36.696516757914203</v>
      </c>
      <c r="M4053">
        <v>76.432693551742105</v>
      </c>
      <c r="N4053">
        <v>2.9912425644414999</v>
      </c>
      <c r="O4053">
        <v>45.2350698856416</v>
      </c>
      <c r="P4053">
        <v>39.341359773371103</v>
      </c>
      <c r="Q4053">
        <v>0.23638684246949801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230</v>
      </c>
      <c r="E4054">
        <v>16.319711999999999</v>
      </c>
      <c r="F4054">
        <v>48.51</v>
      </c>
      <c r="G4054">
        <v>-19.3030586885167</v>
      </c>
      <c r="H4054">
        <v>-10.7372729009863</v>
      </c>
      <c r="I4054">
        <v>-17.060481601840401</v>
      </c>
      <c r="J4054">
        <v>-11.7149118640141</v>
      </c>
      <c r="K4054">
        <v>50.685726152628199</v>
      </c>
      <c r="L4054">
        <v>50.343646212805503</v>
      </c>
      <c r="M4054">
        <v>46.319849717135298</v>
      </c>
      <c r="N4054">
        <v>1.0919027413939399</v>
      </c>
      <c r="O4054">
        <v>39.455782312925102</v>
      </c>
      <c r="P4054">
        <v>25.510996119016799</v>
      </c>
      <c r="Q4054">
        <v>2.4602527643786998E-2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E4055">
        <v>16.316192879999999</v>
      </c>
      <c r="F4055">
        <v>37.46</v>
      </c>
      <c r="G4055">
        <v>1408.32157109644</v>
      </c>
      <c r="H4055">
        <v>14.2061325798784</v>
      </c>
      <c r="I4055">
        <v>72.322122134981697</v>
      </c>
      <c r="J4055">
        <v>2.4322784463280098</v>
      </c>
      <c r="K4055">
        <v>36.612166753559798</v>
      </c>
      <c r="L4055">
        <v>28.465281957014799</v>
      </c>
      <c r="M4055">
        <v>67.6691221616109</v>
      </c>
      <c r="N4055">
        <v>3.2238965589155302</v>
      </c>
      <c r="O4055">
        <v>84.436732514682305</v>
      </c>
      <c r="P4055">
        <v>1454.3568464730199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132</v>
      </c>
      <c r="E4056">
        <v>16.301200000000001</v>
      </c>
      <c r="F4056">
        <v>24.3</v>
      </c>
      <c r="G4056">
        <v>-27.530489213322301</v>
      </c>
      <c r="H4056">
        <v>4.9941584344718501</v>
      </c>
      <c r="I4056">
        <v>-29.519415303220001</v>
      </c>
      <c r="J4056">
        <v>-5.1819567845888903</v>
      </c>
      <c r="K4056">
        <v>25.695267252669101</v>
      </c>
      <c r="L4056">
        <v>26.8271487461109</v>
      </c>
      <c r="M4056">
        <v>41.086723822718902</v>
      </c>
      <c r="N4056">
        <v>1.4797213335800901</v>
      </c>
      <c r="O4056">
        <v>68.724279835390902</v>
      </c>
      <c r="P4056">
        <v>19.000979431929402</v>
      </c>
      <c r="Q4056">
        <v>7.7566839250207006E-2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49</v>
      </c>
      <c r="E4057">
        <v>16.202819999999999</v>
      </c>
      <c r="F4057">
        <v>38</v>
      </c>
      <c r="G4057">
        <v>30.952144764361101</v>
      </c>
      <c r="H4057">
        <v>-8.1571300536678901</v>
      </c>
      <c r="I4057">
        <v>58.607172131485498</v>
      </c>
      <c r="J4057">
        <v>1.23473132106243</v>
      </c>
      <c r="K4057">
        <v>37.302601782796998</v>
      </c>
      <c r="L4057">
        <v>32.340572930018602</v>
      </c>
      <c r="M4057">
        <v>54.946736887236</v>
      </c>
      <c r="N4057">
        <v>3.37759259259259</v>
      </c>
      <c r="O4057">
        <v>15.052631578947301</v>
      </c>
      <c r="P4057">
        <v>86.274509803921504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103</v>
      </c>
      <c r="E4058">
        <v>16.1995504</v>
      </c>
      <c r="F4058">
        <v>31.48</v>
      </c>
      <c r="G4058">
        <v>19.187438882008099</v>
      </c>
      <c r="H4058">
        <v>-7.9261650898785101</v>
      </c>
      <c r="I4058">
        <v>-0.38542139098499101</v>
      </c>
      <c r="J4058">
        <v>-4.3517196395038003</v>
      </c>
      <c r="K4058">
        <v>32.6318206716915</v>
      </c>
      <c r="L4058">
        <v>30.645220504921401</v>
      </c>
      <c r="M4058">
        <v>41.2437334115453</v>
      </c>
      <c r="N4058">
        <v>0.59619353377386897</v>
      </c>
      <c r="O4058">
        <v>41.5184243964421</v>
      </c>
      <c r="P4058">
        <v>66.9141039236479</v>
      </c>
      <c r="Q4058">
        <v>0.106872514828612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705</v>
      </c>
      <c r="E4059">
        <v>16.197496464</v>
      </c>
      <c r="F4059">
        <v>248.36</v>
      </c>
      <c r="G4059">
        <v>14.0285407903974</v>
      </c>
      <c r="H4059">
        <v>2.8430656793522502</v>
      </c>
      <c r="I4059">
        <v>9.3112646421632697</v>
      </c>
      <c r="J4059">
        <v>-0.39684319656664502</v>
      </c>
      <c r="K4059">
        <v>232.547667404702</v>
      </c>
      <c r="L4059">
        <v>210.72895442643599</v>
      </c>
      <c r="M4059">
        <v>41.917729329093497</v>
      </c>
      <c r="N4059">
        <v>0.84580494007460005</v>
      </c>
      <c r="O4059">
        <v>3.3580286680624698</v>
      </c>
      <c r="P4059">
        <v>45.027737226277303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119</v>
      </c>
      <c r="E4060">
        <v>16.125983999999999</v>
      </c>
      <c r="F4060">
        <v>33.07</v>
      </c>
      <c r="G4060">
        <v>-46.364916969244099</v>
      </c>
      <c r="H4060">
        <v>3.9336527238866701</v>
      </c>
      <c r="I4060">
        <v>-20.852974348704599</v>
      </c>
      <c r="J4060">
        <v>-2.0261382441549598</v>
      </c>
      <c r="K4060">
        <v>33.112151701321203</v>
      </c>
      <c r="L4060">
        <v>34.7122322312403</v>
      </c>
      <c r="M4060">
        <v>33.260438919917299</v>
      </c>
      <c r="N4060">
        <v>0</v>
      </c>
      <c r="O4060">
        <v>22.830359842757701</v>
      </c>
      <c r="P4060">
        <v>16.772598870056399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62</v>
      </c>
      <c r="E4061">
        <v>16.121749999999999</v>
      </c>
      <c r="F4061">
        <v>10.73</v>
      </c>
      <c r="G4061">
        <v>58.830681686376302</v>
      </c>
      <c r="H4061">
        <v>-9.1970680999119594</v>
      </c>
      <c r="I4061">
        <v>53.031593276090099</v>
      </c>
      <c r="J4061">
        <v>0.87376821047553799</v>
      </c>
      <c r="K4061">
        <v>11.2102253186466</v>
      </c>
      <c r="L4061">
        <v>10.332354997875701</v>
      </c>
      <c r="M4061">
        <v>45.484095264882903</v>
      </c>
      <c r="N4061">
        <v>1.34200664636052</v>
      </c>
      <c r="O4061">
        <v>95.246971109040004</v>
      </c>
      <c r="P4061">
        <v>113.745019920318</v>
      </c>
      <c r="Q4061">
        <v>8.5368566021380002E-2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E4062">
        <v>16.1162508</v>
      </c>
      <c r="F4062">
        <v>39.979999999999997</v>
      </c>
      <c r="G4062">
        <v>39.153092506018602</v>
      </c>
      <c r="H4062">
        <v>2.3329184272414798</v>
      </c>
      <c r="I4062">
        <v>18.056985314750399</v>
      </c>
      <c r="J4062">
        <v>-9.5011382441549692</v>
      </c>
      <c r="K4062">
        <v>34.382882600333602</v>
      </c>
      <c r="L4062">
        <v>31.116244738739301</v>
      </c>
      <c r="M4062">
        <v>61.575209600690002</v>
      </c>
      <c r="N4062">
        <v>2.9253157340184401</v>
      </c>
      <c r="O4062">
        <v>5.1775887943971997</v>
      </c>
      <c r="P4062">
        <v>86.997193638914794</v>
      </c>
      <c r="Q4062">
        <v>7.8165501456631994E-2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E4063">
        <v>16.091501999999998</v>
      </c>
      <c r="F4063">
        <v>44.68</v>
      </c>
      <c r="G4063">
        <v>-70.954918455178202</v>
      </c>
      <c r="H4063">
        <v>-19.825455143307401</v>
      </c>
      <c r="I4063">
        <v>-54.212589500752202</v>
      </c>
      <c r="J4063">
        <v>-6.9825305011215599</v>
      </c>
      <c r="K4063">
        <v>51.503436311445697</v>
      </c>
      <c r="M4063">
        <v>36.090245109807299</v>
      </c>
      <c r="N4063">
        <v>0.15711086226203799</v>
      </c>
      <c r="O4063">
        <v>76.253357206803898</v>
      </c>
      <c r="P4063">
        <v>6.3809523809523698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92</v>
      </c>
      <c r="E4064">
        <v>16.061705549999999</v>
      </c>
      <c r="F4064">
        <v>27.34</v>
      </c>
      <c r="G4064">
        <v>-12.468018183427301</v>
      </c>
      <c r="H4064">
        <v>-13.9100885738019</v>
      </c>
      <c r="I4064">
        <v>3.3576204279589099</v>
      </c>
      <c r="J4064">
        <v>-6.8045315959555097</v>
      </c>
      <c r="K4064">
        <v>28.599766821759701</v>
      </c>
      <c r="L4064">
        <v>27.074083631415501</v>
      </c>
      <c r="M4064">
        <v>45.433594695299803</v>
      </c>
      <c r="N4064">
        <v>1.0248778220638499</v>
      </c>
      <c r="O4064">
        <v>38.222384784198901</v>
      </c>
      <c r="P4064">
        <v>36.700000000000003</v>
      </c>
      <c r="Q4064">
        <v>9.9997961177803005E-2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E4065">
        <v>16.05753618</v>
      </c>
      <c r="F4065">
        <v>30</v>
      </c>
      <c r="G4065">
        <v>69.980720378302607</v>
      </c>
      <c r="H4065">
        <v>23.703447099418799</v>
      </c>
      <c r="I4065">
        <v>93.045947641689594</v>
      </c>
      <c r="J4065">
        <v>1.6775654595487299</v>
      </c>
      <c r="K4065">
        <v>23.077521724380102</v>
      </c>
      <c r="L4065">
        <v>17.661764532996301</v>
      </c>
      <c r="M4065">
        <v>71.294797097734602</v>
      </c>
      <c r="N4065">
        <v>0.61548404715306504</v>
      </c>
      <c r="O4065">
        <v>0</v>
      </c>
      <c r="P4065">
        <v>240.90909090909</v>
      </c>
      <c r="Q4065">
        <v>6.4892405714067E-2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384</v>
      </c>
      <c r="E4066">
        <v>16.026</v>
      </c>
      <c r="F4066">
        <v>53.1</v>
      </c>
      <c r="G4066">
        <v>226.69461620776701</v>
      </c>
      <c r="H4066">
        <v>38.386832257601498</v>
      </c>
      <c r="I4066">
        <v>25.996573053144399</v>
      </c>
      <c r="J4066">
        <v>39.224188724194498</v>
      </c>
      <c r="K4066">
        <v>42.010529098505401</v>
      </c>
      <c r="L4066">
        <v>36.390350797490598</v>
      </c>
      <c r="M4066">
        <v>72.208990111158201</v>
      </c>
      <c r="N4066">
        <v>3.9976687736217902</v>
      </c>
      <c r="O4066">
        <v>16.741996233521601</v>
      </c>
      <c r="P4066">
        <v>288.72620790629497</v>
      </c>
      <c r="Q4066">
        <v>0.129701141977905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E4067">
        <v>16.024873199999998</v>
      </c>
      <c r="F4067">
        <v>35.6</v>
      </c>
      <c r="G4067">
        <v>57.831996461731002</v>
      </c>
      <c r="H4067">
        <v>-16.394359441879999</v>
      </c>
      <c r="I4067">
        <v>-8.7074297656113497</v>
      </c>
      <c r="J4067">
        <v>-11.420921733645899</v>
      </c>
      <c r="K4067">
        <v>36.794245345781697</v>
      </c>
      <c r="L4067">
        <v>31.6151911353302</v>
      </c>
      <c r="M4067">
        <v>27.577516586896301</v>
      </c>
      <c r="N4067">
        <v>0.78105728764064197</v>
      </c>
      <c r="O4067">
        <v>17.977528089887599</v>
      </c>
      <c r="P4067">
        <v>111.27596439169101</v>
      </c>
      <c r="Q4067">
        <v>6.6965803187513995E-2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705</v>
      </c>
      <c r="E4068">
        <v>15.966448</v>
      </c>
      <c r="F4068">
        <v>134.18</v>
      </c>
      <c r="G4068">
        <v>10.480615606587699</v>
      </c>
      <c r="H4068">
        <v>-2.69523016589029</v>
      </c>
      <c r="I4068">
        <v>2.6954558599624798</v>
      </c>
      <c r="J4068">
        <v>-0.80653309132319595</v>
      </c>
      <c r="K4068">
        <v>128.65702153720099</v>
      </c>
      <c r="L4068">
        <v>119.55028212977</v>
      </c>
      <c r="M4068">
        <v>48.680230268627398</v>
      </c>
      <c r="N4068">
        <v>0.87851601103389898</v>
      </c>
      <c r="O4068">
        <v>9.5543300044715895</v>
      </c>
      <c r="P4068">
        <v>39.7708333333333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384</v>
      </c>
      <c r="E4069">
        <v>15.96</v>
      </c>
      <c r="F4069">
        <v>33.51</v>
      </c>
      <c r="G4069">
        <v>21.1553193675357</v>
      </c>
      <c r="H4069">
        <v>-6.6338573975708099</v>
      </c>
      <c r="I4069">
        <v>55.680732899075998</v>
      </c>
      <c r="J4069">
        <v>5.4486092305925196</v>
      </c>
      <c r="K4069">
        <v>31.325792229091199</v>
      </c>
      <c r="L4069">
        <v>27.355689112589399</v>
      </c>
      <c r="M4069">
        <v>61.874052217015901</v>
      </c>
      <c r="N4069">
        <v>2.1880988807472401</v>
      </c>
      <c r="O4069">
        <v>13.1602506714413</v>
      </c>
      <c r="P4069">
        <v>85.650969529085799</v>
      </c>
      <c r="Q4069">
        <v>0.122561392139861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92</v>
      </c>
      <c r="E4070">
        <v>15.9480146</v>
      </c>
      <c r="F4070">
        <v>3.87</v>
      </c>
      <c r="G4070">
        <v>-60.356411178341098</v>
      </c>
      <c r="H4070">
        <v>-5.8775196479168699</v>
      </c>
      <c r="I4070">
        <v>-25.9807399564265</v>
      </c>
      <c r="J4070">
        <v>0.36747877712164101</v>
      </c>
      <c r="K4070">
        <v>3.8621112815538998</v>
      </c>
      <c r="L4070">
        <v>4.2299896149130403</v>
      </c>
      <c r="M4070">
        <v>63.870506637215399</v>
      </c>
      <c r="N4070">
        <v>1.33560655544729</v>
      </c>
      <c r="O4070">
        <v>74.677002583979302</v>
      </c>
      <c r="P4070">
        <v>14.4970414201183</v>
      </c>
      <c r="Q4070">
        <v>2.3370034120399001E-2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140</v>
      </c>
      <c r="E4071">
        <v>15.927066999999999</v>
      </c>
      <c r="F4071">
        <v>13.16</v>
      </c>
      <c r="G4071">
        <v>141.89411718174301</v>
      </c>
      <c r="H4071">
        <v>-4.0686018880530197</v>
      </c>
      <c r="I4071">
        <v>29.2628224513149</v>
      </c>
      <c r="J4071">
        <v>6.9190094351699303</v>
      </c>
      <c r="K4071">
        <v>11.5318982034097</v>
      </c>
      <c r="L4071">
        <v>9.85236249166568</v>
      </c>
      <c r="M4071">
        <v>79.480436895730307</v>
      </c>
      <c r="N4071">
        <v>0.26245248591807602</v>
      </c>
      <c r="O4071">
        <v>2.6595744680851099</v>
      </c>
      <c r="P4071">
        <v>179.405520169851</v>
      </c>
      <c r="Q4071">
        <v>6.8324163881243002E-2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376</v>
      </c>
      <c r="E4072">
        <v>15.887689999999999</v>
      </c>
      <c r="F4072">
        <v>13.42</v>
      </c>
      <c r="G4072">
        <v>51.394215673721703</v>
      </c>
      <c r="H4072">
        <v>-6.6763678035387102</v>
      </c>
      <c r="I4072">
        <v>5.0542803865522297</v>
      </c>
      <c r="J4072">
        <v>12.764330120676499</v>
      </c>
      <c r="K4072">
        <v>13.308930898182201</v>
      </c>
      <c r="L4072">
        <v>12.380752854076899</v>
      </c>
      <c r="M4072">
        <v>62.8170612953137</v>
      </c>
      <c r="N4072">
        <v>1.3230618577573201</v>
      </c>
      <c r="O4072">
        <v>42.622950819672099</v>
      </c>
      <c r="P4072">
        <v>125.167785234899</v>
      </c>
      <c r="Q4072">
        <v>0.112721579134527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103</v>
      </c>
      <c r="E4073">
        <v>15.864763200000001</v>
      </c>
      <c r="F4073">
        <v>52.57</v>
      </c>
      <c r="G4073">
        <v>19.0655614531968</v>
      </c>
      <c r="H4073">
        <v>14.403094435642601</v>
      </c>
      <c r="I4073">
        <v>22.390710927714601</v>
      </c>
      <c r="J4073">
        <v>17.226198204443101</v>
      </c>
      <c r="K4073">
        <v>43.978087285938997</v>
      </c>
      <c r="L4073">
        <v>42.327194089745902</v>
      </c>
      <c r="M4073">
        <v>87.6055164288165</v>
      </c>
      <c r="N4073">
        <v>1.7931630366945901</v>
      </c>
      <c r="O4073">
        <v>22.503328894806899</v>
      </c>
      <c r="P4073">
        <v>73.212520593080697</v>
      </c>
      <c r="Q4073">
        <v>8.4895845267633996E-2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672</v>
      </c>
      <c r="E4074">
        <v>15.742664</v>
      </c>
      <c r="F4074">
        <v>54.06</v>
      </c>
      <c r="G4074">
        <v>187.44064492633001</v>
      </c>
      <c r="H4074">
        <v>-11.6735663372797</v>
      </c>
      <c r="I4074">
        <v>197.34993963209601</v>
      </c>
      <c r="J4074">
        <v>-9.7544754806889191</v>
      </c>
      <c r="K4074">
        <v>53.460373978412299</v>
      </c>
      <c r="L4074">
        <v>35.780894917680399</v>
      </c>
      <c r="M4074">
        <v>16.089082461224201</v>
      </c>
      <c r="N4074">
        <v>0.28099810854066598</v>
      </c>
      <c r="O4074">
        <v>15.0203477617462</v>
      </c>
      <c r="P4074">
        <v>224.48979591836701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584</v>
      </c>
      <c r="E4075">
        <v>15.738</v>
      </c>
      <c r="F4075">
        <v>52.46</v>
      </c>
      <c r="G4075">
        <v>-35.742926246499302</v>
      </c>
      <c r="H4075">
        <v>2.1028476914278502</v>
      </c>
      <c r="I4075">
        <v>26.763106688129199</v>
      </c>
      <c r="J4075">
        <v>-4.0250173773512996</v>
      </c>
      <c r="K4075">
        <v>54.540622811936899</v>
      </c>
      <c r="L4075">
        <v>55.092126384262002</v>
      </c>
      <c r="M4075">
        <v>55.659094569694801</v>
      </c>
      <c r="N4075">
        <v>0.50025604337676</v>
      </c>
      <c r="O4075">
        <v>95.386961494471905</v>
      </c>
      <c r="P4075">
        <v>57.490243170219102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E4076">
        <v>15.731515699999999</v>
      </c>
      <c r="F4076">
        <v>23.55</v>
      </c>
      <c r="G4076">
        <v>29.326722525196299</v>
      </c>
      <c r="H4076">
        <v>-15.943350658709001</v>
      </c>
      <c r="I4076">
        <v>27.493726753334201</v>
      </c>
      <c r="J4076">
        <v>3.61022539220866</v>
      </c>
      <c r="K4076">
        <v>22.126191343517899</v>
      </c>
      <c r="L4076">
        <v>19.2671666830535</v>
      </c>
      <c r="M4076">
        <v>52.662633222801801</v>
      </c>
      <c r="N4076">
        <v>1.01818822901578</v>
      </c>
      <c r="O4076">
        <v>24.3736730360934</v>
      </c>
      <c r="P4076">
        <v>101.97255574614</v>
      </c>
      <c r="Q4076">
        <v>8.3786841874079004E-2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1785</v>
      </c>
      <c r="E4077">
        <v>15.673500000000001</v>
      </c>
      <c r="F4077">
        <v>19.59</v>
      </c>
      <c r="G4077">
        <v>-12.483896318738701</v>
      </c>
      <c r="H4077">
        <v>-2.8998215703843</v>
      </c>
      <c r="I4077">
        <v>-3.6932192579469798</v>
      </c>
      <c r="J4077">
        <v>-9.6192614533240093</v>
      </c>
      <c r="K4077">
        <v>19.389593288545999</v>
      </c>
      <c r="L4077">
        <v>19.085239720267801</v>
      </c>
      <c r="M4077">
        <v>40.351987571336998</v>
      </c>
      <c r="N4077">
        <v>1.54654991234078</v>
      </c>
      <c r="O4077">
        <v>17.8152118427769</v>
      </c>
      <c r="P4077">
        <v>28.459016393442599</v>
      </c>
      <c r="Q4077">
        <v>-1.5619190456395E-2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609</v>
      </c>
      <c r="E4078">
        <v>15.59393725</v>
      </c>
      <c r="F4078">
        <v>45.19</v>
      </c>
      <c r="G4078">
        <v>11.182625640598401</v>
      </c>
      <c r="H4078">
        <v>-7.6535627441561003</v>
      </c>
      <c r="I4078">
        <v>-3.3891866788323299</v>
      </c>
      <c r="J4078">
        <v>9.3786236606069302</v>
      </c>
      <c r="K4078">
        <v>44.468045026051499</v>
      </c>
      <c r="L4078">
        <v>42.172347115274498</v>
      </c>
      <c r="M4078">
        <v>68.939248219514795</v>
      </c>
      <c r="N4078">
        <v>0.27433658525842802</v>
      </c>
      <c r="O4078">
        <v>28.346979420225701</v>
      </c>
      <c r="P4078">
        <v>60.532859680284098</v>
      </c>
      <c r="Q4078">
        <v>0.149847357205635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140</v>
      </c>
      <c r="E4079">
        <v>15.5765332</v>
      </c>
      <c r="F4079">
        <v>7.47</v>
      </c>
      <c r="G4079">
        <v>-33.400250226062902</v>
      </c>
      <c r="H4079">
        <v>-10.431189756423301</v>
      </c>
      <c r="I4079">
        <v>-21.467339687630599</v>
      </c>
      <c r="J4079">
        <v>-1.3932268517499</v>
      </c>
      <c r="K4079">
        <v>7.9502227085828601</v>
      </c>
      <c r="L4079">
        <v>8.2464975063349204</v>
      </c>
      <c r="M4079">
        <v>53.866369503754903</v>
      </c>
      <c r="N4079">
        <v>1.1645103096017899</v>
      </c>
      <c r="O4079">
        <v>112.851405622489</v>
      </c>
      <c r="P4079">
        <v>19.52</v>
      </c>
      <c r="Q4079">
        <v>7.9457117776740999E-2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15.576449</v>
      </c>
      <c r="F4080">
        <v>31</v>
      </c>
      <c r="G4080">
        <v>-29.365315553099101</v>
      </c>
      <c r="H4080">
        <v>-10.786742012955401</v>
      </c>
      <c r="I4080">
        <v>-10.7120604159023</v>
      </c>
      <c r="J4080">
        <v>-4.9293640506065701</v>
      </c>
      <c r="K4080">
        <v>30.853580010090401</v>
      </c>
      <c r="L4080">
        <v>31.892630258005202</v>
      </c>
      <c r="M4080">
        <v>47.377512369298401</v>
      </c>
      <c r="N4080">
        <v>1.00273972602739</v>
      </c>
      <c r="O4080">
        <v>38.4838709677419</v>
      </c>
      <c r="P4080">
        <v>23.015873015873002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609</v>
      </c>
      <c r="E4081">
        <v>15.574959563999901</v>
      </c>
      <c r="F4081">
        <v>12.93</v>
      </c>
      <c r="G4081">
        <v>-15.343231357101899</v>
      </c>
      <c r="H4081">
        <v>3.2747110858720299</v>
      </c>
      <c r="I4081">
        <v>-14.2542478856231</v>
      </c>
      <c r="J4081">
        <v>-2.7184459364626501</v>
      </c>
      <c r="K4081">
        <v>12.6473576149597</v>
      </c>
      <c r="L4081">
        <v>12.323356212612</v>
      </c>
      <c r="M4081">
        <v>62.717645149416498</v>
      </c>
      <c r="N4081">
        <v>1.8770973229474399</v>
      </c>
      <c r="O4081">
        <v>22.119102861562201</v>
      </c>
      <c r="P4081">
        <v>29.170829170829101</v>
      </c>
      <c r="Q4081">
        <v>4.3914805172911998E-2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7530</v>
      </c>
      <c r="E4082">
        <v>15.552</v>
      </c>
      <c r="F4082">
        <v>64</v>
      </c>
      <c r="G4082">
        <v>-56.666902854686498</v>
      </c>
      <c r="H4082">
        <v>-21.189111294001101</v>
      </c>
      <c r="I4082">
        <v>-53.892827868514402</v>
      </c>
      <c r="J4082">
        <v>-2.0261382441549598</v>
      </c>
      <c r="K4082">
        <v>73.745363188050504</v>
      </c>
      <c r="L4082">
        <v>83.4546367484363</v>
      </c>
      <c r="M4082">
        <v>41.2908578938519</v>
      </c>
      <c r="N4082">
        <v>1.09607351712614</v>
      </c>
      <c r="O4082">
        <v>79.6875</v>
      </c>
      <c r="P4082">
        <v>28</v>
      </c>
      <c r="Q4082">
        <v>3.4913191740540001E-3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705</v>
      </c>
      <c r="E4083">
        <v>15.501888424000001</v>
      </c>
      <c r="F4083">
        <v>85.22</v>
      </c>
      <c r="G4083">
        <v>14.278995535785899</v>
      </c>
      <c r="H4083">
        <v>-0.41862595819501103</v>
      </c>
      <c r="I4083">
        <v>2.7882765219527799</v>
      </c>
      <c r="J4083">
        <v>-0.90538625572402398</v>
      </c>
      <c r="K4083">
        <v>80.348495478190301</v>
      </c>
      <c r="L4083">
        <v>74.817214792657396</v>
      </c>
      <c r="M4083">
        <v>40.888200527429397</v>
      </c>
      <c r="N4083">
        <v>1.23905106353335</v>
      </c>
      <c r="O4083">
        <v>0.26988969725416601</v>
      </c>
      <c r="P4083">
        <v>59.2897196261682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140</v>
      </c>
      <c r="E4084">
        <v>15.5</v>
      </c>
      <c r="F4084">
        <v>118.75</v>
      </c>
      <c r="G4084">
        <v>222.93078697927001</v>
      </c>
      <c r="H4084">
        <v>-10.8642796069404</v>
      </c>
      <c r="I4084">
        <v>84.566357485745797</v>
      </c>
      <c r="J4084">
        <v>-4.3698882441549598</v>
      </c>
      <c r="K4084">
        <v>129.32453823751499</v>
      </c>
      <c r="L4084">
        <v>98.8128795838835</v>
      </c>
      <c r="M4084">
        <v>19.544838168307201</v>
      </c>
      <c r="N4084">
        <v>0.72091715976331305</v>
      </c>
      <c r="O4084">
        <v>20.5473684210526</v>
      </c>
      <c r="P4084">
        <v>250.708800945067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177</v>
      </c>
      <c r="E4085">
        <v>15.474398862999999</v>
      </c>
      <c r="F4085">
        <v>34.299999999999997</v>
      </c>
      <c r="G4085">
        <v>-60.851184697504898</v>
      </c>
      <c r="H4085">
        <v>-12.2724502040817</v>
      </c>
      <c r="I4085">
        <v>-31.063663561150101</v>
      </c>
      <c r="J4085">
        <v>-11.6094715774883</v>
      </c>
      <c r="K4085">
        <v>35.2625324412179</v>
      </c>
      <c r="L4085">
        <v>38.376122586573402</v>
      </c>
      <c r="M4085">
        <v>38.020140187215603</v>
      </c>
      <c r="N4085">
        <v>1.30611173953097</v>
      </c>
      <c r="O4085">
        <v>53.352769679300302</v>
      </c>
      <c r="P4085">
        <v>17.950481430536399</v>
      </c>
      <c r="Q4085">
        <v>-7.0773237401698996E-2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E4086">
        <v>15.4584081</v>
      </c>
      <c r="F4086">
        <v>8.42</v>
      </c>
      <c r="G4086">
        <v>-28.368332737934502</v>
      </c>
      <c r="H4086">
        <v>17.469598566754598</v>
      </c>
      <c r="I4086">
        <v>28.599472534233598</v>
      </c>
      <c r="J4086">
        <v>-2.38032950743714</v>
      </c>
      <c r="K4086">
        <v>7.5647626061964504</v>
      </c>
      <c r="L4086">
        <v>7.4230554526613997</v>
      </c>
      <c r="M4086">
        <v>49.056418833535297</v>
      </c>
      <c r="N4086">
        <v>1.13313866427073</v>
      </c>
      <c r="O4086">
        <v>24.584323040379999</v>
      </c>
      <c r="P4086">
        <v>54.495412844036601</v>
      </c>
      <c r="Q4086">
        <v>5.9584872720224002E-2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379</v>
      </c>
      <c r="E4087">
        <v>15.447026495999999</v>
      </c>
      <c r="F4087">
        <v>3.48</v>
      </c>
      <c r="G4087">
        <v>-96.844680632464204</v>
      </c>
      <c r="H4087">
        <v>-35.1462717159257</v>
      </c>
      <c r="I4087">
        <v>-79.399321375008</v>
      </c>
      <c r="J4087">
        <v>-11.5377063675482</v>
      </c>
      <c r="K4087">
        <v>4.9844868739763601</v>
      </c>
      <c r="L4087">
        <v>9.5166021704489197</v>
      </c>
      <c r="M4087">
        <v>17.700748883772199</v>
      </c>
      <c r="N4087">
        <v>1.9268231065783199</v>
      </c>
      <c r="O4087">
        <v>302.29885057471199</v>
      </c>
      <c r="P4087">
        <v>4.1916167664670603</v>
      </c>
      <c r="Q4087">
        <v>-0.22319574026784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15.434578600999901</v>
      </c>
      <c r="F4088">
        <v>15.19</v>
      </c>
      <c r="G4088">
        <v>-65.5749017626854</v>
      </c>
      <c r="H4088">
        <v>-20.796610434007999</v>
      </c>
      <c r="I4088">
        <v>-38.702351678038298</v>
      </c>
      <c r="J4088">
        <v>-2.21363824415495</v>
      </c>
      <c r="K4088">
        <v>17.682751635523399</v>
      </c>
      <c r="L4088">
        <v>20.4028417785815</v>
      </c>
      <c r="M4088">
        <v>42.9045901288954</v>
      </c>
      <c r="N4088">
        <v>1.51983430977663</v>
      </c>
      <c r="O4088">
        <v>94.206714944042105</v>
      </c>
      <c r="P4088">
        <v>6.5876152832666707E-2</v>
      </c>
      <c r="Q4088">
        <v>-1.2158548162438E-2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15.4142043</v>
      </c>
      <c r="F4089">
        <v>20.6</v>
      </c>
      <c r="G4089">
        <v>-45.378013965797599</v>
      </c>
      <c r="H4089">
        <v>-15.3973765131857</v>
      </c>
      <c r="I4089">
        <v>9.0109350352484103</v>
      </c>
      <c r="J4089">
        <v>-8.6607536287703404</v>
      </c>
      <c r="K4089">
        <v>21.2056313661136</v>
      </c>
      <c r="L4089">
        <v>19.771096140021498</v>
      </c>
      <c r="M4089">
        <v>34.922579015537103</v>
      </c>
      <c r="N4089">
        <v>0.75337913164000103</v>
      </c>
      <c r="O4089">
        <v>24.757281553397998</v>
      </c>
      <c r="P4089">
        <v>56.060606060605998</v>
      </c>
      <c r="Q4089">
        <v>6.1991259009028001E-2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E4090">
        <v>15.363639556000001</v>
      </c>
      <c r="F4090">
        <v>11.2</v>
      </c>
      <c r="G4090">
        <v>7.9795617917781403</v>
      </c>
      <c r="H4090">
        <v>-9.9437366719529603</v>
      </c>
      <c r="I4090">
        <v>-22.8467086334188</v>
      </c>
      <c r="J4090">
        <v>0.64052842251171005</v>
      </c>
      <c r="K4090">
        <v>11.4436211878626</v>
      </c>
      <c r="L4090">
        <v>11.475687713824801</v>
      </c>
      <c r="M4090">
        <v>54.129082016065801</v>
      </c>
      <c r="N4090">
        <v>1.26682735467131</v>
      </c>
      <c r="O4090">
        <v>42.857142857142797</v>
      </c>
      <c r="P4090">
        <v>49.3333333333333</v>
      </c>
      <c r="Q4090">
        <v>-1.6277480906886001E-2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15.356249999999999</v>
      </c>
      <c r="F4091">
        <v>40</v>
      </c>
      <c r="G4091">
        <v>-33.748864929596301</v>
      </c>
      <c r="H4091">
        <v>9.5202594533202092</v>
      </c>
      <c r="I4091">
        <v>27.612495231262599</v>
      </c>
      <c r="J4091">
        <v>3.3792671612504401</v>
      </c>
      <c r="K4091">
        <v>34.578788637853499</v>
      </c>
      <c r="M4091">
        <v>63.8175179386905</v>
      </c>
      <c r="N4091">
        <v>0.81205821205821205</v>
      </c>
      <c r="O4091">
        <v>9.9749999999999996</v>
      </c>
      <c r="P4091">
        <v>77.383592017738295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15.353249999999999</v>
      </c>
      <c r="F4092">
        <v>50</v>
      </c>
      <c r="G4092">
        <v>-66.1713111565319</v>
      </c>
      <c r="H4092">
        <v>-8.6953958591092793</v>
      </c>
      <c r="I4092">
        <v>-48.433957203684102</v>
      </c>
      <c r="J4092">
        <v>-2.0261382441549598</v>
      </c>
      <c r="K4092">
        <v>51.812263214040797</v>
      </c>
      <c r="M4092">
        <v>58.915928280106101</v>
      </c>
      <c r="N4092">
        <v>0.761290322580645</v>
      </c>
      <c r="O4092">
        <v>80</v>
      </c>
      <c r="P4092">
        <v>6.3829787234042499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46</v>
      </c>
      <c r="E4093">
        <v>15.250920000000001</v>
      </c>
      <c r="F4093">
        <v>22.8</v>
      </c>
      <c r="G4093">
        <v>112.221986034202</v>
      </c>
      <c r="H4093">
        <v>-11.2147450930375</v>
      </c>
      <c r="I4093">
        <v>27.988705232530801</v>
      </c>
      <c r="J4093">
        <v>-2.67973301539678</v>
      </c>
      <c r="K4093">
        <v>24.706100717508701</v>
      </c>
      <c r="L4093">
        <v>19.0960964683286</v>
      </c>
      <c r="M4093">
        <v>38.981897181215203</v>
      </c>
      <c r="N4093">
        <v>0.83647798742138302</v>
      </c>
      <c r="O4093">
        <v>74.999999999999901</v>
      </c>
      <c r="P4093">
        <v>179.754601226993</v>
      </c>
      <c r="Q4093">
        <v>0.19537066534209899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705</v>
      </c>
      <c r="E4094">
        <v>15.224317124999899</v>
      </c>
      <c r="F4094">
        <v>25.43</v>
      </c>
      <c r="G4094">
        <v>6.8752740830085699</v>
      </c>
      <c r="H4094">
        <v>-1.01876116535967</v>
      </c>
      <c r="I4094">
        <v>4.1886013502051496</v>
      </c>
      <c r="J4094">
        <v>-0.43124191241651599</v>
      </c>
      <c r="K4094">
        <v>24.255980103457201</v>
      </c>
      <c r="L4094">
        <v>22.4314263475937</v>
      </c>
      <c r="M4094">
        <v>59.890528015670299</v>
      </c>
      <c r="N4094">
        <v>0.63461447960269801</v>
      </c>
      <c r="O4094">
        <v>4.2076287848997298</v>
      </c>
      <c r="P4094">
        <v>35.759889594220297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584</v>
      </c>
      <c r="E4095">
        <v>15.200962799999999</v>
      </c>
      <c r="F4095">
        <v>52.75</v>
      </c>
      <c r="G4095">
        <v>27.964531059298299</v>
      </c>
      <c r="H4095">
        <v>0.98656411958660595</v>
      </c>
      <c r="I4095">
        <v>12.2119785400302</v>
      </c>
      <c r="J4095">
        <v>-9.7847589338101297</v>
      </c>
      <c r="K4095">
        <v>49.205522766377001</v>
      </c>
      <c r="L4095">
        <v>41.0255304387385</v>
      </c>
      <c r="M4095">
        <v>28.864544425751799</v>
      </c>
      <c r="N4095">
        <v>0.63522438611346299</v>
      </c>
      <c r="O4095">
        <v>19.431279620853001</v>
      </c>
      <c r="P4095">
        <v>88.258386866523907</v>
      </c>
      <c r="Q4095">
        <v>0.12730639684069101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705</v>
      </c>
      <c r="E4096">
        <v>15.1879762019999</v>
      </c>
      <c r="F4096">
        <v>158.72999999999999</v>
      </c>
      <c r="G4096">
        <v>30.130859890151399</v>
      </c>
      <c r="H4096">
        <v>2.5131740944271099</v>
      </c>
      <c r="I4096">
        <v>10.1415040870328</v>
      </c>
      <c r="J4096">
        <v>-1.02860052081383</v>
      </c>
      <c r="K4096">
        <v>149.510572327528</v>
      </c>
      <c r="L4096">
        <v>134.07340561975201</v>
      </c>
      <c r="M4096">
        <v>55.3773054855941</v>
      </c>
      <c r="N4096">
        <v>0.72743988395889503</v>
      </c>
      <c r="O4096">
        <v>0.78120078120078595</v>
      </c>
      <c r="P4096">
        <v>59.6881287726357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609</v>
      </c>
      <c r="E4097">
        <v>15.1747</v>
      </c>
      <c r="F4097">
        <v>34.11</v>
      </c>
      <c r="G4097">
        <v>-25.926715070604999</v>
      </c>
      <c r="H4097">
        <v>-23.924386521625902</v>
      </c>
      <c r="I4097">
        <v>-8.9099365083776192</v>
      </c>
      <c r="J4097">
        <v>-4.8039160219327401</v>
      </c>
      <c r="K4097">
        <v>37.859586373703699</v>
      </c>
      <c r="L4097">
        <v>36.095996689473303</v>
      </c>
      <c r="M4097">
        <v>39.669542791160197</v>
      </c>
      <c r="N4097">
        <v>0.43017239306580701</v>
      </c>
      <c r="O4097">
        <v>61.243037232483097</v>
      </c>
      <c r="P4097">
        <v>21.952091526635598</v>
      </c>
      <c r="Q4097">
        <v>1.5442874787514001E-2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609</v>
      </c>
      <c r="E4098">
        <v>15.1242564</v>
      </c>
      <c r="F4098">
        <v>30</v>
      </c>
      <c r="G4098">
        <v>375.57769073218901</v>
      </c>
      <c r="H4098">
        <v>26.5645955461335</v>
      </c>
      <c r="I4098">
        <v>222.29764832196099</v>
      </c>
      <c r="J4098">
        <v>-9.7230896477166997</v>
      </c>
      <c r="K4098">
        <v>23.134003642524199</v>
      </c>
      <c r="L4098">
        <v>14.0928914128851</v>
      </c>
      <c r="M4098">
        <v>54.644461125369702</v>
      </c>
      <c r="N4098">
        <v>1.1376040591297401</v>
      </c>
      <c r="O4098">
        <v>10.4333333333333</v>
      </c>
      <c r="P4098">
        <v>472.51908396946499</v>
      </c>
      <c r="Q4098">
        <v>0.17180084294569201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27</v>
      </c>
      <c r="E4099">
        <v>15.112500000000001</v>
      </c>
      <c r="F4099">
        <v>75</v>
      </c>
      <c r="G4099">
        <v>-60.573712890528697</v>
      </c>
      <c r="H4099">
        <v>-13.774560774339699</v>
      </c>
      <c r="I4099">
        <v>-27.702351678038301</v>
      </c>
      <c r="J4099">
        <v>-2.0261382441549598</v>
      </c>
      <c r="K4099">
        <v>83.790133838280596</v>
      </c>
      <c r="L4099">
        <v>106.667108323794</v>
      </c>
      <c r="M4099">
        <v>25.391742588305299</v>
      </c>
      <c r="N4099">
        <v>0.83522727272727204</v>
      </c>
      <c r="O4099">
        <v>69.3333333333333</v>
      </c>
      <c r="P4099">
        <v>7.7586206896551797</v>
      </c>
      <c r="Q4099">
        <v>-0.13216937330393799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21</v>
      </c>
      <c r="E4100">
        <v>15.06614731</v>
      </c>
      <c r="F4100">
        <v>15.85</v>
      </c>
      <c r="G4100">
        <v>-21.0440072317908</v>
      </c>
      <c r="H4100">
        <v>8.4290775669395295</v>
      </c>
      <c r="I4100">
        <v>-20.6708047377114</v>
      </c>
      <c r="J4100">
        <v>5.2181799376632103</v>
      </c>
      <c r="K4100">
        <v>13.706581458668399</v>
      </c>
      <c r="L4100">
        <v>14.2439564080465</v>
      </c>
      <c r="M4100">
        <v>72.291841648070402</v>
      </c>
      <c r="N4100">
        <v>1.0164308437396099</v>
      </c>
      <c r="O4100">
        <v>29.2113564668769</v>
      </c>
      <c r="P4100">
        <v>71.351351351351298</v>
      </c>
      <c r="Q4100">
        <v>2.6742926591138E-2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609</v>
      </c>
      <c r="E4101">
        <v>15.046605</v>
      </c>
      <c r="F4101">
        <v>38.85</v>
      </c>
      <c r="G4101">
        <v>108.967872688681</v>
      </c>
      <c r="H4101">
        <v>16.329797288354499</v>
      </c>
      <c r="I4101">
        <v>-26.5791632722412</v>
      </c>
      <c r="J4101">
        <v>2.9738617558450402</v>
      </c>
      <c r="K4101">
        <v>36.7800364660146</v>
      </c>
      <c r="L4101">
        <v>36.948883930715702</v>
      </c>
      <c r="M4101">
        <v>88.796521828513306</v>
      </c>
      <c r="N4101">
        <v>2.15225334957369</v>
      </c>
      <c r="O4101">
        <v>46.6924066924066</v>
      </c>
      <c r="P4101">
        <v>185.03301540718999</v>
      </c>
      <c r="Q4101">
        <v>0.13606786108058699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129</v>
      </c>
      <c r="E4102">
        <v>15.002000000000001</v>
      </c>
      <c r="F4102">
        <v>25</v>
      </c>
      <c r="G4102">
        <v>4.49711830933468</v>
      </c>
      <c r="H4102">
        <v>-1.0717409751804201</v>
      </c>
      <c r="I4102">
        <v>-3.69347805559662</v>
      </c>
      <c r="J4102">
        <v>-3.0162372540559499</v>
      </c>
      <c r="K4102">
        <v>25.224481784619002</v>
      </c>
      <c r="L4102">
        <v>24.093126137367499</v>
      </c>
      <c r="M4102">
        <v>45.399987180847901</v>
      </c>
      <c r="N4102">
        <v>0.47501212443130603</v>
      </c>
      <c r="O4102">
        <v>44.8</v>
      </c>
      <c r="P4102">
        <v>46.972369194591401</v>
      </c>
      <c r="Q4102">
        <v>7.0296441441847005E-2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E4103">
        <v>14.995200000000001</v>
      </c>
      <c r="F4103">
        <v>0.66</v>
      </c>
      <c r="G4103">
        <v>14.4442082564246</v>
      </c>
      <c r="H4103">
        <v>7.0151647667055901</v>
      </c>
      <c r="I4103">
        <v>13.492616875420801</v>
      </c>
      <c r="J4103">
        <v>-2.0261382441549598</v>
      </c>
      <c r="K4103">
        <v>0.62894048956890203</v>
      </c>
      <c r="L4103">
        <v>0.60036289757765005</v>
      </c>
      <c r="M4103">
        <v>59.182795310998301</v>
      </c>
      <c r="N4103">
        <v>1.4638999711471801</v>
      </c>
      <c r="O4103">
        <v>21.2121212121212</v>
      </c>
      <c r="P4103">
        <v>64.999999999999901</v>
      </c>
      <c r="Q4103">
        <v>1.9056428211984999E-2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249</v>
      </c>
      <c r="E4104">
        <v>14.946</v>
      </c>
      <c r="F4104">
        <v>13.02</v>
      </c>
      <c r="G4104">
        <v>49.364843177059498</v>
      </c>
      <c r="H4104">
        <v>-0.58694693098821304</v>
      </c>
      <c r="I4104">
        <v>8.4138562730320192</v>
      </c>
      <c r="J4104">
        <v>-0.83282082172059202</v>
      </c>
      <c r="K4104">
        <v>12.4090615292666</v>
      </c>
      <c r="L4104">
        <v>11.7223153443695</v>
      </c>
      <c r="M4104">
        <v>57.379171052973902</v>
      </c>
      <c r="N4104">
        <v>2.1327502308730502</v>
      </c>
      <c r="O4104">
        <v>22.503840245775699</v>
      </c>
      <c r="Q4104">
        <v>6.1740634388283998E-2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420</v>
      </c>
      <c r="E4105">
        <v>14.9375</v>
      </c>
      <c r="F4105">
        <v>244.9</v>
      </c>
      <c r="G4105">
        <v>68.770942695518599</v>
      </c>
      <c r="H4105">
        <v>-6.8892420129554299</v>
      </c>
      <c r="I4105">
        <v>24.417854811637199</v>
      </c>
      <c r="J4105">
        <v>-2.0261382441549598</v>
      </c>
      <c r="K4105">
        <v>241.73418402358701</v>
      </c>
      <c r="L4105">
        <v>199.44779209421199</v>
      </c>
      <c r="M4105">
        <v>51.610855425565298</v>
      </c>
      <c r="N4105">
        <v>0</v>
      </c>
      <c r="O4105">
        <v>9.3303389138423807</v>
      </c>
      <c r="P4105">
        <v>96.548956661316197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477</v>
      </c>
      <c r="E4106">
        <v>14.884077069999901</v>
      </c>
      <c r="F4106">
        <v>12.57</v>
      </c>
      <c r="G4106">
        <v>-12.456913048366401</v>
      </c>
      <c r="H4106">
        <v>-5.0990338530886499</v>
      </c>
      <c r="I4106">
        <v>-13.0621854010832</v>
      </c>
      <c r="J4106">
        <v>-2.0261382441549598</v>
      </c>
      <c r="K4106">
        <v>12.3955908316921</v>
      </c>
      <c r="L4106">
        <v>12.394766905806399</v>
      </c>
      <c r="M4106">
        <v>30.4059331139077</v>
      </c>
      <c r="N4106">
        <v>0.78666666666666596</v>
      </c>
      <c r="O4106">
        <v>20.1272871917263</v>
      </c>
      <c r="P4106">
        <v>42.840909090909001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E4107">
        <v>14.847020349999999</v>
      </c>
      <c r="F4107">
        <v>22.3</v>
      </c>
      <c r="G4107">
        <v>-75.397061584845204</v>
      </c>
      <c r="H4107">
        <v>-26.469931668127799</v>
      </c>
      <c r="I4107">
        <v>-42.609787496796599</v>
      </c>
      <c r="J4107">
        <v>-14.603061321078</v>
      </c>
      <c r="K4107">
        <v>25.928810452042701</v>
      </c>
      <c r="L4107">
        <v>30.130873742287701</v>
      </c>
      <c r="M4107">
        <v>26.5725250506419</v>
      </c>
      <c r="N4107">
        <v>3.2458474959313799</v>
      </c>
      <c r="O4107">
        <v>142.10762331838501</v>
      </c>
      <c r="P4107">
        <v>13.7755102040816</v>
      </c>
      <c r="Q4107">
        <v>0.101335474149674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609</v>
      </c>
      <c r="E4108">
        <v>14.767799999999999</v>
      </c>
      <c r="F4108">
        <v>9.01</v>
      </c>
      <c r="G4108">
        <v>-26.542058909617801</v>
      </c>
      <c r="H4108">
        <v>-37.936391200547703</v>
      </c>
      <c r="I4108">
        <v>-2.08768017461226</v>
      </c>
      <c r="J4108">
        <v>-7.4541131919628896</v>
      </c>
      <c r="K4108">
        <v>10.4505305668517</v>
      </c>
      <c r="L4108">
        <v>9.4787323858858397</v>
      </c>
      <c r="M4108">
        <v>5.84268486921549</v>
      </c>
      <c r="N4108">
        <v>0.136353545164423</v>
      </c>
      <c r="O4108">
        <v>59.489456159822403</v>
      </c>
      <c r="P4108">
        <v>45.792880258899601</v>
      </c>
      <c r="Q4108">
        <v>7.0990678354048001E-2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98</v>
      </c>
      <c r="E4109">
        <v>14.64096</v>
      </c>
      <c r="F4109">
        <v>15.84</v>
      </c>
      <c r="G4109">
        <v>336.73811506646001</v>
      </c>
      <c r="H4109">
        <v>-39.923569051926897</v>
      </c>
      <c r="I4109">
        <v>-6.2737802494668697</v>
      </c>
      <c r="J4109">
        <v>-9.6832811012978102</v>
      </c>
      <c r="K4109">
        <v>20.422359189279</v>
      </c>
      <c r="L4109">
        <v>18.8307730086267</v>
      </c>
      <c r="M4109">
        <v>33.111953686940801</v>
      </c>
      <c r="N4109">
        <v>1.51115002598875</v>
      </c>
      <c r="O4109">
        <v>149.62121212121201</v>
      </c>
      <c r="P4109">
        <v>364.51612903225799</v>
      </c>
      <c r="Q4109">
        <v>0.184800464330551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E4110">
        <v>14.640642</v>
      </c>
      <c r="F4110">
        <v>36.799999999999997</v>
      </c>
      <c r="G4110">
        <v>-52.614615272987102</v>
      </c>
      <c r="H4110">
        <v>13.5566478718077</v>
      </c>
      <c r="I4110">
        <v>15.424796088284699</v>
      </c>
      <c r="J4110">
        <v>-2.0261382441549598</v>
      </c>
      <c r="K4110">
        <v>34.899074416904099</v>
      </c>
      <c r="L4110">
        <v>35.884317987742001</v>
      </c>
      <c r="M4110">
        <v>90.369913230458806</v>
      </c>
      <c r="N4110">
        <v>0.97058823529411697</v>
      </c>
      <c r="O4110">
        <v>57.065217391304301</v>
      </c>
      <c r="P4110">
        <v>38.867924528301799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328</v>
      </c>
      <c r="E4111">
        <v>14.637563200000001</v>
      </c>
      <c r="F4111">
        <v>28.39</v>
      </c>
      <c r="G4111">
        <v>-11.9004629453894</v>
      </c>
      <c r="H4111">
        <v>0.364765769145729</v>
      </c>
      <c r="I4111">
        <v>30.914314988628298</v>
      </c>
      <c r="J4111">
        <v>12.0666887600644</v>
      </c>
      <c r="K4111">
        <v>24.652512679239202</v>
      </c>
      <c r="L4111">
        <v>26.7695059224151</v>
      </c>
      <c r="M4111">
        <v>73.677383466743194</v>
      </c>
      <c r="N4111">
        <v>1.91039427607899</v>
      </c>
      <c r="O4111">
        <v>31.384290243043299</v>
      </c>
      <c r="P4111">
        <v>48.638743455497298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384</v>
      </c>
      <c r="E4112">
        <v>14.63683</v>
      </c>
      <c r="F4112">
        <v>7.12</v>
      </c>
      <c r="G4112">
        <v>14.907356775685299</v>
      </c>
      <c r="H4112">
        <v>-5.12701979073322</v>
      </c>
      <c r="I4112">
        <v>-19.0460209286843</v>
      </c>
      <c r="J4112">
        <v>-2.3039160219327401</v>
      </c>
      <c r="K4112">
        <v>7.2643382705917103</v>
      </c>
      <c r="L4112">
        <v>7.3573415714645298</v>
      </c>
      <c r="M4112">
        <v>56.103266027373799</v>
      </c>
      <c r="N4112">
        <v>1.6298274150665499</v>
      </c>
      <c r="O4112">
        <v>52.106741573033702</v>
      </c>
      <c r="P4112">
        <v>65.967365967365893</v>
      </c>
      <c r="Q4112">
        <v>8.2744912463728004E-2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609</v>
      </c>
      <c r="E4113">
        <v>14.578624</v>
      </c>
      <c r="F4113">
        <v>24.94</v>
      </c>
      <c r="G4113">
        <v>-52.087573905099497</v>
      </c>
      <c r="H4113">
        <v>-17.8147592543347</v>
      </c>
      <c r="I4113">
        <v>-12.028142335706599</v>
      </c>
      <c r="J4113">
        <v>0.28436033711782499</v>
      </c>
      <c r="K4113">
        <v>25.508129574980298</v>
      </c>
      <c r="L4113">
        <v>26.240650839294702</v>
      </c>
      <c r="M4113">
        <v>45.342963532619898</v>
      </c>
      <c r="N4113">
        <v>0.45300317095082299</v>
      </c>
      <c r="O4113">
        <v>52.365677626303103</v>
      </c>
      <c r="P4113">
        <v>31.2631578947368</v>
      </c>
      <c r="Q4113">
        <v>0.204658812080946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998</v>
      </c>
      <c r="E4114">
        <v>14.564354056000001</v>
      </c>
      <c r="F4114">
        <v>23.75</v>
      </c>
      <c r="G4114">
        <v>-28.715641360824101</v>
      </c>
      <c r="H4114">
        <v>1.8115039905969601</v>
      </c>
      <c r="I4114">
        <v>-33.674121493456298</v>
      </c>
      <c r="J4114">
        <v>-9.0694818974057299</v>
      </c>
      <c r="K4114">
        <v>23.7601257124795</v>
      </c>
      <c r="L4114">
        <v>25.899398364793601</v>
      </c>
      <c r="M4114">
        <v>57.966830787893301</v>
      </c>
      <c r="N4114">
        <v>1.5076570229273301</v>
      </c>
      <c r="O4114">
        <v>65.052631578947299</v>
      </c>
      <c r="P4114">
        <v>24.606505771248699</v>
      </c>
      <c r="Q4114">
        <v>9.5707322823188001E-2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584</v>
      </c>
      <c r="E4115">
        <v>14.562720280000001</v>
      </c>
      <c r="F4115">
        <v>453</v>
      </c>
      <c r="G4115">
        <v>64.089838639030802</v>
      </c>
      <c r="H4115">
        <v>-15.6135477352443</v>
      </c>
      <c r="I4115">
        <v>8.1905289641514596</v>
      </c>
      <c r="J4115">
        <v>-9.7248137408437003</v>
      </c>
      <c r="K4115">
        <v>473.01459399752798</v>
      </c>
      <c r="L4115">
        <v>423.97509249713102</v>
      </c>
      <c r="M4115">
        <v>38.124294467596897</v>
      </c>
      <c r="N4115">
        <v>0.70501747378931601</v>
      </c>
      <c r="O4115">
        <v>35.706401766004397</v>
      </c>
      <c r="P4115">
        <v>99.471598414795196</v>
      </c>
      <c r="Q4115">
        <v>3.8017911910552003E-2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14.5487384</v>
      </c>
      <c r="F4116">
        <v>24.89</v>
      </c>
      <c r="G4116">
        <v>17.777541589757899</v>
      </c>
      <c r="H4116">
        <v>37.672752121941897</v>
      </c>
      <c r="I4116">
        <v>37.561329914001497</v>
      </c>
      <c r="J4116">
        <v>8.6295994607630693</v>
      </c>
      <c r="K4116">
        <v>20.761609810421</v>
      </c>
      <c r="L4116">
        <v>18.704887321703499</v>
      </c>
      <c r="M4116">
        <v>64.194706076681101</v>
      </c>
      <c r="N4116">
        <v>1.00221394947581</v>
      </c>
      <c r="O4116">
        <v>9.2406588991562799</v>
      </c>
      <c r="P4116">
        <v>104.016393442622</v>
      </c>
      <c r="Q4116">
        <v>5.4903610284203E-2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92</v>
      </c>
      <c r="E4117">
        <v>14.463745866673699</v>
      </c>
      <c r="F4117">
        <v>43</v>
      </c>
      <c r="M4117" s="1">
        <v>9.8126000000000006E-11</v>
      </c>
      <c r="N4117">
        <v>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14.45</v>
      </c>
      <c r="F4118">
        <v>8.5</v>
      </c>
      <c r="G4118">
        <v>-56.0480561598904</v>
      </c>
      <c r="H4118">
        <v>8.9029591982837802E-2</v>
      </c>
      <c r="I4118">
        <v>-35.8144460733185</v>
      </c>
      <c r="J4118">
        <v>-1.9083526140018401</v>
      </c>
      <c r="K4118">
        <v>8.9854229373147199</v>
      </c>
      <c r="L4118">
        <v>10.048421749028</v>
      </c>
      <c r="M4118">
        <v>37.117177491158898</v>
      </c>
      <c r="N4118">
        <v>1.6049928712436901</v>
      </c>
      <c r="O4118">
        <v>57.058823529411697</v>
      </c>
      <c r="P4118">
        <v>6.9182389937106903</v>
      </c>
      <c r="Q4118">
        <v>9.7187777581260001E-2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1105</v>
      </c>
      <c r="E4119">
        <v>14.421881750000001</v>
      </c>
      <c r="F4119">
        <v>7.18</v>
      </c>
      <c r="G4119">
        <v>61.169354455254997</v>
      </c>
      <c r="H4119">
        <v>4.2980448087499799</v>
      </c>
      <c r="I4119">
        <v>54.021786252996101</v>
      </c>
      <c r="J4119">
        <v>-9.8795413855162106</v>
      </c>
      <c r="K4119">
        <v>6.4505651894952498</v>
      </c>
      <c r="L4119">
        <v>5.1729976649516498</v>
      </c>
      <c r="M4119">
        <v>45.742718426913001</v>
      </c>
      <c r="N4119">
        <v>1.12783186838053</v>
      </c>
      <c r="O4119">
        <v>12.813370473537599</v>
      </c>
      <c r="Q4119">
        <v>7.5242247618518998E-2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384</v>
      </c>
      <c r="E4120">
        <v>14.40476</v>
      </c>
      <c r="F4120">
        <v>109.96</v>
      </c>
      <c r="G4120">
        <v>-13.664273824660199</v>
      </c>
      <c r="H4120">
        <v>-4.8492420129554299</v>
      </c>
      <c r="I4120">
        <v>-6.3118754875621201</v>
      </c>
      <c r="J4120">
        <v>-2.0261382441549598</v>
      </c>
      <c r="K4120">
        <v>105.489327895866</v>
      </c>
      <c r="L4120">
        <v>95.113132769889106</v>
      </c>
      <c r="M4120">
        <v>97.628116521938296</v>
      </c>
      <c r="N4120">
        <v>0</v>
      </c>
      <c r="O4120">
        <v>3.6376864314302503E-2</v>
      </c>
      <c r="P4120">
        <v>14.1374299356445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705</v>
      </c>
      <c r="E4121">
        <v>14.354740187999999</v>
      </c>
      <c r="F4121">
        <v>13.89</v>
      </c>
      <c r="G4121">
        <v>-27.489205301537599</v>
      </c>
      <c r="H4121">
        <v>-5.2765924403058504</v>
      </c>
      <c r="I4121">
        <v>-5.1667825723472296</v>
      </c>
      <c r="J4121">
        <v>-3.7139019572351302</v>
      </c>
      <c r="K4121">
        <v>13.845245332809</v>
      </c>
      <c r="L4121">
        <v>13.597805065193199</v>
      </c>
      <c r="M4121">
        <v>58.520367008885003</v>
      </c>
      <c r="N4121">
        <v>0.71019531366900901</v>
      </c>
      <c r="O4121">
        <v>17.926565874729999</v>
      </c>
      <c r="P4121">
        <v>19.2274678111588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140</v>
      </c>
      <c r="E4122">
        <v>14.334377699999999</v>
      </c>
      <c r="F4122">
        <v>56.55</v>
      </c>
      <c r="G4122">
        <v>42.2971740041271</v>
      </c>
      <c r="H4122">
        <v>3.5040275245246302</v>
      </c>
      <c r="I4122">
        <v>46.441340886706897</v>
      </c>
      <c r="J4122">
        <v>2.0926357022051798</v>
      </c>
      <c r="K4122">
        <v>50.885114852158097</v>
      </c>
      <c r="L4122">
        <v>42.747495797390698</v>
      </c>
      <c r="M4122">
        <v>66.625192344456707</v>
      </c>
      <c r="N4122">
        <v>1.7268182246957799</v>
      </c>
      <c r="O4122">
        <v>4.3324491600353596</v>
      </c>
      <c r="P4122">
        <v>102.325581395348</v>
      </c>
      <c r="Q4122">
        <v>7.2777957373562005E-2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1501</v>
      </c>
      <c r="E4123">
        <v>14.317369562</v>
      </c>
      <c r="F4123">
        <v>5.31</v>
      </c>
      <c r="G4123">
        <v>33.131076943293301</v>
      </c>
      <c r="H4123">
        <v>-3.5408307980021601</v>
      </c>
      <c r="I4123">
        <v>-20.266454242140799</v>
      </c>
      <c r="J4123">
        <v>-3.3011837814955798</v>
      </c>
      <c r="K4123">
        <v>5.27661739665814</v>
      </c>
      <c r="L4123">
        <v>5.3214646506827501</v>
      </c>
      <c r="M4123">
        <v>62.267031677638002</v>
      </c>
      <c r="N4123">
        <v>1.3100639245246499</v>
      </c>
      <c r="O4123">
        <v>50.659133709981099</v>
      </c>
      <c r="Q4123">
        <v>4.4629001433130998E-2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384</v>
      </c>
      <c r="E4124">
        <v>14.3104</v>
      </c>
      <c r="F4124">
        <v>13.53</v>
      </c>
      <c r="G4124">
        <v>60.138652700869002</v>
      </c>
      <c r="H4124">
        <v>-4.7051497939352602</v>
      </c>
      <c r="I4124">
        <v>19.6889526697877</v>
      </c>
      <c r="J4124">
        <v>-2.7404239584406702</v>
      </c>
      <c r="K4124">
        <v>13.6593528867767</v>
      </c>
      <c r="L4124">
        <v>11.4567153360133</v>
      </c>
      <c r="M4124">
        <v>51.003595330628798</v>
      </c>
      <c r="N4124">
        <v>0.48911266572140999</v>
      </c>
      <c r="O4124">
        <v>31.189948263119</v>
      </c>
      <c r="P4124">
        <v>119.99999999999901</v>
      </c>
      <c r="Q4124">
        <v>9.0093403402427996E-2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E4125">
        <v>14.299875</v>
      </c>
      <c r="F4125">
        <v>27.8</v>
      </c>
      <c r="G4125">
        <v>43.932918708692803</v>
      </c>
      <c r="H4125">
        <v>0.90214945272174396</v>
      </c>
      <c r="I4125">
        <v>35.280104462312501</v>
      </c>
      <c r="J4125">
        <v>7.54710281697536</v>
      </c>
      <c r="K4125">
        <v>27.3184479349257</v>
      </c>
      <c r="L4125">
        <v>24.21168155766</v>
      </c>
      <c r="M4125">
        <v>56.320663671632801</v>
      </c>
      <c r="N4125">
        <v>0.51704533708213596</v>
      </c>
      <c r="O4125">
        <v>25.3956834532373</v>
      </c>
      <c r="P4125">
        <v>125.83265637692899</v>
      </c>
      <c r="Q4125">
        <v>0.100882733750428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124</v>
      </c>
      <c r="E4126">
        <v>14.2592822699999</v>
      </c>
      <c r="F4126">
        <v>9.3699999999999992</v>
      </c>
      <c r="G4126">
        <v>22.141986034202301</v>
      </c>
      <c r="H4126">
        <v>-4.8492420129554299</v>
      </c>
      <c r="I4126">
        <v>-31.963955053565702</v>
      </c>
      <c r="J4126">
        <v>-3.4489024717972399</v>
      </c>
      <c r="K4126">
        <v>9.6087856689978999</v>
      </c>
      <c r="L4126">
        <v>9.2101265881790297</v>
      </c>
      <c r="M4126">
        <v>51.797614103035698</v>
      </c>
      <c r="N4126">
        <v>3.16261788609977</v>
      </c>
      <c r="O4126">
        <v>52.6147278548559</v>
      </c>
      <c r="P4126">
        <v>79.846449136276306</v>
      </c>
      <c r="Q4126">
        <v>1.3833188469514E-2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1105</v>
      </c>
      <c r="E4127">
        <v>14.250399</v>
      </c>
      <c r="F4127">
        <v>5.98</v>
      </c>
      <c r="G4127">
        <v>-100.949839896708</v>
      </c>
      <c r="H4127">
        <v>-19.134956298669699</v>
      </c>
      <c r="I4127">
        <v>-68.923008955033595</v>
      </c>
      <c r="J4127">
        <v>12.2023186696726</v>
      </c>
      <c r="K4127">
        <v>7.0561230948719302</v>
      </c>
      <c r="L4127">
        <v>12.319432512721599</v>
      </c>
      <c r="M4127">
        <v>63.199186031127603</v>
      </c>
      <c r="N4127">
        <v>1.25378409366939</v>
      </c>
      <c r="O4127">
        <v>284.61538461538402</v>
      </c>
      <c r="P4127">
        <v>27.234042553191401</v>
      </c>
      <c r="Q4127">
        <v>2.9041315393309002E-2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E4128">
        <v>14.247</v>
      </c>
      <c r="F4128">
        <v>47.49</v>
      </c>
      <c r="G4128">
        <v>50.755820620668501</v>
      </c>
      <c r="H4128">
        <v>-8.1479591785021608</v>
      </c>
      <c r="I4128">
        <v>12.0591827957823</v>
      </c>
      <c r="J4128">
        <v>-7.8373242814417496</v>
      </c>
      <c r="K4128">
        <v>48.884358591301002</v>
      </c>
      <c r="L4128">
        <v>41.7063220636458</v>
      </c>
      <c r="M4128">
        <v>34.144975346789401</v>
      </c>
      <c r="N4128">
        <v>0.27161451334229197</v>
      </c>
      <c r="O4128">
        <v>23.5207412086754</v>
      </c>
      <c r="P4128">
        <v>131.658536585365</v>
      </c>
      <c r="Q4128">
        <v>5.0078769259561999E-2</v>
      </c>
    </row>
    <row r="4129" spans="1:17" hidden="1" x14ac:dyDescent="0.3">
      <c r="A4129" t="s">
        <v>8419</v>
      </c>
      <c r="B4129" t="s">
        <v>5231</v>
      </c>
      <c r="C4129" t="str">
        <f>IFERROR(VLOOKUP(Table1[[#This Row],[Ticker]],[1]!Table1[[Symbol]:[Industry]],2,FALSE),"-")</f>
        <v>-</v>
      </c>
      <c r="D4129" t="s">
        <v>230</v>
      </c>
      <c r="E4129">
        <v>14.230553499999999</v>
      </c>
      <c r="F4129">
        <v>20.27</v>
      </c>
      <c r="G4129">
        <v>27.666771310276001</v>
      </c>
      <c r="H4129">
        <v>-8.9646630157936595</v>
      </c>
      <c r="I4129">
        <v>44.052302746853201</v>
      </c>
      <c r="J4129">
        <v>-8.0530274421150896</v>
      </c>
      <c r="K4129">
        <v>19.504278077125701</v>
      </c>
      <c r="L4129">
        <v>16.297219125052202</v>
      </c>
      <c r="M4129">
        <v>31.1582304503034</v>
      </c>
      <c r="N4129">
        <v>0.231701337816067</v>
      </c>
      <c r="O4129">
        <v>15.688209176122299</v>
      </c>
      <c r="P4129">
        <v>91.2264150943396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E4130">
        <v>14.2189479</v>
      </c>
      <c r="F4130">
        <v>4.1900000000000004</v>
      </c>
      <c r="G4130">
        <v>0.74959339616560405</v>
      </c>
      <c r="H4130">
        <v>-3.4172611060342</v>
      </c>
      <c r="I4130">
        <v>-3.8745596916785301</v>
      </c>
      <c r="J4130">
        <v>0.63086658676291896</v>
      </c>
      <c r="K4130">
        <v>4.1764042714801999</v>
      </c>
      <c r="L4130">
        <v>3.9916253793177501</v>
      </c>
      <c r="M4130">
        <v>50.054807804000497</v>
      </c>
      <c r="N4130">
        <v>1.38128743453347</v>
      </c>
      <c r="O4130">
        <v>67.303102625298294</v>
      </c>
      <c r="P4130">
        <v>60.536398467432903</v>
      </c>
      <c r="Q4130">
        <v>7.3909685817154E-2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E4131">
        <v>14.1929</v>
      </c>
      <c r="F4131">
        <v>71</v>
      </c>
      <c r="G4131">
        <v>34.507700319916601</v>
      </c>
      <c r="H4131">
        <v>-1.6065489782019</v>
      </c>
      <c r="I4131">
        <v>72.426847288369899</v>
      </c>
      <c r="J4131">
        <v>29.552809124265998</v>
      </c>
      <c r="K4131">
        <v>57.500461596255001</v>
      </c>
      <c r="L4131">
        <v>54.413019660729702</v>
      </c>
      <c r="M4131">
        <v>73.544086620985496</v>
      </c>
      <c r="N4131">
        <v>0.47302452316076299</v>
      </c>
      <c r="O4131">
        <v>30</v>
      </c>
      <c r="P4131">
        <v>139.70290344361899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659</v>
      </c>
      <c r="E4132">
        <v>14.162432000000001</v>
      </c>
      <c r="F4132">
        <v>4.16</v>
      </c>
      <c r="G4132">
        <v>-15.648633911889201</v>
      </c>
      <c r="H4132">
        <v>-13.9816621042796</v>
      </c>
      <c r="I4132">
        <v>-10.3092927595556</v>
      </c>
      <c r="J4132">
        <v>-12.184151788173001</v>
      </c>
      <c r="K4132">
        <v>4.2415721565714097</v>
      </c>
      <c r="L4132">
        <v>4.1937174524755196</v>
      </c>
      <c r="M4132">
        <v>38.878225481810297</v>
      </c>
      <c r="N4132">
        <v>1.8765971384825899</v>
      </c>
      <c r="O4132">
        <v>57.932692307692299</v>
      </c>
      <c r="P4132">
        <v>26.060606060605998</v>
      </c>
      <c r="Q4132">
        <v>3.2786372262656002E-2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384</v>
      </c>
      <c r="E4133">
        <v>14.095076499999999</v>
      </c>
      <c r="F4133">
        <v>46.24</v>
      </c>
      <c r="G4133">
        <v>-57.996460567739298</v>
      </c>
      <c r="H4133">
        <v>-8.0620079704022398</v>
      </c>
      <c r="I4133">
        <v>-31.992949968636498</v>
      </c>
      <c r="J4133">
        <v>0.61375345259594305</v>
      </c>
      <c r="K4133">
        <v>47.100834752492901</v>
      </c>
      <c r="L4133">
        <v>51.508401341342903</v>
      </c>
      <c r="M4133">
        <v>48.640818704878598</v>
      </c>
      <c r="N4133">
        <v>1.4923899741648901</v>
      </c>
      <c r="O4133">
        <v>48.032006920415199</v>
      </c>
      <c r="P4133">
        <v>14.032059186189899</v>
      </c>
      <c r="Q4133">
        <v>1.1177690708331E-2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1510</v>
      </c>
      <c r="E4134">
        <v>14.09230174</v>
      </c>
      <c r="F4134">
        <v>13.35</v>
      </c>
      <c r="G4134">
        <v>-13.675449863233499</v>
      </c>
      <c r="H4134">
        <v>-9.8314484186493907</v>
      </c>
      <c r="I4134">
        <v>19.208217427652698</v>
      </c>
      <c r="K4134">
        <v>12.529497845352701</v>
      </c>
      <c r="L4134">
        <v>11.4710186562784</v>
      </c>
      <c r="M4134">
        <v>43.797148566806399</v>
      </c>
      <c r="N4134">
        <v>0.61440677966101598</v>
      </c>
      <c r="O4134">
        <v>24.344569288389501</v>
      </c>
      <c r="P4134">
        <v>75.657894736842096</v>
      </c>
      <c r="Q4134">
        <v>0.15666051638113801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584</v>
      </c>
      <c r="E4135">
        <v>14.089917874999999</v>
      </c>
      <c r="F4135">
        <v>47.81</v>
      </c>
      <c r="G4135">
        <v>162.15527893899301</v>
      </c>
      <c r="H4135">
        <v>-12.1925715016136</v>
      </c>
      <c r="I4135">
        <v>76.749075397112193</v>
      </c>
      <c r="J4135">
        <v>4.1412626369023098</v>
      </c>
      <c r="K4135">
        <v>45.2198803207502</v>
      </c>
      <c r="L4135">
        <v>35.2135296377269</v>
      </c>
      <c r="M4135">
        <v>50.3490696226824</v>
      </c>
      <c r="N4135">
        <v>0.82698718291530704</v>
      </c>
      <c r="O4135">
        <v>12.9470822003764</v>
      </c>
      <c r="P4135">
        <v>194.21538461538401</v>
      </c>
      <c r="Q4135">
        <v>0.13874440296343399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21</v>
      </c>
      <c r="E4136">
        <v>14.085946</v>
      </c>
      <c r="F4136">
        <v>13.58</v>
      </c>
      <c r="G4136">
        <v>-41.115601713085397</v>
      </c>
      <c r="H4136">
        <v>-28.234033322275</v>
      </c>
      <c r="I4136">
        <v>-47.458905985154402</v>
      </c>
      <c r="J4136">
        <v>-5.2752357170791404</v>
      </c>
      <c r="K4136">
        <v>15.5375047908017</v>
      </c>
      <c r="L4136">
        <v>17.0410237925846</v>
      </c>
      <c r="M4136">
        <v>33.191646880134698</v>
      </c>
      <c r="N4136">
        <v>0.89446692507560499</v>
      </c>
      <c r="O4136">
        <v>100.662739322533</v>
      </c>
      <c r="P4136">
        <v>10.7667210440456</v>
      </c>
      <c r="Q4136">
        <v>8.1589588203081001E-2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14.070693</v>
      </c>
      <c r="F4137">
        <v>15.23</v>
      </c>
      <c r="G4137">
        <v>-84.387700575484203</v>
      </c>
      <c r="H4137">
        <v>-26.364393528106898</v>
      </c>
      <c r="I4137">
        <v>-0.91276382554372504</v>
      </c>
      <c r="J4137">
        <v>-7.8443200623367799</v>
      </c>
      <c r="K4137">
        <v>15.953149592053601</v>
      </c>
      <c r="L4137">
        <v>15.9097768850816</v>
      </c>
      <c r="M4137">
        <v>32.958188606822098</v>
      </c>
      <c r="N4137">
        <v>0.16800874586491099</v>
      </c>
      <c r="O4137">
        <v>149.50755088640801</v>
      </c>
      <c r="P4137">
        <v>47.007722007722002</v>
      </c>
      <c r="Q4137">
        <v>6.2263409624587998E-2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140</v>
      </c>
      <c r="E4138">
        <v>14.032066</v>
      </c>
      <c r="F4138">
        <v>22.83</v>
      </c>
      <c r="G4138">
        <v>-48.863392465624699</v>
      </c>
      <c r="H4138">
        <v>23.017853378255701</v>
      </c>
      <c r="I4138">
        <v>37.693956682439399</v>
      </c>
      <c r="J4138">
        <v>-18.306839998540902</v>
      </c>
      <c r="K4138">
        <v>22.135363111950799</v>
      </c>
      <c r="L4138">
        <v>20.047202724042801</v>
      </c>
      <c r="M4138">
        <v>44.878718797398498</v>
      </c>
      <c r="N4138">
        <v>1.2157628035414301</v>
      </c>
      <c r="O4138">
        <v>28.208497590889099</v>
      </c>
      <c r="P4138">
        <v>75.345622119815602</v>
      </c>
      <c r="Q4138">
        <v>5.6448634164947997E-2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584</v>
      </c>
      <c r="E4139">
        <v>14.01609</v>
      </c>
      <c r="F4139">
        <v>31.71</v>
      </c>
      <c r="G4139">
        <v>94.125415005511002</v>
      </c>
      <c r="H4139">
        <v>-27.275194058089401</v>
      </c>
      <c r="I4139">
        <v>53.264833123343301</v>
      </c>
      <c r="J4139">
        <v>-9.0945696719217803</v>
      </c>
      <c r="K4139">
        <v>38.918481505474801</v>
      </c>
      <c r="L4139">
        <v>33.574633564966199</v>
      </c>
      <c r="M4139">
        <v>2.0035234004745299</v>
      </c>
      <c r="N4139">
        <v>1.2844621513944201</v>
      </c>
      <c r="O4139">
        <v>63.923052664774502</v>
      </c>
      <c r="P4139">
        <v>133.84955752212301</v>
      </c>
      <c r="Q4139">
        <v>0.133651057523995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49</v>
      </c>
      <c r="E4140">
        <v>13.976039999999999</v>
      </c>
      <c r="F4140">
        <v>24.9</v>
      </c>
      <c r="G4140">
        <v>13.458514678558601</v>
      </c>
      <c r="H4140">
        <v>-24.849242012955401</v>
      </c>
      <c r="I4140">
        <v>-26.341807460351198</v>
      </c>
      <c r="J4140">
        <v>-2.0261382441549598</v>
      </c>
      <c r="K4140">
        <v>24.765951743580999</v>
      </c>
      <c r="L4140">
        <v>25.302535848624402</v>
      </c>
      <c r="M4140">
        <v>3.0499576041493E-2</v>
      </c>
      <c r="N4140">
        <v>5.9</v>
      </c>
      <c r="O4140">
        <v>27.710843373493901</v>
      </c>
      <c r="P4140">
        <v>114.655172413793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609</v>
      </c>
      <c r="E4141">
        <v>13.953295744999901</v>
      </c>
      <c r="F4141">
        <v>26</v>
      </c>
      <c r="M4141">
        <v>50</v>
      </c>
      <c r="N4141">
        <v>1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214</v>
      </c>
      <c r="E4142">
        <v>13.932537216</v>
      </c>
      <c r="F4142">
        <v>47.68</v>
      </c>
      <c r="G4142">
        <v>11.7595921214133</v>
      </c>
      <c r="H4142">
        <v>-27.8860518289063</v>
      </c>
      <c r="I4142">
        <v>14.4379991991546</v>
      </c>
      <c r="J4142">
        <v>-10.8726414230832</v>
      </c>
      <c r="K4142">
        <v>62.142503038584799</v>
      </c>
      <c r="L4142">
        <v>56.0703457388449</v>
      </c>
      <c r="M4142">
        <v>3.4537853608383799</v>
      </c>
      <c r="N4142">
        <v>0.35803798591799302</v>
      </c>
      <c r="O4142">
        <v>133.26342281879101</v>
      </c>
      <c r="P4142">
        <v>69.559032716927405</v>
      </c>
      <c r="Q4142">
        <v>0.10822022194393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13.921929</v>
      </c>
      <c r="F4143">
        <v>26.23</v>
      </c>
      <c r="G4143">
        <v>-80.035021610500905</v>
      </c>
      <c r="H4143">
        <v>-12.8050431179278</v>
      </c>
      <c r="I4143">
        <v>-65.811547080337107</v>
      </c>
      <c r="J4143">
        <v>-4.0261382441549598</v>
      </c>
      <c r="K4143">
        <v>28.6376038716745</v>
      </c>
      <c r="L4143">
        <v>40.734208539416798</v>
      </c>
      <c r="M4143">
        <v>40.405942153238797</v>
      </c>
      <c r="N4143">
        <v>1.0352480417754499</v>
      </c>
      <c r="O4143">
        <v>279.06976744185999</v>
      </c>
      <c r="P4143">
        <v>13.206732844195001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384</v>
      </c>
      <c r="E4144">
        <v>13.913789299999999</v>
      </c>
      <c r="F4144">
        <v>28.1</v>
      </c>
      <c r="G4144">
        <v>-35.857830779667403</v>
      </c>
      <c r="H4144">
        <v>13.501273450962</v>
      </c>
      <c r="I4144">
        <v>-11.4256176593688</v>
      </c>
      <c r="J4144">
        <v>5.2635813820132498</v>
      </c>
      <c r="K4144">
        <v>26.060995084452099</v>
      </c>
      <c r="L4144">
        <v>24.770934135303001</v>
      </c>
      <c r="M4144">
        <v>70.859594615723097</v>
      </c>
      <c r="N4144">
        <v>0.662432317567903</v>
      </c>
      <c r="O4144">
        <v>35.943060498220603</v>
      </c>
      <c r="P4144">
        <v>100</v>
      </c>
      <c r="Q4144">
        <v>0.11676055112286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46</v>
      </c>
      <c r="E4145">
        <v>13.91126</v>
      </c>
      <c r="F4145">
        <v>19.350000000000001</v>
      </c>
      <c r="G4145">
        <v>-32.925072789326997</v>
      </c>
      <c r="H4145">
        <v>-4.8492420129554299</v>
      </c>
      <c r="I4145">
        <v>25.713431596402199</v>
      </c>
      <c r="K4145">
        <v>18.5987796715361</v>
      </c>
      <c r="L4145">
        <v>11.2785326019475</v>
      </c>
      <c r="M4145">
        <v>3.2578855717653701</v>
      </c>
      <c r="N4145">
        <v>0.92307692307692302</v>
      </c>
      <c r="O4145">
        <v>21.447028423772501</v>
      </c>
      <c r="P4145">
        <v>54.8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531</v>
      </c>
      <c r="E4146">
        <v>13.910728000000001</v>
      </c>
      <c r="F4146">
        <v>6.87</v>
      </c>
      <c r="G4146">
        <v>-53.104100922319297</v>
      </c>
      <c r="H4146">
        <v>-10.3037874675009</v>
      </c>
      <c r="I4146">
        <v>-29.249970725657299</v>
      </c>
      <c r="J4146">
        <v>-9.2963714403140791</v>
      </c>
      <c r="K4146">
        <v>6.9545584354784999</v>
      </c>
      <c r="L4146">
        <v>8.3634324373302302</v>
      </c>
      <c r="M4146">
        <v>45.9242411704221</v>
      </c>
      <c r="N4146">
        <v>0.66563863834739601</v>
      </c>
      <c r="O4146">
        <v>81.222707423580701</v>
      </c>
      <c r="P4146">
        <v>21.592920353982301</v>
      </c>
      <c r="Q4146">
        <v>1.8204707572177001E-2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275</v>
      </c>
      <c r="E4147">
        <v>13.901669999999999</v>
      </c>
      <c r="F4147">
        <v>18</v>
      </c>
      <c r="G4147">
        <v>71.117013658511695</v>
      </c>
      <c r="H4147">
        <v>-22.866863158329799</v>
      </c>
      <c r="I4147">
        <v>-3.76512482066842</v>
      </c>
      <c r="J4147">
        <v>-20.510588528867999</v>
      </c>
      <c r="K4147">
        <v>20.9014426382391</v>
      </c>
      <c r="L4147">
        <v>17.300900027478701</v>
      </c>
      <c r="M4147">
        <v>2.43843729896976</v>
      </c>
      <c r="N4147">
        <v>1.00839842778247</v>
      </c>
      <c r="O4147">
        <v>27.1666666666666</v>
      </c>
      <c r="P4147">
        <v>100</v>
      </c>
      <c r="Q4147">
        <v>9.8027769040553006E-2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384</v>
      </c>
      <c r="E4148">
        <v>13.886177699999999</v>
      </c>
      <c r="F4148">
        <v>13.11</v>
      </c>
      <c r="G4148">
        <v>34.0738378860542</v>
      </c>
      <c r="H4148">
        <v>17.273862358141699</v>
      </c>
      <c r="I4148">
        <v>24.819237268420999</v>
      </c>
      <c r="J4148">
        <v>11.1143576236136</v>
      </c>
      <c r="K4148">
        <v>12.033086390153001</v>
      </c>
      <c r="L4148">
        <v>11.052814422402999</v>
      </c>
      <c r="M4148">
        <v>72.117780888936096</v>
      </c>
      <c r="N4148">
        <v>1.59721526785079</v>
      </c>
      <c r="O4148">
        <v>53.699466056445402</v>
      </c>
      <c r="P4148">
        <v>80.827586206896498</v>
      </c>
      <c r="Q4148">
        <v>6.9834517031148E-2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E4149">
        <v>13.881209999999999</v>
      </c>
      <c r="F4149">
        <v>2.31</v>
      </c>
      <c r="G4149">
        <v>13.0756445707877</v>
      </c>
      <c r="H4149">
        <v>13.9352883737848</v>
      </c>
      <c r="I4149">
        <v>33.339314988628303</v>
      </c>
      <c r="J4149">
        <v>1.83859605536194</v>
      </c>
      <c r="K4149">
        <v>1.8810632826073399</v>
      </c>
      <c r="L4149">
        <v>1.70886949405027</v>
      </c>
      <c r="M4149">
        <v>58.646552987372701</v>
      </c>
      <c r="N4149">
        <v>1.95836456608332</v>
      </c>
      <c r="O4149">
        <v>4.7619047619047601</v>
      </c>
      <c r="P4149">
        <v>94.117647058823493</v>
      </c>
      <c r="Q4149">
        <v>4.0139380520579998E-2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132</v>
      </c>
      <c r="E4150">
        <v>13.841940419999901</v>
      </c>
      <c r="F4150">
        <v>25</v>
      </c>
      <c r="G4150">
        <v>-56.654258631515901</v>
      </c>
      <c r="H4150">
        <v>-7.3833550733842799</v>
      </c>
      <c r="I4150">
        <v>15.0995319412015</v>
      </c>
      <c r="J4150">
        <v>-2.0261382441549598</v>
      </c>
      <c r="K4150">
        <v>26.007777148801001</v>
      </c>
      <c r="L4150">
        <v>28.0172806933837</v>
      </c>
      <c r="M4150">
        <v>5.7435922009098999</v>
      </c>
      <c r="N4150">
        <v>0</v>
      </c>
      <c r="O4150">
        <v>40.599999999999902</v>
      </c>
      <c r="P4150">
        <v>40.924464487034903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E4151">
        <v>13.837203000000001</v>
      </c>
      <c r="F4151">
        <v>29.36</v>
      </c>
      <c r="G4151">
        <v>-64.787239453890294</v>
      </c>
      <c r="H4151">
        <v>-6.0199737202724997</v>
      </c>
      <c r="I4151">
        <v>-18.388162133492099</v>
      </c>
      <c r="J4151">
        <v>-1.7952675317539</v>
      </c>
      <c r="K4151">
        <v>29.368015472755001</v>
      </c>
      <c r="L4151">
        <v>31.609676274152001</v>
      </c>
      <c r="M4151">
        <v>60.522648064825098</v>
      </c>
      <c r="N4151">
        <v>0.143734019772637</v>
      </c>
      <c r="O4151">
        <v>70.299727520435894</v>
      </c>
      <c r="P4151">
        <v>30.199556541019899</v>
      </c>
      <c r="Q4151">
        <v>1.7350020754044002E-2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609</v>
      </c>
      <c r="E4152">
        <v>13.817022</v>
      </c>
      <c r="F4152">
        <v>34</v>
      </c>
      <c r="G4152">
        <v>-25.0589807331692</v>
      </c>
      <c r="I4152">
        <v>-11.0356850113716</v>
      </c>
      <c r="K4152">
        <v>71.000791228306696</v>
      </c>
      <c r="M4152">
        <v>99.985344065864695</v>
      </c>
      <c r="N4152">
        <v>1</v>
      </c>
      <c r="O4152">
        <v>9.1176470588235397</v>
      </c>
      <c r="P4152">
        <v>5.91900311526478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609</v>
      </c>
      <c r="E4153">
        <v>13.807277300000001</v>
      </c>
      <c r="F4153">
        <v>3.7</v>
      </c>
      <c r="G4153">
        <v>83.650557462773804</v>
      </c>
      <c r="H4153">
        <v>-10.7159086796221</v>
      </c>
      <c r="I4153">
        <v>61.057338244442299</v>
      </c>
      <c r="J4153">
        <v>15.640528422511601</v>
      </c>
      <c r="K4153">
        <v>3.1687870394979001</v>
      </c>
      <c r="L4153">
        <v>2.5941987496574499</v>
      </c>
      <c r="M4153">
        <v>75.844860703792307</v>
      </c>
      <c r="N4153">
        <v>0.88976072941323003</v>
      </c>
      <c r="O4153">
        <v>8.1081081081080892</v>
      </c>
      <c r="P4153">
        <v>124.24242424242399</v>
      </c>
      <c r="Q4153">
        <v>4.2933475391544997E-2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705</v>
      </c>
      <c r="E4154">
        <v>13.801773789</v>
      </c>
      <c r="F4154">
        <v>14.54</v>
      </c>
      <c r="G4154">
        <v>9.4306299900389305</v>
      </c>
      <c r="H4154">
        <v>-2.2101549944104901</v>
      </c>
      <c r="I4154">
        <v>2.7091323241520802</v>
      </c>
      <c r="J4154">
        <v>-0.83063894738984301</v>
      </c>
      <c r="K4154">
        <v>13.9475820450523</v>
      </c>
      <c r="L4154">
        <v>12.9651230432302</v>
      </c>
      <c r="M4154">
        <v>59.192142314001003</v>
      </c>
      <c r="N4154">
        <v>0.96546246873569497</v>
      </c>
      <c r="O4154">
        <v>12.104539202200799</v>
      </c>
      <c r="P4154">
        <v>38.727220685049097</v>
      </c>
      <c r="Q4154">
        <v>3.6626942849021002E-2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584</v>
      </c>
      <c r="E4155">
        <v>13.768216000000001</v>
      </c>
      <c r="F4155">
        <v>9.74</v>
      </c>
      <c r="G4155">
        <v>-42.189261768961003</v>
      </c>
      <c r="H4155">
        <v>-1.30757534628877</v>
      </c>
      <c r="I4155">
        <v>-28.980082652483599</v>
      </c>
      <c r="J4155">
        <v>-2.0261382441549598</v>
      </c>
      <c r="K4155">
        <v>10.1916730350872</v>
      </c>
      <c r="L4155">
        <v>11.5198108816426</v>
      </c>
      <c r="M4155">
        <v>43.9638497950233</v>
      </c>
      <c r="N4155">
        <v>1.0180469129217899</v>
      </c>
      <c r="O4155">
        <v>72.5872689938398</v>
      </c>
      <c r="P4155">
        <v>13.124274099883801</v>
      </c>
      <c r="Q4155">
        <v>1.71269996861E-2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49</v>
      </c>
      <c r="E4156">
        <v>13.754</v>
      </c>
      <c r="F4156">
        <v>1.81</v>
      </c>
      <c r="G4156">
        <v>95.678776157659101</v>
      </c>
      <c r="H4156">
        <v>14.631277467564001</v>
      </c>
      <c r="I4156">
        <v>34.932056924112203</v>
      </c>
      <c r="J4156">
        <v>-9.56382668636601</v>
      </c>
      <c r="K4156">
        <v>1.66927899272637</v>
      </c>
      <c r="L4156">
        <v>1.35104225294931</v>
      </c>
      <c r="M4156">
        <v>59.030366529969299</v>
      </c>
      <c r="N4156">
        <v>0.703284648766349</v>
      </c>
      <c r="O4156">
        <v>27.624309392265101</v>
      </c>
      <c r="P4156">
        <v>138.157894736842</v>
      </c>
      <c r="Q4156">
        <v>1.5525254002201E-2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E4157">
        <v>13.741922000000001</v>
      </c>
      <c r="F4157">
        <v>27.9</v>
      </c>
      <c r="G4157">
        <v>310.21256688192602</v>
      </c>
      <c r="H4157">
        <v>19.413796535797299</v>
      </c>
      <c r="I4157">
        <v>75.088397710442806</v>
      </c>
      <c r="J4157">
        <v>20.1861721929547</v>
      </c>
      <c r="K4157">
        <v>23.1347294258121</v>
      </c>
      <c r="L4157">
        <v>19.3737493421023</v>
      </c>
      <c r="M4157">
        <v>92.518908385619298</v>
      </c>
      <c r="N4157">
        <v>0.590586757087041</v>
      </c>
      <c r="O4157">
        <v>35.125448028673802</v>
      </c>
      <c r="P4157">
        <v>388.61646234675999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E4158">
        <v>13.740178572</v>
      </c>
      <c r="F4158">
        <v>38.19</v>
      </c>
      <c r="G4158">
        <v>89.828823641039904</v>
      </c>
      <c r="H4158">
        <v>16.6588712546233</v>
      </c>
      <c r="I4158">
        <v>36.530002778427402</v>
      </c>
      <c r="J4158">
        <v>-2.0261382441549598</v>
      </c>
      <c r="K4158">
        <v>30.669157260321398</v>
      </c>
      <c r="L4158">
        <v>24.5448360465146</v>
      </c>
      <c r="M4158">
        <v>100</v>
      </c>
      <c r="N4158">
        <v>1.55528935844313E-2</v>
      </c>
      <c r="O4158">
        <v>0</v>
      </c>
      <c r="P4158">
        <v>117.606837606837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477</v>
      </c>
      <c r="E4159">
        <v>13.723331999999999</v>
      </c>
      <c r="F4159">
        <v>4.9000000000000004</v>
      </c>
      <c r="G4159">
        <v>-51.215513965797598</v>
      </c>
      <c r="H4159">
        <v>-20.6568021504124</v>
      </c>
      <c r="I4159">
        <v>-35.651069626756197</v>
      </c>
      <c r="J4159">
        <v>-2.0261382441549598</v>
      </c>
      <c r="K4159">
        <v>5.2991672856848302</v>
      </c>
      <c r="L4159">
        <v>6.0108479853143404</v>
      </c>
      <c r="M4159">
        <v>40.635723033768599</v>
      </c>
      <c r="N4159">
        <v>0.92571540802315899</v>
      </c>
      <c r="O4159">
        <v>118.367346938775</v>
      </c>
      <c r="P4159">
        <v>11.363636363636299</v>
      </c>
      <c r="Q4159">
        <v>3.2605320640563998E-2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1510</v>
      </c>
      <c r="E4160">
        <v>13.702680000000001</v>
      </c>
      <c r="F4160">
        <v>2</v>
      </c>
      <c r="G4160">
        <v>-36.868923056706699</v>
      </c>
      <c r="K4160">
        <v>1.8164878752898299</v>
      </c>
      <c r="L4160">
        <v>1.8009664774797101</v>
      </c>
      <c r="M4160">
        <v>73.414657253377001</v>
      </c>
      <c r="N4160">
        <v>1</v>
      </c>
      <c r="O4160">
        <v>10</v>
      </c>
      <c r="P4160">
        <v>66.6666666666666</v>
      </c>
      <c r="Q4160">
        <v>-2.1676028175539999E-2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384</v>
      </c>
      <c r="E4161">
        <v>13.651392</v>
      </c>
      <c r="F4161">
        <v>14.71</v>
      </c>
      <c r="G4161">
        <v>-32.505993240408998</v>
      </c>
      <c r="H4161">
        <v>-8.4676630655870095</v>
      </c>
      <c r="I4161">
        <v>-29.222559316154701</v>
      </c>
      <c r="J4161">
        <v>-7.1427185550357803</v>
      </c>
      <c r="K4161">
        <v>15.018052530964001</v>
      </c>
      <c r="L4161">
        <v>15.6131589363691</v>
      </c>
      <c r="M4161">
        <v>37.0137023812539</v>
      </c>
      <c r="N4161">
        <v>1.4750936678347799</v>
      </c>
      <c r="O4161">
        <v>54.656696125084899</v>
      </c>
      <c r="P4161">
        <v>15.0117279124315</v>
      </c>
      <c r="Q4161">
        <v>-4.9157241275240002E-2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21</v>
      </c>
      <c r="E4162">
        <v>13.57023</v>
      </c>
      <c r="F4162">
        <v>34.229999999999997</v>
      </c>
      <c r="G4162">
        <v>-64.200747992543498</v>
      </c>
      <c r="H4162">
        <v>-4.3261650898785096</v>
      </c>
      <c r="I4162">
        <v>-48.731353012827697</v>
      </c>
      <c r="J4162">
        <v>7.3844444752020397</v>
      </c>
      <c r="K4162">
        <v>36.410709655067599</v>
      </c>
      <c r="L4162">
        <v>46.843399002167601</v>
      </c>
      <c r="M4162">
        <v>58.459425533068199</v>
      </c>
      <c r="N4162">
        <v>0.80462758644592502</v>
      </c>
      <c r="O4162">
        <v>104.206836108676</v>
      </c>
      <c r="P4162">
        <v>20.954063604240201</v>
      </c>
      <c r="Q4162">
        <v>6.3860383379488003E-2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59</v>
      </c>
      <c r="E4163">
        <v>13.56467</v>
      </c>
      <c r="F4163">
        <v>22.57</v>
      </c>
      <c r="G4163">
        <v>120.790267972528</v>
      </c>
      <c r="H4163">
        <v>4.7130795855222098</v>
      </c>
      <c r="I4163">
        <v>267.02126641241398</v>
      </c>
      <c r="J4163">
        <v>-5.6663056081716796</v>
      </c>
      <c r="K4163">
        <v>22.150970175011398</v>
      </c>
      <c r="L4163">
        <v>14.3794819225607</v>
      </c>
      <c r="M4163">
        <v>23.064099493209401</v>
      </c>
      <c r="N4163">
        <v>0.19551787131179299</v>
      </c>
      <c r="O4163">
        <v>29.419583517944101</v>
      </c>
      <c r="P4163">
        <v>382.26495726495699</v>
      </c>
      <c r="Q4163">
        <v>0.149063041019798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13.563774</v>
      </c>
      <c r="F4164">
        <v>17.010000000000002</v>
      </c>
      <c r="G4164">
        <v>-27.778013965797602</v>
      </c>
      <c r="H4164">
        <v>-4.8492420129554299</v>
      </c>
      <c r="I4164">
        <v>-11.0356850113716</v>
      </c>
      <c r="J4164">
        <v>-2.0261382441549598</v>
      </c>
      <c r="K4164">
        <v>17.009993052702001</v>
      </c>
      <c r="L4164">
        <v>16.915779955522801</v>
      </c>
      <c r="M4164">
        <v>100</v>
      </c>
      <c r="O4164">
        <v>0</v>
      </c>
      <c r="P4164">
        <v>0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998</v>
      </c>
      <c r="E4165">
        <v>13.5223247</v>
      </c>
      <c r="F4165">
        <v>26.03</v>
      </c>
      <c r="G4165">
        <v>-24.688905054906499</v>
      </c>
      <c r="H4165">
        <v>-13.5159086796221</v>
      </c>
      <c r="I4165">
        <v>-20.935304256785201</v>
      </c>
      <c r="J4165">
        <v>-3.7626425854157999</v>
      </c>
      <c r="K4165">
        <v>26.3495896194982</v>
      </c>
      <c r="L4165">
        <v>26.929989654315399</v>
      </c>
      <c r="M4165">
        <v>49.600533951232102</v>
      </c>
      <c r="N4165">
        <v>0.74987101302631698</v>
      </c>
      <c r="O4165">
        <v>29.081828659239299</v>
      </c>
      <c r="P4165">
        <v>17.996373526745199</v>
      </c>
      <c r="Q4165">
        <v>-4.0866831788526001E-2</v>
      </c>
    </row>
    <row r="4166" spans="1:17" hidden="1" x14ac:dyDescent="0.3">
      <c r="A4166" t="s">
        <v>8492</v>
      </c>
      <c r="B4166" t="s">
        <v>8000</v>
      </c>
      <c r="C4166" t="str">
        <f>IFERROR(VLOOKUP(Table1[[#This Row],[Ticker]],[1]!Table1[[Symbol]:[Industry]],2,FALSE),"-")</f>
        <v>-</v>
      </c>
      <c r="E4166">
        <v>13.489782</v>
      </c>
      <c r="F4166">
        <v>17.84</v>
      </c>
      <c r="G4166">
        <v>67.407981657834696</v>
      </c>
      <c r="H4166">
        <v>9.5979941679490697</v>
      </c>
      <c r="I4166">
        <v>22.098643346837299</v>
      </c>
      <c r="J4166">
        <v>-8.0601764081570302</v>
      </c>
      <c r="K4166">
        <v>17.113809144076001</v>
      </c>
      <c r="L4166">
        <v>15.984658262562499</v>
      </c>
      <c r="M4166">
        <v>55.759600700847002</v>
      </c>
      <c r="N4166">
        <v>1.5319259800259799</v>
      </c>
      <c r="O4166">
        <v>26.457399103139</v>
      </c>
      <c r="P4166">
        <v>151.97740112994299</v>
      </c>
      <c r="Q4166">
        <v>7.3477020420663994E-2</v>
      </c>
    </row>
    <row r="4167" spans="1:17" hidden="1" x14ac:dyDescent="0.3">
      <c r="A4167" t="s">
        <v>8493</v>
      </c>
      <c r="B4167" t="s">
        <v>8494</v>
      </c>
      <c r="C4167" t="str">
        <f>IFERROR(VLOOKUP(Table1[[#This Row],[Ticker]],[1]!Table1[[Symbol]:[Industry]],2,FALSE),"-")</f>
        <v>-</v>
      </c>
      <c r="D4167" t="s">
        <v>62</v>
      </c>
      <c r="E4167">
        <v>13.399615300000001</v>
      </c>
      <c r="F4167">
        <v>7.27</v>
      </c>
      <c r="G4167">
        <v>-35.284375288952802</v>
      </c>
      <c r="H4167">
        <v>-9.9472812286417192</v>
      </c>
      <c r="I4167">
        <v>-12.3925371144924</v>
      </c>
      <c r="J4167">
        <v>-7.9846874669528898</v>
      </c>
      <c r="K4167">
        <v>7.51771088287619</v>
      </c>
      <c r="L4167">
        <v>7.9817035455533301</v>
      </c>
      <c r="M4167">
        <v>43.761548187283204</v>
      </c>
      <c r="N4167">
        <v>1.5981745969396199</v>
      </c>
      <c r="O4167">
        <v>55.9834938101788</v>
      </c>
      <c r="P4167">
        <v>15.2139461172741</v>
      </c>
      <c r="Q4167">
        <v>2.8752267490846001E-2</v>
      </c>
    </row>
    <row r="4168" spans="1:17" hidden="1" x14ac:dyDescent="0.3">
      <c r="A4168" t="s">
        <v>8495</v>
      </c>
      <c r="B4168" t="s">
        <v>8496</v>
      </c>
      <c r="C4168" t="str">
        <f>IFERROR(VLOOKUP(Table1[[#This Row],[Ticker]],[1]!Table1[[Symbol]:[Industry]],2,FALSE),"-")</f>
        <v>-</v>
      </c>
      <c r="E4168">
        <v>13.3693218</v>
      </c>
      <c r="F4168">
        <v>30.9</v>
      </c>
      <c r="G4168">
        <v>-41.585545346550703</v>
      </c>
      <c r="H4168">
        <v>-4.8492420129554299</v>
      </c>
      <c r="I4168">
        <v>-40.792447912030802</v>
      </c>
      <c r="J4168">
        <v>2.5490251545378402</v>
      </c>
      <c r="K4168">
        <v>33.199261923600801</v>
      </c>
      <c r="L4168">
        <v>37.081599276669401</v>
      </c>
      <c r="M4168">
        <v>48.0455697336944</v>
      </c>
      <c r="N4168">
        <v>1.31185682326621</v>
      </c>
      <c r="O4168">
        <v>79.935275080906095</v>
      </c>
      <c r="P4168">
        <v>10.673352435529999</v>
      </c>
      <c r="Q4168">
        <v>3.9071056807211998E-2</v>
      </c>
    </row>
    <row r="4169" spans="1:17" hidden="1" x14ac:dyDescent="0.3">
      <c r="A4169" t="s">
        <v>8497</v>
      </c>
      <c r="B4169" t="s">
        <v>8498</v>
      </c>
      <c r="C4169" t="str">
        <f>IFERROR(VLOOKUP(Table1[[#This Row],[Ticker]],[1]!Table1[[Symbol]:[Industry]],2,FALSE),"-")</f>
        <v>-</v>
      </c>
      <c r="E4169">
        <v>13.354905840000001</v>
      </c>
      <c r="F4169">
        <v>37.5</v>
      </c>
      <c r="G4169">
        <v>52.423812079373</v>
      </c>
      <c r="H4169">
        <v>-21.6684141262451</v>
      </c>
      <c r="I4169">
        <v>-18.8980928737795</v>
      </c>
      <c r="J4169">
        <v>-9.7370398636860092</v>
      </c>
      <c r="K4169">
        <v>45.474795917849903</v>
      </c>
      <c r="L4169">
        <v>45.412353562621597</v>
      </c>
      <c r="M4169">
        <v>28.089702404680398</v>
      </c>
      <c r="N4169">
        <v>0.33846356629129698</v>
      </c>
      <c r="O4169">
        <v>113.14666666666599</v>
      </c>
      <c r="P4169">
        <v>142.561448900388</v>
      </c>
      <c r="Q4169">
        <v>7.9683601574790999E-2</v>
      </c>
    </row>
    <row r="4170" spans="1:17" hidden="1" x14ac:dyDescent="0.3">
      <c r="A4170" t="s">
        <v>8499</v>
      </c>
      <c r="B4170" t="s">
        <v>8500</v>
      </c>
      <c r="C4170" t="str">
        <f>IFERROR(VLOOKUP(Table1[[#This Row],[Ticker]],[1]!Table1[[Symbol]:[Industry]],2,FALSE),"-")</f>
        <v>-</v>
      </c>
      <c r="D4170" t="s">
        <v>867</v>
      </c>
      <c r="E4170">
        <v>13.30518966</v>
      </c>
      <c r="F4170">
        <v>2.56</v>
      </c>
      <c r="G4170">
        <v>18.507700319916601</v>
      </c>
      <c r="H4170">
        <v>-26.6139478953083</v>
      </c>
      <c r="I4170">
        <v>3.7625212666552699</v>
      </c>
      <c r="J4170">
        <v>-3.5076197256364399</v>
      </c>
      <c r="K4170">
        <v>2.8635520773663301</v>
      </c>
      <c r="L4170">
        <v>2.4192463482045499</v>
      </c>
      <c r="M4170">
        <v>40.921236328808099</v>
      </c>
      <c r="N4170">
        <v>0.546453309379068</v>
      </c>
      <c r="O4170">
        <v>65.625</v>
      </c>
      <c r="P4170">
        <v>80.281690140845001</v>
      </c>
      <c r="Q4170">
        <v>5.4064232789842001E-2</v>
      </c>
    </row>
    <row r="4171" spans="1:17" hidden="1" x14ac:dyDescent="0.3">
      <c r="A4171" t="s">
        <v>8501</v>
      </c>
      <c r="B4171" t="s">
        <v>8502</v>
      </c>
      <c r="C4171" t="str">
        <f>IFERROR(VLOOKUP(Table1[[#This Row],[Ticker]],[1]!Table1[[Symbol]:[Industry]],2,FALSE),"-")</f>
        <v>-</v>
      </c>
      <c r="D4171" t="s">
        <v>926</v>
      </c>
      <c r="E4171">
        <v>13.301330399999999</v>
      </c>
      <c r="F4171">
        <v>25.6</v>
      </c>
      <c r="G4171">
        <v>81.201577870937101</v>
      </c>
      <c r="H4171">
        <v>12.9768449435663</v>
      </c>
      <c r="I4171">
        <v>-10.564727397556799</v>
      </c>
      <c r="J4171">
        <v>0.36680885911959699</v>
      </c>
      <c r="K4171">
        <v>21.546401952417799</v>
      </c>
      <c r="L4171">
        <v>20.139630534349699</v>
      </c>
      <c r="M4171">
        <v>74.986265641825696</v>
      </c>
      <c r="N4171">
        <v>1.5879910316093</v>
      </c>
      <c r="O4171">
        <v>60.859374999999901</v>
      </c>
      <c r="P4171">
        <v>128.16399286987499</v>
      </c>
      <c r="Q4171">
        <v>8.3836920075877994E-2</v>
      </c>
    </row>
    <row r="4172" spans="1:17" hidden="1" x14ac:dyDescent="0.3">
      <c r="A4172" t="s">
        <v>8503</v>
      </c>
      <c r="B4172" t="s">
        <v>8504</v>
      </c>
      <c r="C4172" t="str">
        <f>IFERROR(VLOOKUP(Table1[[#This Row],[Ticker]],[1]!Table1[[Symbol]:[Industry]],2,FALSE),"-")</f>
        <v>-</v>
      </c>
      <c r="E4172">
        <v>13.2948032</v>
      </c>
      <c r="F4172">
        <v>11.58</v>
      </c>
      <c r="G4172">
        <v>51.756869755132598</v>
      </c>
      <c r="H4172">
        <v>-17.562996659795498</v>
      </c>
      <c r="I4172">
        <v>-25.066865412262501</v>
      </c>
      <c r="J4172">
        <v>-7.2723045072703796</v>
      </c>
      <c r="K4172">
        <v>11.515596079733699</v>
      </c>
      <c r="L4172">
        <v>10.8233418355948</v>
      </c>
      <c r="M4172">
        <v>45.432967942033301</v>
      </c>
      <c r="N4172">
        <v>0.48516025342401897</v>
      </c>
      <c r="O4172">
        <v>28.2383419689119</v>
      </c>
      <c r="P4172">
        <v>91.404958677685897</v>
      </c>
      <c r="Q4172">
        <v>-6.3472496258279998E-3</v>
      </c>
    </row>
    <row r="4173" spans="1:17" hidden="1" x14ac:dyDescent="0.3">
      <c r="A4173" t="s">
        <v>8505</v>
      </c>
      <c r="B4173" t="s">
        <v>8506</v>
      </c>
      <c r="C4173" t="str">
        <f>IFERROR(VLOOKUP(Table1[[#This Row],[Ticker]],[1]!Table1[[Symbol]:[Industry]],2,FALSE),"-")</f>
        <v>-</v>
      </c>
      <c r="D4173" t="s">
        <v>140</v>
      </c>
      <c r="E4173">
        <v>13.261744064</v>
      </c>
      <c r="F4173">
        <v>30.81</v>
      </c>
      <c r="G4173">
        <v>-32.978013965797601</v>
      </c>
      <c r="H4173">
        <v>-7.0992420129554299</v>
      </c>
      <c r="I4173">
        <v>-23.878683596944398</v>
      </c>
      <c r="J4173">
        <v>-5.8982955889613402</v>
      </c>
      <c r="K4173">
        <v>32.033827489330498</v>
      </c>
      <c r="L4173">
        <v>34.009740694001202</v>
      </c>
      <c r="M4173">
        <v>46.8396548591504</v>
      </c>
      <c r="N4173">
        <v>1.31348426421196</v>
      </c>
      <c r="O4173">
        <v>61.213891593638401</v>
      </c>
      <c r="P4173">
        <v>22.3590150913423</v>
      </c>
      <c r="Q4173">
        <v>0.108805606141721</v>
      </c>
    </row>
    <row r="4174" spans="1:17" hidden="1" x14ac:dyDescent="0.3">
      <c r="A4174" t="s">
        <v>8507</v>
      </c>
      <c r="B4174" t="s">
        <v>8508</v>
      </c>
      <c r="C4174" t="str">
        <f>IFERROR(VLOOKUP(Table1[[#This Row],[Ticker]],[1]!Table1[[Symbol]:[Industry]],2,FALSE),"-")</f>
        <v>-</v>
      </c>
      <c r="E4174">
        <v>13.2502776</v>
      </c>
      <c r="F4174">
        <v>40.74</v>
      </c>
      <c r="G4174">
        <v>25.9578350908061</v>
      </c>
      <c r="H4174">
        <v>0.96893980522638501</v>
      </c>
      <c r="I4174">
        <v>-13.3378432847529</v>
      </c>
      <c r="J4174">
        <v>2.97386175584505</v>
      </c>
      <c r="K4174">
        <v>35.058003492042197</v>
      </c>
      <c r="L4174">
        <v>28.5828907893466</v>
      </c>
      <c r="M4174">
        <v>69.777958779411804</v>
      </c>
      <c r="N4174">
        <v>0.43807308563383701</v>
      </c>
      <c r="O4174">
        <v>15.8811978399607</v>
      </c>
      <c r="P4174">
        <v>98.151750972762599</v>
      </c>
      <c r="Q4174">
        <v>6.4747772772082005E-2</v>
      </c>
    </row>
    <row r="4175" spans="1:17" hidden="1" x14ac:dyDescent="0.3">
      <c r="A4175" t="s">
        <v>8509</v>
      </c>
      <c r="B4175" t="s">
        <v>8510</v>
      </c>
      <c r="C4175" t="str">
        <f>IFERROR(VLOOKUP(Table1[[#This Row],[Ticker]],[1]!Table1[[Symbol]:[Industry]],2,FALSE),"-")</f>
        <v>-</v>
      </c>
      <c r="D4175" t="s">
        <v>609</v>
      </c>
      <c r="E4175">
        <v>13.249432000000001</v>
      </c>
      <c r="F4175">
        <v>41.37</v>
      </c>
      <c r="G4175">
        <v>-7.2360559238395599</v>
      </c>
      <c r="H4175">
        <v>-1.1650314866396501</v>
      </c>
      <c r="I4175">
        <v>-7.6106850113716398</v>
      </c>
      <c r="J4175">
        <v>-7.9028702078434501</v>
      </c>
      <c r="K4175">
        <v>40.4837175443175</v>
      </c>
      <c r="L4175">
        <v>41.505447811169297</v>
      </c>
      <c r="M4175">
        <v>39.041114010305101</v>
      </c>
      <c r="N4175">
        <v>1.14311859443631</v>
      </c>
      <c r="O4175">
        <v>23.036016437031599</v>
      </c>
      <c r="P4175">
        <v>25.363636363636299</v>
      </c>
      <c r="Q4175">
        <v>6.7621449034679995E-2</v>
      </c>
    </row>
    <row r="4176" spans="1:17" hidden="1" x14ac:dyDescent="0.3">
      <c r="A4176" t="s">
        <v>8511</v>
      </c>
      <c r="B4176" t="s">
        <v>8512</v>
      </c>
      <c r="C4176" t="str">
        <f>IFERROR(VLOOKUP(Table1[[#This Row],[Ticker]],[1]!Table1[[Symbol]:[Industry]],2,FALSE),"-")</f>
        <v>-</v>
      </c>
      <c r="D4176" t="s">
        <v>584</v>
      </c>
      <c r="E4176">
        <v>13.1903118</v>
      </c>
      <c r="F4176">
        <v>42.36</v>
      </c>
      <c r="G4176">
        <v>120.959508054167</v>
      </c>
      <c r="H4176">
        <v>-3.7498268082770698</v>
      </c>
      <c r="I4176">
        <v>242.55363051450399</v>
      </c>
      <c r="J4176">
        <v>-5.98169379971052</v>
      </c>
      <c r="K4176">
        <v>40.136353684514702</v>
      </c>
      <c r="L4176">
        <v>25.832741628909901</v>
      </c>
      <c r="M4176">
        <v>33.641847874567397</v>
      </c>
      <c r="N4176">
        <v>0.43875373619233199</v>
      </c>
      <c r="O4176">
        <v>15.840415486307799</v>
      </c>
      <c r="P4176">
        <v>432.830188679245</v>
      </c>
      <c r="Q4176">
        <v>0.16810945159049601</v>
      </c>
    </row>
    <row r="4177" spans="1:17" hidden="1" x14ac:dyDescent="0.3">
      <c r="A4177" t="s">
        <v>8513</v>
      </c>
      <c r="B4177" t="s">
        <v>8514</v>
      </c>
      <c r="C4177" t="str">
        <f>IFERROR(VLOOKUP(Table1[[#This Row],[Ticker]],[1]!Table1[[Symbol]:[Industry]],2,FALSE),"-")</f>
        <v>-</v>
      </c>
      <c r="D4177" t="s">
        <v>477</v>
      </c>
      <c r="E4177">
        <v>13.187352802531899</v>
      </c>
      <c r="F4177">
        <v>17.100000000000001</v>
      </c>
      <c r="G4177">
        <v>-32.778013965797598</v>
      </c>
      <c r="H4177">
        <v>-4.8492420129554299</v>
      </c>
      <c r="I4177">
        <v>-15.5049587543883</v>
      </c>
      <c r="J4177">
        <v>-2.0261382441549598</v>
      </c>
      <c r="K4177">
        <v>17.3276367705921</v>
      </c>
      <c r="L4177">
        <v>17.228124171181801</v>
      </c>
      <c r="M4177">
        <v>99.999998531316393</v>
      </c>
      <c r="N4177">
        <v>0</v>
      </c>
      <c r="O4177">
        <v>5.26315789473683</v>
      </c>
      <c r="P4177">
        <v>0</v>
      </c>
    </row>
    <row r="4178" spans="1:17" hidden="1" x14ac:dyDescent="0.3">
      <c r="A4178" t="s">
        <v>8515</v>
      </c>
      <c r="B4178" t="s">
        <v>8516</v>
      </c>
      <c r="C4178" t="str">
        <f>IFERROR(VLOOKUP(Table1[[#This Row],[Ticker]],[1]!Table1[[Symbol]:[Industry]],2,FALSE),"-")</f>
        <v>-</v>
      </c>
      <c r="D4178" t="s">
        <v>230</v>
      </c>
      <c r="E4178">
        <v>13.130570676</v>
      </c>
      <c r="F4178">
        <v>63.13</v>
      </c>
      <c r="G4178">
        <v>3.4693872816036402</v>
      </c>
      <c r="H4178">
        <v>-7.4091901659042296</v>
      </c>
      <c r="I4178">
        <v>55.095893935996799</v>
      </c>
      <c r="J4178">
        <v>-5.86368221601297</v>
      </c>
      <c r="K4178">
        <v>58.9672170374808</v>
      </c>
      <c r="L4178">
        <v>49.700987544575597</v>
      </c>
      <c r="M4178">
        <v>50.2535691229265</v>
      </c>
      <c r="N4178">
        <v>2.7035436742306498</v>
      </c>
      <c r="O4178">
        <v>15.761127831458801</v>
      </c>
      <c r="P4178">
        <v>89.864661654135304</v>
      </c>
      <c r="Q4178">
        <v>0.240799036466711</v>
      </c>
    </row>
    <row r="4179" spans="1:17" hidden="1" x14ac:dyDescent="0.3">
      <c r="A4179" t="s">
        <v>8517</v>
      </c>
      <c r="B4179" t="s">
        <v>8518</v>
      </c>
      <c r="C4179" t="str">
        <f>IFERROR(VLOOKUP(Table1[[#This Row],[Ticker]],[1]!Table1[[Symbol]:[Industry]],2,FALSE),"-")</f>
        <v>-</v>
      </c>
      <c r="E4179">
        <v>13.1264</v>
      </c>
      <c r="F4179">
        <v>98.44</v>
      </c>
      <c r="G4179">
        <v>-16.546375547718501</v>
      </c>
      <c r="H4179">
        <v>-19.998563279923701</v>
      </c>
      <c r="I4179">
        <v>8.2277024371381593</v>
      </c>
      <c r="J4179">
        <v>12.2456472524934</v>
      </c>
      <c r="K4179">
        <v>102.093198081254</v>
      </c>
      <c r="L4179">
        <v>109.180870526373</v>
      </c>
      <c r="M4179">
        <v>69.191385468501906</v>
      </c>
      <c r="N4179">
        <v>2.0470588235294098</v>
      </c>
      <c r="O4179">
        <v>71.5969118244616</v>
      </c>
      <c r="P4179">
        <v>24.292929292929198</v>
      </c>
      <c r="Q4179">
        <v>-1.1356248996183E-2</v>
      </c>
    </row>
    <row r="4180" spans="1:17" hidden="1" x14ac:dyDescent="0.3">
      <c r="A4180" t="s">
        <v>8519</v>
      </c>
      <c r="B4180" t="s">
        <v>8520</v>
      </c>
      <c r="C4180" t="str">
        <f>IFERROR(VLOOKUP(Table1[[#This Row],[Ticker]],[1]!Table1[[Symbol]:[Industry]],2,FALSE),"-")</f>
        <v>-</v>
      </c>
      <c r="D4180" t="s">
        <v>705</v>
      </c>
      <c r="E4180">
        <v>13.10207943</v>
      </c>
      <c r="F4180">
        <v>113.57</v>
      </c>
      <c r="G4180">
        <v>8.8722086307611594</v>
      </c>
      <c r="H4180">
        <v>-1.4885114193481199</v>
      </c>
      <c r="I4180">
        <v>7.1555939978904997</v>
      </c>
      <c r="J4180">
        <v>-2.3168615284470899</v>
      </c>
      <c r="K4180">
        <v>109.29695500006299</v>
      </c>
      <c r="L4180">
        <v>99.322227546276196</v>
      </c>
      <c r="M4180">
        <v>34.201172078942697</v>
      </c>
      <c r="N4180">
        <v>0.61968971794217198</v>
      </c>
      <c r="O4180">
        <v>3.1258254820815501</v>
      </c>
      <c r="P4180">
        <v>45.602564102564003</v>
      </c>
    </row>
    <row r="4181" spans="1:17" hidden="1" x14ac:dyDescent="0.3">
      <c r="A4181" t="s">
        <v>8521</v>
      </c>
      <c r="B4181" t="s">
        <v>8522</v>
      </c>
      <c r="C4181" t="str">
        <f>IFERROR(VLOOKUP(Table1[[#This Row],[Ticker]],[1]!Table1[[Symbol]:[Industry]],2,FALSE),"-")</f>
        <v>-</v>
      </c>
      <c r="D4181" t="s">
        <v>998</v>
      </c>
      <c r="E4181">
        <v>13.099074999999999</v>
      </c>
      <c r="F4181">
        <v>21.81</v>
      </c>
      <c r="G4181">
        <v>53.971986034202303</v>
      </c>
      <c r="H4181">
        <v>54.523478628911803</v>
      </c>
      <c r="I4181">
        <v>45.084572683689103</v>
      </c>
      <c r="J4181">
        <v>6.1421785875282104</v>
      </c>
      <c r="K4181">
        <v>16.029906700748999</v>
      </c>
      <c r="L4181">
        <v>14.575871452780699</v>
      </c>
      <c r="M4181">
        <v>91.852433479080702</v>
      </c>
      <c r="N4181">
        <v>5.7171079986666502</v>
      </c>
      <c r="O4181">
        <v>4.0348464007336098</v>
      </c>
      <c r="P4181">
        <v>97.375565610859695</v>
      </c>
      <c r="Q4181">
        <v>0.131584047013419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D4182" t="s">
        <v>609</v>
      </c>
      <c r="E4182">
        <v>13.0824</v>
      </c>
      <c r="F4182">
        <v>9.3800000000000008</v>
      </c>
      <c r="G4182">
        <v>-1.1923189590499499</v>
      </c>
      <c r="H4182">
        <v>5.6257884377144602</v>
      </c>
      <c r="I4182">
        <v>27.721711438332498</v>
      </c>
      <c r="J4182">
        <v>-4.9169305353755099</v>
      </c>
      <c r="K4182">
        <v>8.4070301517489199</v>
      </c>
      <c r="L4182">
        <v>7.6149257094056901</v>
      </c>
      <c r="M4182">
        <v>67.889262950475995</v>
      </c>
      <c r="N4182">
        <v>1.4100296124100999</v>
      </c>
      <c r="O4182">
        <v>15.138592750533</v>
      </c>
      <c r="P4182">
        <v>70.545454545454504</v>
      </c>
      <c r="Q4182">
        <v>9.7684852265030001E-2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119</v>
      </c>
      <c r="E4183">
        <v>13.060374884345199</v>
      </c>
      <c r="F4183">
        <v>99.6</v>
      </c>
      <c r="G4183">
        <v>-5.5931859894901201</v>
      </c>
      <c r="H4183">
        <v>-1.87035303188851</v>
      </c>
      <c r="I4183">
        <v>-12.2495918825592</v>
      </c>
      <c r="J4183">
        <v>1.0670674632677399</v>
      </c>
      <c r="K4183">
        <v>88.622837348358701</v>
      </c>
      <c r="L4183">
        <v>75.642478964540601</v>
      </c>
      <c r="M4183">
        <v>75.835066412166697</v>
      </c>
      <c r="N4183">
        <v>1</v>
      </c>
      <c r="Q4183">
        <v>-4.6725400847372998E-2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531</v>
      </c>
      <c r="E4184">
        <v>13.04682</v>
      </c>
      <c r="F4184">
        <v>17.34</v>
      </c>
      <c r="G4184">
        <v>119.936271748488</v>
      </c>
      <c r="H4184">
        <v>43.622373707568499</v>
      </c>
      <c r="I4184">
        <v>89.658759433072703</v>
      </c>
      <c r="J4184">
        <v>1.88584219594284</v>
      </c>
      <c r="K4184">
        <v>13.183786850009399</v>
      </c>
      <c r="L4184">
        <v>10.597988706674499</v>
      </c>
      <c r="M4184">
        <v>87.313512429034901</v>
      </c>
      <c r="N4184">
        <v>2.4292142876286902</v>
      </c>
      <c r="O4184">
        <v>0</v>
      </c>
      <c r="P4184">
        <v>186.13861386138601</v>
      </c>
      <c r="Q4184">
        <v>6.3449027569146998E-2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E4185">
        <v>13.044818980000001</v>
      </c>
      <c r="F4185">
        <v>19.739999999999998</v>
      </c>
      <c r="G4185">
        <v>423.61863407889501</v>
      </c>
      <c r="H4185">
        <v>54.2344862650856</v>
      </c>
      <c r="I4185">
        <v>149.04336637202701</v>
      </c>
      <c r="J4185">
        <v>19.372294546682799</v>
      </c>
      <c r="K4185">
        <v>14.3564120384211</v>
      </c>
      <c r="L4185">
        <v>10.176475783085801</v>
      </c>
      <c r="M4185">
        <v>97.7696825875136</v>
      </c>
      <c r="N4185">
        <v>1.93765648017311</v>
      </c>
      <c r="O4185">
        <v>2.0263424518743798</v>
      </c>
      <c r="P4185">
        <v>625.73529411764696</v>
      </c>
      <c r="Q4185">
        <v>0.10316975111337701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249</v>
      </c>
      <c r="E4186">
        <v>13.0257855</v>
      </c>
      <c r="F4186">
        <v>42.69</v>
      </c>
      <c r="G4186">
        <v>58.397302213879598</v>
      </c>
      <c r="H4186">
        <v>-10.2875713581805</v>
      </c>
      <c r="I4186">
        <v>51.283706623609298</v>
      </c>
      <c r="J4186">
        <v>-10.220436026625899</v>
      </c>
      <c r="K4186">
        <v>43.860862412565403</v>
      </c>
      <c r="L4186">
        <v>37.707016738836799</v>
      </c>
      <c r="M4186">
        <v>48.112211359661003</v>
      </c>
      <c r="N4186">
        <v>1.0525679468878999</v>
      </c>
      <c r="O4186">
        <v>52.119934410869</v>
      </c>
      <c r="P4186">
        <v>105.834136933461</v>
      </c>
      <c r="Q4186">
        <v>7.8414590583866003E-2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609</v>
      </c>
      <c r="E4187">
        <v>12.940446120000001</v>
      </c>
      <c r="F4187">
        <v>10.86</v>
      </c>
      <c r="G4187">
        <v>-16.735069180521499</v>
      </c>
      <c r="H4187">
        <v>6.1652507406677497</v>
      </c>
      <c r="I4187">
        <v>-4.4606114098014702</v>
      </c>
      <c r="J4187">
        <v>15.941007546399399</v>
      </c>
      <c r="K4187">
        <v>10.814402647580501</v>
      </c>
      <c r="L4187">
        <v>11.257848864506499</v>
      </c>
      <c r="M4187">
        <v>80.301931017954502</v>
      </c>
      <c r="N4187">
        <v>1.7468524498078899</v>
      </c>
      <c r="O4187">
        <v>72.8360957642725</v>
      </c>
      <c r="P4187">
        <v>24.684270952927601</v>
      </c>
      <c r="Q4187">
        <v>5.0183561970807998E-2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132</v>
      </c>
      <c r="E4188">
        <v>12.928056959999999</v>
      </c>
      <c r="F4188">
        <v>39</v>
      </c>
      <c r="G4188">
        <v>-11.464265084199001</v>
      </c>
      <c r="H4188">
        <v>-7.0798184540581897</v>
      </c>
      <c r="I4188">
        <v>-5.0574241418064103</v>
      </c>
      <c r="J4188">
        <v>-2.7387877732972399</v>
      </c>
      <c r="K4188">
        <v>39.274072495067898</v>
      </c>
      <c r="L4188">
        <v>37.788221585363601</v>
      </c>
      <c r="M4188">
        <v>46.412750051121598</v>
      </c>
      <c r="N4188">
        <v>0.51791430708409003</v>
      </c>
      <c r="O4188">
        <v>30.256410256410199</v>
      </c>
      <c r="P4188">
        <v>32.203389830508399</v>
      </c>
      <c r="Q4188">
        <v>3.8753232614947002E-2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376</v>
      </c>
      <c r="E4189">
        <v>12.885770000000001</v>
      </c>
      <c r="F4189">
        <v>9.85</v>
      </c>
      <c r="G4189">
        <v>20.342286786081999</v>
      </c>
      <c r="H4189">
        <v>19.834302290842</v>
      </c>
      <c r="I4189">
        <v>47.835282730563797</v>
      </c>
      <c r="J4189">
        <v>13.448656597579999</v>
      </c>
      <c r="K4189">
        <v>7.0204442191880698</v>
      </c>
      <c r="L4189">
        <v>7.09788815622219</v>
      </c>
      <c r="M4189">
        <v>83.401765050146295</v>
      </c>
      <c r="N4189">
        <v>1.1367900551055099</v>
      </c>
      <c r="O4189">
        <v>0</v>
      </c>
      <c r="P4189">
        <v>149.36708860759401</v>
      </c>
      <c r="Q4189">
        <v>1.6495495525130001E-2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1628</v>
      </c>
      <c r="E4190">
        <v>12.859883999999999</v>
      </c>
      <c r="F4190">
        <v>24.4</v>
      </c>
      <c r="G4190">
        <v>21.002473839080402</v>
      </c>
      <c r="H4190">
        <v>-8.9613915456657196</v>
      </c>
      <c r="I4190">
        <v>-13.4356850113716</v>
      </c>
      <c r="J4190">
        <v>-4.4605239421389804</v>
      </c>
      <c r="K4190">
        <v>25.888551330917299</v>
      </c>
      <c r="L4190">
        <v>23.9751601395565</v>
      </c>
      <c r="M4190">
        <v>43.128574067043303</v>
      </c>
      <c r="N4190">
        <v>0.14547792283743499</v>
      </c>
      <c r="O4190">
        <v>36.434426229508198</v>
      </c>
      <c r="P4190">
        <v>56.611039794608402</v>
      </c>
      <c r="Q4190">
        <v>0.13818606724134799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132</v>
      </c>
      <c r="E4191">
        <v>12.819495</v>
      </c>
      <c r="F4191">
        <v>3.7</v>
      </c>
      <c r="G4191">
        <v>88.596255040050295</v>
      </c>
      <c r="H4191">
        <v>44.766142602429099</v>
      </c>
      <c r="I4191">
        <v>53.408759433072802</v>
      </c>
      <c r="J4191">
        <v>-20.131401402049601</v>
      </c>
      <c r="K4191">
        <v>3.2799095417697601</v>
      </c>
      <c r="L4191">
        <v>2.6565576119975698</v>
      </c>
      <c r="M4191">
        <v>43.929016881010703</v>
      </c>
      <c r="N4191">
        <v>2.0069563742596399</v>
      </c>
      <c r="O4191">
        <v>34.864864864864799</v>
      </c>
      <c r="P4191">
        <v>143.42105263157799</v>
      </c>
      <c r="Q4191">
        <v>-3.5691268369158001E-2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609</v>
      </c>
      <c r="E4192">
        <v>12.8159033</v>
      </c>
      <c r="F4192">
        <v>17.11</v>
      </c>
      <c r="G4192">
        <v>-11.383456142668299</v>
      </c>
      <c r="H4192">
        <v>-5.4063450770222703</v>
      </c>
      <c r="I4192">
        <v>-10.388626187842201</v>
      </c>
      <c r="J4192">
        <v>-2.7491638281371502</v>
      </c>
      <c r="K4192">
        <v>17.744180875205601</v>
      </c>
      <c r="L4192">
        <v>16.825058998691699</v>
      </c>
      <c r="M4192">
        <v>36.840354104372501</v>
      </c>
      <c r="N4192">
        <v>1.2544218234783899</v>
      </c>
      <c r="O4192">
        <v>35.885447106954999</v>
      </c>
      <c r="P4192">
        <v>55.545454545454497</v>
      </c>
      <c r="Q4192">
        <v>6.9643355639624996E-2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705</v>
      </c>
      <c r="E4193">
        <v>12.801381996</v>
      </c>
      <c r="F4193">
        <v>246.88</v>
      </c>
      <c r="G4193">
        <v>1.0670358750248801</v>
      </c>
      <c r="H4193">
        <v>-1.15274395848072</v>
      </c>
      <c r="I4193">
        <v>0.684832682537315</v>
      </c>
      <c r="J4193">
        <v>-0.74138589979175595</v>
      </c>
      <c r="K4193">
        <v>235.50351192296</v>
      </c>
      <c r="L4193">
        <v>221.00681617538999</v>
      </c>
      <c r="M4193">
        <v>61.795021026026802</v>
      </c>
      <c r="N4193">
        <v>0.14585923303472101</v>
      </c>
      <c r="O4193">
        <v>5.3143227478937103</v>
      </c>
      <c r="P4193">
        <v>29.943681246381299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705</v>
      </c>
      <c r="E4194">
        <v>12.781170502</v>
      </c>
      <c r="F4194">
        <v>26.67</v>
      </c>
      <c r="G4194">
        <v>-10.278674816973901</v>
      </c>
      <c r="H4194">
        <v>3.0615084941439599</v>
      </c>
      <c r="I4194">
        <v>-4.1890041892891903</v>
      </c>
      <c r="J4194">
        <v>1.1146139853913799</v>
      </c>
      <c r="K4194">
        <v>24.870126148532002</v>
      </c>
      <c r="L4194">
        <v>23.8975998007386</v>
      </c>
      <c r="N4194">
        <v>1.3134348737092301</v>
      </c>
      <c r="O4194">
        <v>6.7491563554555603</v>
      </c>
      <c r="P4194">
        <v>20.952380952380899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379</v>
      </c>
      <c r="E4195">
        <v>12.76186</v>
      </c>
      <c r="F4195">
        <v>77</v>
      </c>
      <c r="G4195">
        <v>-26.728145199393399</v>
      </c>
      <c r="H4195">
        <v>-6.0195931182870401</v>
      </c>
      <c r="I4195">
        <v>-17.133245986981301</v>
      </c>
      <c r="J4195">
        <v>-2.0261382441549598</v>
      </c>
      <c r="K4195">
        <v>77.277847986837997</v>
      </c>
      <c r="L4195">
        <v>81.906912434599306</v>
      </c>
      <c r="M4195">
        <v>39.687457778870602</v>
      </c>
      <c r="N4195">
        <v>1.3160173160173101</v>
      </c>
      <c r="O4195">
        <v>25.974025974025899</v>
      </c>
      <c r="P4195">
        <v>27.272727272727199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140</v>
      </c>
      <c r="E4196">
        <v>12.749143399999999</v>
      </c>
      <c r="F4196">
        <v>18.25</v>
      </c>
      <c r="G4196">
        <v>-27.778013965797602</v>
      </c>
      <c r="H4196">
        <v>-4.8492420129554299</v>
      </c>
      <c r="I4196">
        <v>-11.0356850113716</v>
      </c>
      <c r="J4196">
        <v>-2.0261382441549598</v>
      </c>
      <c r="K4196">
        <v>18.249998772831599</v>
      </c>
      <c r="L4196">
        <v>18.230265914836899</v>
      </c>
      <c r="M4196">
        <v>100</v>
      </c>
      <c r="O4196">
        <v>0</v>
      </c>
      <c r="P4196">
        <v>0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49</v>
      </c>
      <c r="E4197">
        <v>12.744031103999999</v>
      </c>
      <c r="F4197">
        <v>5.86</v>
      </c>
      <c r="G4197">
        <v>-4.4095929131660103</v>
      </c>
      <c r="H4197">
        <v>-5.5388971853692297</v>
      </c>
      <c r="I4197">
        <v>17.755523779837102</v>
      </c>
      <c r="J4197">
        <v>-6.0261382441549598</v>
      </c>
      <c r="K4197">
        <v>5.6148441002397202</v>
      </c>
      <c r="L4197">
        <v>5.2331415356863902</v>
      </c>
      <c r="M4197">
        <v>44.802297380458299</v>
      </c>
      <c r="N4197">
        <v>1.8935798390438201</v>
      </c>
      <c r="O4197">
        <v>27.133105802047702</v>
      </c>
      <c r="Q4197">
        <v>5.0160882561997001E-2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457</v>
      </c>
      <c r="E4198">
        <v>12.737083455</v>
      </c>
      <c r="F4198">
        <v>36.04</v>
      </c>
      <c r="G4198">
        <v>-25.187635372003101</v>
      </c>
      <c r="H4198">
        <v>6.1999959706319103</v>
      </c>
      <c r="I4198">
        <v>-11.5601122815896</v>
      </c>
      <c r="J4198">
        <v>-2.0525234684293601</v>
      </c>
      <c r="K4198">
        <v>35.978215142712699</v>
      </c>
      <c r="L4198">
        <v>36.2551923111848</v>
      </c>
      <c r="M4198">
        <v>57.791842028442801</v>
      </c>
      <c r="N4198">
        <v>1.60170886473581</v>
      </c>
      <c r="O4198">
        <v>42.619311875693597</v>
      </c>
      <c r="P4198">
        <v>15.5128205128205</v>
      </c>
      <c r="Q4198">
        <v>8.9495837807628001E-2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705</v>
      </c>
      <c r="E4199">
        <v>12.67263724</v>
      </c>
      <c r="F4199">
        <v>78.12</v>
      </c>
      <c r="G4199">
        <v>-1.0626854986443099</v>
      </c>
      <c r="H4199">
        <v>-1.7542580214933099</v>
      </c>
      <c r="I4199">
        <v>-0.44678353911795199</v>
      </c>
      <c r="J4199">
        <v>-0.79480473616439695</v>
      </c>
      <c r="K4199">
        <v>74.1616314582066</v>
      </c>
      <c r="L4199">
        <v>70.004369153782406</v>
      </c>
      <c r="M4199">
        <v>56.470560257846202</v>
      </c>
      <c r="N4199">
        <v>0.50727974334745896</v>
      </c>
      <c r="O4199">
        <v>0.40962621607782901</v>
      </c>
      <c r="P4199">
        <v>27.960687960687899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306</v>
      </c>
      <c r="E4200">
        <v>12.669354500000001</v>
      </c>
      <c r="F4200">
        <v>12.65</v>
      </c>
      <c r="G4200">
        <v>50.140410788070099</v>
      </c>
      <c r="H4200">
        <v>-9.8079196989058506</v>
      </c>
      <c r="I4200">
        <v>30.939623630603599</v>
      </c>
      <c r="J4200">
        <v>-2.0261382441549598</v>
      </c>
      <c r="K4200">
        <v>12.9405971126187</v>
      </c>
      <c r="L4200">
        <v>11.490041232486099</v>
      </c>
      <c r="M4200">
        <v>1.1940981600932199</v>
      </c>
      <c r="N4200">
        <v>0.84285714285714197</v>
      </c>
      <c r="O4200">
        <v>16.284584980237099</v>
      </c>
      <c r="P4200">
        <v>77.918424753867697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609</v>
      </c>
      <c r="E4201">
        <v>12.666</v>
      </c>
      <c r="F4201">
        <v>22.16</v>
      </c>
      <c r="G4201">
        <v>107.96666688526599</v>
      </c>
      <c r="H4201">
        <v>74.0490630717903</v>
      </c>
      <c r="I4201">
        <v>106.219216949412</v>
      </c>
      <c r="J4201">
        <v>8.15131478298491</v>
      </c>
      <c r="K4201">
        <v>13.4816536303913</v>
      </c>
      <c r="L4201">
        <v>10.824347356575799</v>
      </c>
      <c r="M4201">
        <v>99.911669001745807</v>
      </c>
      <c r="N4201">
        <v>2.7310620979388198</v>
      </c>
      <c r="O4201">
        <v>0</v>
      </c>
      <c r="P4201">
        <v>146.222222222222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609</v>
      </c>
      <c r="E4202">
        <v>12.661054654999999</v>
      </c>
      <c r="F4202">
        <v>14.3</v>
      </c>
      <c r="G4202">
        <v>-25.635156822940399</v>
      </c>
      <c r="H4202">
        <v>-7.2352069252361302</v>
      </c>
      <c r="I4202">
        <v>3.3643149886283599</v>
      </c>
      <c r="J4202">
        <v>2.0906282229109099</v>
      </c>
      <c r="K4202">
        <v>13.8383207962728</v>
      </c>
      <c r="L4202">
        <v>13.4007043098645</v>
      </c>
      <c r="M4202">
        <v>65.188564213892704</v>
      </c>
      <c r="N4202">
        <v>1.433571833274</v>
      </c>
      <c r="O4202">
        <v>54.195804195804101</v>
      </c>
      <c r="Q4202">
        <v>0.10592229942756599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E4203">
        <v>12.6546</v>
      </c>
      <c r="F4203">
        <v>23.25</v>
      </c>
      <c r="G4203">
        <v>71.621642981029098</v>
      </c>
      <c r="H4203">
        <v>-21.212878376591799</v>
      </c>
      <c r="I4203">
        <v>12.7003447917151</v>
      </c>
      <c r="J4203">
        <v>-3.5250675803434</v>
      </c>
      <c r="K4203">
        <v>23.0899417735363</v>
      </c>
      <c r="L4203">
        <v>19.7228971890877</v>
      </c>
      <c r="M4203">
        <v>47.623837223590598</v>
      </c>
      <c r="N4203">
        <v>1.68232462173315</v>
      </c>
      <c r="O4203">
        <v>20.2150537634408</v>
      </c>
      <c r="P4203">
        <v>113.498622589531</v>
      </c>
      <c r="Q4203">
        <v>0.100305703124557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49</v>
      </c>
      <c r="E4204">
        <v>12.631263000000001</v>
      </c>
      <c r="F4204">
        <v>40.659999999999997</v>
      </c>
      <c r="G4204">
        <v>70.660248601308297</v>
      </c>
      <c r="H4204">
        <v>5.9402316712550904</v>
      </c>
      <c r="I4204">
        <v>5.1357435600569197</v>
      </c>
      <c r="J4204">
        <v>4.6101332857335997</v>
      </c>
      <c r="K4204">
        <v>39.853062079569099</v>
      </c>
      <c r="L4204">
        <v>35.997844024849499</v>
      </c>
      <c r="M4204">
        <v>65.511377415016696</v>
      </c>
      <c r="N4204">
        <v>0.92238611789939995</v>
      </c>
      <c r="O4204">
        <v>26.832267584849902</v>
      </c>
      <c r="P4204">
        <v>116.622269579115</v>
      </c>
      <c r="Q4204">
        <v>7.2095502837193001E-2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384</v>
      </c>
      <c r="E4205">
        <v>12.598750799999999</v>
      </c>
      <c r="F4205">
        <v>36.01</v>
      </c>
      <c r="G4205">
        <v>21.269999279235499</v>
      </c>
      <c r="H4205">
        <v>0.457787717525241</v>
      </c>
      <c r="I4205">
        <v>-5.0927606218453096</v>
      </c>
      <c r="J4205">
        <v>-0.93251327749719604</v>
      </c>
      <c r="K4205">
        <v>35.530686328574802</v>
      </c>
      <c r="L4205">
        <v>33.590343054657502</v>
      </c>
      <c r="M4205">
        <v>56.882782893267503</v>
      </c>
      <c r="N4205">
        <v>1.1655780220505101</v>
      </c>
      <c r="O4205">
        <v>47.736739794501503</v>
      </c>
      <c r="P4205">
        <v>56.565217391304301</v>
      </c>
      <c r="Q4205">
        <v>2.9977130517095E-2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1291</v>
      </c>
      <c r="E4206">
        <v>12.591982437999899</v>
      </c>
      <c r="F4206">
        <v>25.94</v>
      </c>
      <c r="G4206">
        <v>-20.587931321169499</v>
      </c>
      <c r="H4206">
        <v>-4.42321567678193</v>
      </c>
      <c r="I4206">
        <v>-6.52319508389379</v>
      </c>
      <c r="J4206">
        <v>-1.9875579972413899</v>
      </c>
      <c r="K4206">
        <v>25.721380739785701</v>
      </c>
      <c r="L4206">
        <v>25.106610908892002</v>
      </c>
      <c r="M4206">
        <v>62.670828158080603</v>
      </c>
      <c r="N4206">
        <v>1.12695574239311</v>
      </c>
      <c r="O4206">
        <v>2.5443330763299898</v>
      </c>
      <c r="P4206">
        <v>8.4448160535116994</v>
      </c>
      <c r="Q4206">
        <v>-7.1457502660915995E-2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998</v>
      </c>
      <c r="E4207">
        <v>12.568607999999999</v>
      </c>
      <c r="F4207">
        <v>0.83</v>
      </c>
      <c r="G4207">
        <v>27.123946818516099</v>
      </c>
      <c r="H4207">
        <v>6.1096620966336097</v>
      </c>
      <c r="I4207">
        <v>-16.717503193189799</v>
      </c>
      <c r="J4207">
        <v>-9.9806836987004104</v>
      </c>
      <c r="K4207">
        <v>0.76069489964424197</v>
      </c>
      <c r="L4207">
        <v>0.73256795728116397</v>
      </c>
      <c r="M4207">
        <v>55.1688909177794</v>
      </c>
      <c r="N4207">
        <v>1.79453416149068</v>
      </c>
      <c r="O4207">
        <v>37.349397590361399</v>
      </c>
      <c r="P4207">
        <v>80.434782608695599</v>
      </c>
      <c r="Q4207">
        <v>-1.7589219059676E-2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584</v>
      </c>
      <c r="E4208">
        <v>12.5685</v>
      </c>
      <c r="F4208">
        <v>7.35</v>
      </c>
      <c r="G4208">
        <v>-27.778013965797602</v>
      </c>
      <c r="H4208">
        <v>-4.8492420129554299</v>
      </c>
      <c r="I4208">
        <v>-11.0356850113716</v>
      </c>
      <c r="J4208">
        <v>-2.0261382441549598</v>
      </c>
      <c r="K4208">
        <v>7.35</v>
      </c>
      <c r="L4208">
        <v>7.3499999999999801</v>
      </c>
      <c r="M4208">
        <v>50</v>
      </c>
      <c r="O4208">
        <v>0</v>
      </c>
      <c r="P4208">
        <v>0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170</v>
      </c>
      <c r="E4209">
        <v>12.526260000000001</v>
      </c>
      <c r="F4209">
        <v>70</v>
      </c>
      <c r="G4209">
        <v>-82.572976833088504</v>
      </c>
      <c r="H4209">
        <v>-3.4691547013092001</v>
      </c>
      <c r="I4209">
        <v>-40.528029894530299</v>
      </c>
      <c r="J4209">
        <v>3.9506025183947</v>
      </c>
      <c r="K4209">
        <v>71.631945469144497</v>
      </c>
      <c r="L4209">
        <v>90.006480600050295</v>
      </c>
      <c r="M4209">
        <v>54.298646026054101</v>
      </c>
      <c r="N4209">
        <v>0.81240680183126202</v>
      </c>
      <c r="O4209">
        <v>184.71428571428501</v>
      </c>
      <c r="P4209">
        <v>22.356231428072</v>
      </c>
      <c r="Q4209">
        <v>8.4851698109030996E-2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E4210">
        <v>12.48</v>
      </c>
      <c r="F4210">
        <v>75</v>
      </c>
      <c r="G4210">
        <v>-16.435971210453101</v>
      </c>
      <c r="H4210">
        <v>-7.5729774215157404</v>
      </c>
      <c r="I4210">
        <v>6.1518149886283604</v>
      </c>
      <c r="J4210">
        <v>-1.0840117300230601</v>
      </c>
      <c r="K4210">
        <v>76.1470420783847</v>
      </c>
      <c r="L4210">
        <v>74.139238624708597</v>
      </c>
      <c r="M4210">
        <v>59.759028446916702</v>
      </c>
      <c r="N4210">
        <v>2.1428571428571401</v>
      </c>
      <c r="O4210">
        <v>15.6</v>
      </c>
      <c r="P4210">
        <v>18.670886075949301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384</v>
      </c>
      <c r="E4211">
        <v>12.4762</v>
      </c>
      <c r="F4211">
        <v>1.06</v>
      </c>
      <c r="G4211">
        <v>-38.702383713696697</v>
      </c>
      <c r="H4211">
        <v>-7.5765147402281601</v>
      </c>
      <c r="I4211">
        <v>-10.083304058990599</v>
      </c>
      <c r="J4211">
        <v>-2.0261382441549598</v>
      </c>
      <c r="K4211">
        <v>1.0853791670244901</v>
      </c>
      <c r="L4211">
        <v>1.1353884653431101</v>
      </c>
      <c r="M4211">
        <v>50.270702655314999</v>
      </c>
      <c r="N4211">
        <v>0.99749849562891701</v>
      </c>
      <c r="O4211">
        <v>51.8867924528301</v>
      </c>
      <c r="P4211">
        <v>16.4835164835164</v>
      </c>
      <c r="Q4211">
        <v>7.0622549447959995E-2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62</v>
      </c>
      <c r="E4212">
        <v>12.42108</v>
      </c>
      <c r="F4212">
        <v>2.21</v>
      </c>
      <c r="G4212">
        <v>-42.4498286376122</v>
      </c>
      <c r="H4212">
        <v>-20.083617012955401</v>
      </c>
      <c r="I4212">
        <v>-56.869018344704898</v>
      </c>
      <c r="J4212">
        <v>1.3071950891783599</v>
      </c>
      <c r="K4212">
        <v>2.2050207834475302</v>
      </c>
      <c r="L4212">
        <v>2.4020136432947399</v>
      </c>
      <c r="M4212">
        <v>48.425561960890199</v>
      </c>
      <c r="N4212">
        <v>0.75683860362918898</v>
      </c>
      <c r="O4212">
        <v>112.669683257918</v>
      </c>
      <c r="P4212">
        <v>72.65625</v>
      </c>
      <c r="Q4212">
        <v>-8.8279839746223998E-2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12.384</v>
      </c>
      <c r="F4213">
        <v>1.75</v>
      </c>
      <c r="G4213">
        <v>-24.836837495209299</v>
      </c>
      <c r="H4213">
        <v>-20.9468029885651</v>
      </c>
      <c r="I4213">
        <v>-4.9750789507655702</v>
      </c>
      <c r="J4213">
        <v>4.8061598924909896</v>
      </c>
      <c r="K4213">
        <v>1.8383534086884299</v>
      </c>
      <c r="L4213">
        <v>1.88973589861874</v>
      </c>
      <c r="M4213">
        <v>56.118655536070499</v>
      </c>
      <c r="N4213">
        <v>0.93953330751355502</v>
      </c>
      <c r="O4213">
        <v>75.428571428571402</v>
      </c>
      <c r="P4213">
        <v>25</v>
      </c>
      <c r="Q4213">
        <v>5.2325925702396997E-2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275</v>
      </c>
      <c r="E4214">
        <v>12.36600329</v>
      </c>
      <c r="F4214">
        <v>9.6999999999999993</v>
      </c>
      <c r="G4214">
        <v>13.827825450260701</v>
      </c>
      <c r="H4214">
        <v>11.1794661210158</v>
      </c>
      <c r="I4214">
        <v>49.294893501025001</v>
      </c>
      <c r="J4214">
        <v>-2.0261382441549598</v>
      </c>
      <c r="K4214">
        <v>7.36421149269525</v>
      </c>
      <c r="L4214">
        <v>6.0904514204535198</v>
      </c>
      <c r="M4214">
        <v>97.187459567895004</v>
      </c>
      <c r="N4214">
        <v>1.8368977067765999</v>
      </c>
      <c r="O4214">
        <v>0</v>
      </c>
      <c r="P4214">
        <v>94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672</v>
      </c>
      <c r="E4215">
        <v>12.2818475</v>
      </c>
      <c r="F4215">
        <v>14.35</v>
      </c>
      <c r="G4215">
        <v>-97.414069826990996</v>
      </c>
      <c r="H4215">
        <v>-8.2045051708501706</v>
      </c>
      <c r="I4215">
        <v>-25.364043220326799</v>
      </c>
      <c r="J4215">
        <v>-12.4529675124476</v>
      </c>
      <c r="K4215">
        <v>15.0150239999692</v>
      </c>
      <c r="L4215">
        <v>17.431980557480301</v>
      </c>
      <c r="M4215">
        <v>35.410935716968702</v>
      </c>
      <c r="N4215">
        <v>1.62803566951975</v>
      </c>
      <c r="O4215">
        <v>229.33797909407599</v>
      </c>
      <c r="P4215">
        <v>19.5833333333333</v>
      </c>
      <c r="Q4215">
        <v>9.9739145591215994E-2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177</v>
      </c>
      <c r="E4216">
        <v>12.231764999999999</v>
      </c>
      <c r="F4216">
        <v>25.94</v>
      </c>
      <c r="G4216">
        <v>90.205179311513305</v>
      </c>
      <c r="H4216">
        <v>-17.321188149537601</v>
      </c>
      <c r="I4216">
        <v>56.319153698305797</v>
      </c>
      <c r="J4216">
        <v>9.1754910837472696</v>
      </c>
      <c r="K4216">
        <v>25.069084954341701</v>
      </c>
      <c r="L4216">
        <v>20.180197495140401</v>
      </c>
      <c r="M4216">
        <v>63.223695313908202</v>
      </c>
      <c r="N4216">
        <v>0.29192151454933901</v>
      </c>
      <c r="O4216">
        <v>34.888203546646103</v>
      </c>
      <c r="P4216">
        <v>145.876777251184</v>
      </c>
      <c r="Q4216">
        <v>8.0081527622123005E-2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12.230399999999999</v>
      </c>
      <c r="F4217">
        <v>25</v>
      </c>
      <c r="G4217">
        <v>-27.697949914556599</v>
      </c>
      <c r="H4217">
        <v>-5.0411805926099502</v>
      </c>
      <c r="I4217">
        <v>-24.018629668524401</v>
      </c>
      <c r="J4217">
        <v>5.1903566012058597</v>
      </c>
      <c r="K4217">
        <v>25.139582736327601</v>
      </c>
      <c r="L4217">
        <v>27.526298000303701</v>
      </c>
      <c r="M4217">
        <v>79.387924875797907</v>
      </c>
      <c r="N4217">
        <v>1.2477272727272699</v>
      </c>
      <c r="O4217">
        <v>114.92</v>
      </c>
      <c r="P4217">
        <v>51.8833535844471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705</v>
      </c>
      <c r="E4218">
        <v>12.214835947999999</v>
      </c>
      <c r="F4218">
        <v>2587.6</v>
      </c>
      <c r="G4218">
        <v>1.44046293807255</v>
      </c>
      <c r="H4218">
        <v>-0.632308586083699</v>
      </c>
      <c r="I4218">
        <v>0.77156889254912198</v>
      </c>
      <c r="J4218">
        <v>-0.36434369591702498</v>
      </c>
      <c r="K4218">
        <v>2463.8430695806301</v>
      </c>
      <c r="L4218">
        <v>2310.5319479182499</v>
      </c>
      <c r="M4218">
        <v>57.569699091115801</v>
      </c>
      <c r="N4218">
        <v>0.20257624918883799</v>
      </c>
      <c r="O4218">
        <v>2.17382903076208</v>
      </c>
      <c r="P4218">
        <v>29.899598393574301</v>
      </c>
      <c r="Q4218">
        <v>2.2268006150822001E-2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998</v>
      </c>
      <c r="E4219">
        <v>12.2</v>
      </c>
      <c r="F4219">
        <v>6.12</v>
      </c>
      <c r="G4219">
        <v>-35.609339267002397</v>
      </c>
      <c r="H4219">
        <v>-6.7785024631162099</v>
      </c>
      <c r="I4219">
        <v>-22.468391234237</v>
      </c>
      <c r="J4219">
        <v>-2.8391463742362699</v>
      </c>
      <c r="K4219">
        <v>6.23698948903355</v>
      </c>
      <c r="L4219">
        <v>6.6598710237547998</v>
      </c>
      <c r="M4219">
        <v>46.432963397523999</v>
      </c>
      <c r="N4219">
        <v>1.23892347788474</v>
      </c>
      <c r="O4219">
        <v>45.424836601307099</v>
      </c>
      <c r="P4219">
        <v>15.254237288135499</v>
      </c>
      <c r="Q4219">
        <v>6.7699284124048006E-2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12.1890912</v>
      </c>
      <c r="F4220">
        <v>27.25</v>
      </c>
      <c r="G4220">
        <v>-9.2482184025092096</v>
      </c>
      <c r="H4220">
        <v>-18.589700028222602</v>
      </c>
      <c r="I4220">
        <v>-52.559290161586198</v>
      </c>
      <c r="J4220">
        <v>-1.1332811012978099</v>
      </c>
      <c r="K4220">
        <v>30.774808360565501</v>
      </c>
      <c r="L4220">
        <v>31.866083954219299</v>
      </c>
      <c r="M4220">
        <v>28.325161087460899</v>
      </c>
      <c r="N4220">
        <v>0.79789110193007295</v>
      </c>
      <c r="O4220">
        <v>87.779816513761403</v>
      </c>
      <c r="P4220">
        <v>29.453681710213701</v>
      </c>
      <c r="Q4220">
        <v>7.4286448860254997E-2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584</v>
      </c>
      <c r="E4221">
        <v>12.177652200000001</v>
      </c>
      <c r="F4221">
        <v>40.58</v>
      </c>
      <c r="G4221">
        <v>113.339038915961</v>
      </c>
      <c r="H4221">
        <v>-5.8977667630163904</v>
      </c>
      <c r="I4221">
        <v>-11.818081099391099</v>
      </c>
      <c r="J4221">
        <v>-20.0463402643569</v>
      </c>
      <c r="K4221">
        <v>50.806945736626702</v>
      </c>
      <c r="L4221">
        <v>48.571246323707598</v>
      </c>
      <c r="M4221">
        <v>20.228854783483399</v>
      </c>
      <c r="N4221">
        <v>0.658869360391375</v>
      </c>
      <c r="O4221">
        <v>80.877279448003904</v>
      </c>
      <c r="P4221">
        <v>141.11705288175801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584</v>
      </c>
      <c r="E4222">
        <v>12.167999999999999</v>
      </c>
      <c r="F4222">
        <v>20.84</v>
      </c>
      <c r="G4222">
        <v>23.785622397838701</v>
      </c>
      <c r="H4222">
        <v>30.417424653711201</v>
      </c>
      <c r="I4222">
        <v>32.787641420650402</v>
      </c>
      <c r="J4222">
        <v>6.1871950891783598</v>
      </c>
      <c r="K4222">
        <v>16.182350708802002</v>
      </c>
      <c r="L4222">
        <v>14.753644027648701</v>
      </c>
      <c r="M4222">
        <v>87.9998334821843</v>
      </c>
      <c r="N4222">
        <v>3.4945418532460799</v>
      </c>
      <c r="O4222">
        <v>1.77543186180422</v>
      </c>
      <c r="P4222">
        <v>152.60606060606</v>
      </c>
      <c r="Q4222">
        <v>9.1754006769365001E-2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E4223">
        <v>12.14514</v>
      </c>
      <c r="F4223">
        <v>2.2999999999999998</v>
      </c>
      <c r="G4223">
        <v>30.842675689374801</v>
      </c>
      <c r="H4223">
        <v>13.6873433528982</v>
      </c>
      <c r="I4223">
        <v>-24.8933629139933</v>
      </c>
      <c r="J4223">
        <v>10.473861755845</v>
      </c>
      <c r="K4223">
        <v>2.1545029892381602</v>
      </c>
      <c r="L4223">
        <v>2.1954734685883701</v>
      </c>
      <c r="M4223">
        <v>71.842467057155204</v>
      </c>
      <c r="N4223">
        <v>1.61892981596485</v>
      </c>
      <c r="O4223">
        <v>55.2173913043478</v>
      </c>
      <c r="P4223">
        <v>65.467625899280506</v>
      </c>
      <c r="Q4223">
        <v>7.8237663754377004E-2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705</v>
      </c>
      <c r="E4224">
        <v>12.120252429999899</v>
      </c>
      <c r="F4224">
        <v>37.619999999999997</v>
      </c>
      <c r="G4224">
        <v>12.5951203625605</v>
      </c>
      <c r="H4224">
        <v>-2.3144230714512402</v>
      </c>
      <c r="I4224">
        <v>6.6739520349362298</v>
      </c>
      <c r="J4224">
        <v>-2.2429991820785098</v>
      </c>
      <c r="K4224">
        <v>36.048744771522998</v>
      </c>
      <c r="L4224">
        <v>33.161716488048903</v>
      </c>
      <c r="M4224">
        <v>57.562155009737999</v>
      </c>
      <c r="N4224">
        <v>1.50363284603431</v>
      </c>
      <c r="O4224">
        <v>2.2594364699627798</v>
      </c>
      <c r="P4224">
        <v>44.525547445255398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E4225">
        <v>12.1175652</v>
      </c>
      <c r="F4225">
        <v>22.49</v>
      </c>
      <c r="G4225">
        <v>-15.3280139657976</v>
      </c>
      <c r="H4225">
        <v>4.2416670779536503</v>
      </c>
      <c r="I4225">
        <v>-3.8894248875031199</v>
      </c>
      <c r="J4225">
        <v>-8.2395028397000907</v>
      </c>
      <c r="K4225">
        <v>23.576297321177499</v>
      </c>
      <c r="L4225">
        <v>23.099168365404001</v>
      </c>
      <c r="M4225">
        <v>49.795425033278804</v>
      </c>
      <c r="N4225">
        <v>1.8821591999409499</v>
      </c>
      <c r="O4225">
        <v>32.9479768786127</v>
      </c>
      <c r="P4225">
        <v>37.469437652811699</v>
      </c>
      <c r="Q4225">
        <v>0.12953216154390099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230</v>
      </c>
      <c r="E4226">
        <v>12.074999999999999</v>
      </c>
      <c r="F4226">
        <v>16.84</v>
      </c>
      <c r="G4226">
        <v>-5.7490284585512299</v>
      </c>
      <c r="H4226">
        <v>6.8735559145057001</v>
      </c>
      <c r="I4226">
        <v>11.4370422613556</v>
      </c>
      <c r="J4226">
        <v>2.4559937970321801</v>
      </c>
      <c r="K4226">
        <v>16.6079212538463</v>
      </c>
      <c r="L4226">
        <v>15.908326556443001</v>
      </c>
      <c r="M4226">
        <v>62.653915083465201</v>
      </c>
      <c r="N4226">
        <v>1.1762118877007799</v>
      </c>
      <c r="O4226">
        <v>34.679334916864597</v>
      </c>
      <c r="P4226">
        <v>37.357259380097801</v>
      </c>
      <c r="Q4226">
        <v>5.2036338539624999E-2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62</v>
      </c>
      <c r="E4227">
        <v>12.03</v>
      </c>
      <c r="F4227">
        <v>1</v>
      </c>
      <c r="G4227">
        <v>11.110874923091201</v>
      </c>
      <c r="H4227">
        <v>-7.7618633721787402</v>
      </c>
      <c r="I4227">
        <v>-24.828788459647399</v>
      </c>
      <c r="J4227">
        <v>-3.0162372540559499</v>
      </c>
      <c r="K4227">
        <v>1.0084742113406</v>
      </c>
      <c r="L4227">
        <v>0.98391345454548795</v>
      </c>
      <c r="M4227">
        <v>49.238859907863301</v>
      </c>
      <c r="N4227">
        <v>1.2862881557229</v>
      </c>
      <c r="O4227">
        <v>49</v>
      </c>
      <c r="P4227">
        <v>51.515151515151501</v>
      </c>
      <c r="Q4227">
        <v>8.1124569314279998E-2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230</v>
      </c>
      <c r="E4228">
        <v>11.96679258</v>
      </c>
      <c r="F4228">
        <v>4.12</v>
      </c>
      <c r="G4228">
        <v>30.683524495740802</v>
      </c>
      <c r="H4228">
        <v>6.1366734800023099</v>
      </c>
      <c r="I4228">
        <v>13.8127998371132</v>
      </c>
      <c r="J4228">
        <v>-3.5261382441549598</v>
      </c>
      <c r="K4228">
        <v>3.5563582061207799</v>
      </c>
      <c r="L4228">
        <v>3.2529650839831699</v>
      </c>
      <c r="M4228">
        <v>63.2537767971344</v>
      </c>
      <c r="N4228">
        <v>2.1654811631456301</v>
      </c>
      <c r="O4228">
        <v>6.7961165048543597</v>
      </c>
      <c r="P4228">
        <v>122.702702702702</v>
      </c>
      <c r="Q4228">
        <v>3.4130776860193002E-2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384</v>
      </c>
      <c r="E4229">
        <v>11.962944</v>
      </c>
      <c r="F4229">
        <v>1.01</v>
      </c>
      <c r="G4229">
        <v>62.788023770051403</v>
      </c>
      <c r="H4229">
        <v>27.5451241842276</v>
      </c>
      <c r="I4229">
        <v>33.250029274342602</v>
      </c>
      <c r="J4229">
        <v>-4.1094715774882902</v>
      </c>
      <c r="K4229">
        <v>0.79771005942604001</v>
      </c>
      <c r="L4229">
        <v>0.73356082500903497</v>
      </c>
      <c r="M4229">
        <v>66.094181982377094</v>
      </c>
      <c r="N4229">
        <v>2.3272167318681398</v>
      </c>
      <c r="O4229">
        <v>4.9504950495049496</v>
      </c>
      <c r="P4229">
        <v>119.565217391304</v>
      </c>
      <c r="Q4229">
        <v>7.7467456123217995E-2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384</v>
      </c>
      <c r="E4230">
        <v>11.952151000000001</v>
      </c>
      <c r="F4230">
        <v>25.01</v>
      </c>
      <c r="G4230">
        <v>-11.181277369060901</v>
      </c>
      <c r="H4230">
        <v>27.9285357648223</v>
      </c>
      <c r="I4230">
        <v>40.540072564385902</v>
      </c>
      <c r="J4230">
        <v>12.4923092881881</v>
      </c>
      <c r="K4230">
        <v>19.763936390733001</v>
      </c>
      <c r="L4230">
        <v>19.319752798193502</v>
      </c>
      <c r="M4230">
        <v>92.357152690166302</v>
      </c>
      <c r="N4230">
        <v>3.76560266793711</v>
      </c>
      <c r="O4230">
        <v>0.27988804478207202</v>
      </c>
      <c r="P4230">
        <v>66.289893617021207</v>
      </c>
      <c r="Q4230">
        <v>0.13545154829329101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59</v>
      </c>
      <c r="E4231">
        <v>11.9316455</v>
      </c>
      <c r="F4231">
        <v>24.67</v>
      </c>
      <c r="G4231">
        <v>109.43352449574</v>
      </c>
      <c r="H4231">
        <v>-4.8492420129554299</v>
      </c>
      <c r="I4231">
        <v>-24.443898419585</v>
      </c>
      <c r="J4231">
        <v>-2.0261382441549598</v>
      </c>
      <c r="K4231">
        <v>24.405905417988102</v>
      </c>
      <c r="L4231">
        <v>21.180661115153399</v>
      </c>
      <c r="M4231">
        <v>97.755691246373402</v>
      </c>
      <c r="N4231">
        <v>1.93333333333333</v>
      </c>
      <c r="O4231">
        <v>15.4843940008106</v>
      </c>
      <c r="P4231">
        <v>228.933333333333</v>
      </c>
    </row>
    <row r="4232" spans="1:17" hidden="1" x14ac:dyDescent="0.3">
      <c r="A4232" t="s">
        <v>8623</v>
      </c>
      <c r="B4232" t="s">
        <v>4120</v>
      </c>
      <c r="C4232" t="str">
        <f>IFERROR(VLOOKUP(Table1[[#This Row],[Ticker]],[1]!Table1[[Symbol]:[Industry]],2,FALSE),"-")</f>
        <v>-</v>
      </c>
      <c r="D4232" t="s">
        <v>49</v>
      </c>
      <c r="E4232">
        <v>11.93</v>
      </c>
      <c r="F4232">
        <v>119.3</v>
      </c>
      <c r="M4232">
        <v>100</v>
      </c>
      <c r="N4232">
        <v>1</v>
      </c>
      <c r="Q4232">
        <v>5.4726977498741003E-2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D4233" t="s">
        <v>609</v>
      </c>
      <c r="E4233">
        <v>11.913113952</v>
      </c>
      <c r="F4233">
        <v>24.24</v>
      </c>
      <c r="G4233">
        <v>-21.228563416347001</v>
      </c>
      <c r="H4233">
        <v>-3.6820890325469202</v>
      </c>
      <c r="I4233">
        <v>-19.356411183837601</v>
      </c>
      <c r="J4233">
        <v>-2.9649137543590398</v>
      </c>
      <c r="K4233">
        <v>24.389637631434301</v>
      </c>
      <c r="L4233">
        <v>24.565122267464702</v>
      </c>
      <c r="M4233">
        <v>42.109203717551303</v>
      </c>
      <c r="N4233">
        <v>1.2724045133883</v>
      </c>
      <c r="O4233">
        <v>56.353135313531297</v>
      </c>
      <c r="P4233">
        <v>24.948453608247402</v>
      </c>
      <c r="Q4233">
        <v>4.4755909973923001E-2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584</v>
      </c>
      <c r="E4234">
        <v>11.897264085512999</v>
      </c>
      <c r="F4234">
        <v>41.6</v>
      </c>
      <c r="G4234">
        <v>-17.550139032040299</v>
      </c>
      <c r="H4234">
        <v>0.148234009255577</v>
      </c>
      <c r="I4234">
        <v>-6.0382089891606201</v>
      </c>
      <c r="J4234">
        <v>-2.0261382441549598</v>
      </c>
      <c r="K4234">
        <v>40.214131490579099</v>
      </c>
      <c r="L4234">
        <v>39.283526058621199</v>
      </c>
      <c r="M4234">
        <v>100</v>
      </c>
      <c r="N4234">
        <v>5.9</v>
      </c>
      <c r="O4234">
        <v>0</v>
      </c>
      <c r="P4234">
        <v>10.227874933757199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281</v>
      </c>
      <c r="E4235">
        <v>11.864824199999999</v>
      </c>
      <c r="F4235">
        <v>21.05</v>
      </c>
      <c r="G4235">
        <v>-35.046736432757903</v>
      </c>
      <c r="H4235">
        <v>-15.493499716036601</v>
      </c>
      <c r="I4235">
        <v>-11.9768614819598</v>
      </c>
      <c r="J4235">
        <v>-6.8022576471400402</v>
      </c>
      <c r="K4235">
        <v>23.566965806731901</v>
      </c>
      <c r="L4235">
        <v>24.0613327454227</v>
      </c>
      <c r="M4235">
        <v>25.7071640531904</v>
      </c>
      <c r="N4235">
        <v>1.0185651489256899</v>
      </c>
      <c r="O4235">
        <v>109.026128266033</v>
      </c>
      <c r="P4235">
        <v>31.5625</v>
      </c>
      <c r="Q4235">
        <v>8.5471672635151999E-2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E4236">
        <v>11.801856000000001</v>
      </c>
      <c r="F4236">
        <v>21.31</v>
      </c>
      <c r="G4236">
        <v>0.44099927126615701</v>
      </c>
      <c r="H4236">
        <v>-4.8492420129554299</v>
      </c>
      <c r="I4236">
        <v>46.582658183894601</v>
      </c>
      <c r="J4236">
        <v>2.1255788240152</v>
      </c>
      <c r="K4236">
        <v>20.152060714319301</v>
      </c>
      <c r="L4236">
        <v>18.310115933842599</v>
      </c>
      <c r="M4236">
        <v>57.216952852052202</v>
      </c>
      <c r="N4236">
        <v>1.8907610047251899</v>
      </c>
      <c r="O4236">
        <v>22.759267949319501</v>
      </c>
      <c r="P4236">
        <v>103.145853193517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609</v>
      </c>
      <c r="E4237">
        <v>11.7578175</v>
      </c>
      <c r="F4237">
        <v>3737</v>
      </c>
      <c r="G4237">
        <v>-9.4735945660255396</v>
      </c>
      <c r="H4237">
        <v>-10.842860973757601</v>
      </c>
      <c r="I4237">
        <v>-11.920218277514</v>
      </c>
      <c r="J4237">
        <v>-2.6159403750529799</v>
      </c>
      <c r="K4237">
        <v>3922.8925391381599</v>
      </c>
      <c r="L4237">
        <v>3372.4924707888499</v>
      </c>
      <c r="M4237">
        <v>41.565930352094803</v>
      </c>
      <c r="N4237">
        <v>0.53549257759783997</v>
      </c>
      <c r="O4237">
        <v>27.053786459727</v>
      </c>
      <c r="P4237">
        <v>94.124827926547297</v>
      </c>
      <c r="Q4237">
        <v>7.0070364210853997E-2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59</v>
      </c>
      <c r="E4238">
        <v>11.7508225</v>
      </c>
      <c r="F4238">
        <v>11.52</v>
      </c>
      <c r="G4238">
        <v>-29.316475504259099</v>
      </c>
      <c r="H4238">
        <v>-16.035938913938001</v>
      </c>
      <c r="I4238">
        <v>-24.419143657988101</v>
      </c>
      <c r="J4238">
        <v>0.14777479932329801</v>
      </c>
      <c r="K4238">
        <v>12.490201608241</v>
      </c>
      <c r="L4238">
        <v>13.9182332574103</v>
      </c>
      <c r="M4238">
        <v>53.491829677743198</v>
      </c>
      <c r="N4238">
        <v>0.87448175182481702</v>
      </c>
      <c r="O4238">
        <v>138.802083333333</v>
      </c>
      <c r="P4238">
        <v>14.626865671641699</v>
      </c>
      <c r="Q4238">
        <v>7.6303638942512006E-2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E4239">
        <v>11.744443199999999</v>
      </c>
      <c r="F4239">
        <v>6.83</v>
      </c>
      <c r="G4239">
        <v>-19.790793518513201</v>
      </c>
      <c r="H4239">
        <v>-2.80842568642483</v>
      </c>
      <c r="I4239">
        <v>-34.0345576156557</v>
      </c>
      <c r="J4239">
        <v>-9.4335456515623601</v>
      </c>
      <c r="K4239">
        <v>7.0795734958652803</v>
      </c>
      <c r="L4239">
        <v>7.7712240907898202</v>
      </c>
      <c r="M4239">
        <v>54.435488586816099</v>
      </c>
      <c r="N4239">
        <v>1.3998962946254001</v>
      </c>
      <c r="O4239">
        <v>93.704245973645598</v>
      </c>
      <c r="P4239">
        <v>37.979797979797901</v>
      </c>
      <c r="Q4239">
        <v>3.1701014178205998E-2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59</v>
      </c>
      <c r="E4240">
        <v>11.743600000000001</v>
      </c>
      <c r="F4240">
        <v>26.69</v>
      </c>
      <c r="G4240">
        <v>-23.111347299130902</v>
      </c>
      <c r="H4240">
        <v>-26.487527391698801</v>
      </c>
      <c r="I4240">
        <v>-40.089379854540098</v>
      </c>
      <c r="J4240">
        <v>-3.9732359664179899</v>
      </c>
      <c r="K4240">
        <v>30.154454396438101</v>
      </c>
      <c r="L4240">
        <v>29.5377702579779</v>
      </c>
      <c r="M4240">
        <v>13.740572853894299</v>
      </c>
      <c r="N4240">
        <v>0.38294444444444398</v>
      </c>
      <c r="O4240">
        <v>55.376545522667598</v>
      </c>
      <c r="P4240">
        <v>32.786069651741201</v>
      </c>
      <c r="Q4240">
        <v>9.3885511224462995E-2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584</v>
      </c>
      <c r="E4241">
        <v>11.74062</v>
      </c>
      <c r="F4241">
        <v>10.9</v>
      </c>
      <c r="G4241">
        <v>-38.798422129062899</v>
      </c>
      <c r="H4241">
        <v>-13.940151103864499</v>
      </c>
      <c r="I4241">
        <v>-9.0712322517832291</v>
      </c>
      <c r="J4241">
        <v>-5.40778075623225</v>
      </c>
      <c r="K4241">
        <v>10.588374996847801</v>
      </c>
      <c r="L4241">
        <v>11.209056030329201</v>
      </c>
      <c r="M4241">
        <v>39.901718232236497</v>
      </c>
      <c r="N4241">
        <v>0.73845629656196698</v>
      </c>
      <c r="O4241">
        <v>42.110091743119199</v>
      </c>
      <c r="P4241">
        <v>28.235294117647001</v>
      </c>
      <c r="Q4241">
        <v>0.100309550295412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584</v>
      </c>
      <c r="E4242">
        <v>11.671659999999999</v>
      </c>
      <c r="F4242">
        <v>7.23</v>
      </c>
      <c r="G4242">
        <v>65.537494055592703</v>
      </c>
      <c r="H4242">
        <v>7.0014073376938999</v>
      </c>
      <c r="I4242">
        <v>25.379409328251</v>
      </c>
      <c r="J4242">
        <v>-8.5390283391346102</v>
      </c>
      <c r="K4242">
        <v>6.3009980575787097</v>
      </c>
      <c r="L4242">
        <v>6.0713485833451797</v>
      </c>
      <c r="M4242">
        <v>56.438265387985702</v>
      </c>
      <c r="N4242">
        <v>3.5452348993288498</v>
      </c>
      <c r="O4242">
        <v>59.751037344398299</v>
      </c>
      <c r="P4242">
        <v>133.22580645161199</v>
      </c>
      <c r="Q4242">
        <v>0.13834882888934399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867</v>
      </c>
      <c r="E4243">
        <v>11.627527000000001</v>
      </c>
      <c r="F4243">
        <v>11.45</v>
      </c>
      <c r="G4243">
        <v>66.949877190664907</v>
      </c>
      <c r="H4243">
        <v>2.45612942682393E-2</v>
      </c>
      <c r="I4243">
        <v>-15.2197854297816</v>
      </c>
      <c r="J4243">
        <v>0.17912044965336299</v>
      </c>
      <c r="K4243">
        <v>11.4668178928967</v>
      </c>
      <c r="L4243">
        <v>10.9472025735621</v>
      </c>
      <c r="M4243">
        <v>57.312709620877399</v>
      </c>
      <c r="N4243">
        <v>0.45006798209252102</v>
      </c>
      <c r="O4243">
        <v>36.244541484716102</v>
      </c>
      <c r="P4243">
        <v>94.727891156462505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132</v>
      </c>
      <c r="E4244">
        <v>11.59225095</v>
      </c>
      <c r="F4244">
        <v>9.49</v>
      </c>
      <c r="G4244">
        <v>-90.937951853996296</v>
      </c>
      <c r="H4244">
        <v>-10.122679512955401</v>
      </c>
      <c r="I4244">
        <v>-17.813681082098501</v>
      </c>
      <c r="J4244">
        <v>-4.9290411470578697</v>
      </c>
      <c r="K4244">
        <v>10.006222335753</v>
      </c>
      <c r="L4244">
        <v>11.3957306204827</v>
      </c>
      <c r="M4244">
        <v>39.703303340554598</v>
      </c>
      <c r="N4244">
        <v>2.8117851967741898</v>
      </c>
      <c r="O4244">
        <v>175.553213909378</v>
      </c>
      <c r="P4244">
        <v>12.0425029515938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46</v>
      </c>
      <c r="E4245">
        <v>11.562399920000001</v>
      </c>
      <c r="F4245">
        <v>0.92</v>
      </c>
      <c r="G4245">
        <v>-12.7780139657976</v>
      </c>
      <c r="H4245">
        <v>48.4840913203779</v>
      </c>
      <c r="I4245">
        <v>11.630981655295001</v>
      </c>
      <c r="J4245">
        <v>-2.0261382441549598</v>
      </c>
      <c r="K4245">
        <v>0.79529015286337901</v>
      </c>
      <c r="L4245">
        <v>1.12343519922329</v>
      </c>
      <c r="M4245">
        <v>63.999939704746801</v>
      </c>
      <c r="N4245">
        <v>0.46237497871150202</v>
      </c>
      <c r="O4245">
        <v>5.4347826086956497</v>
      </c>
      <c r="P4245">
        <v>67.272727272727195</v>
      </c>
      <c r="Q4245">
        <v>-2.5448039088159999E-3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E4246">
        <v>11.560617000000001</v>
      </c>
      <c r="F4246">
        <v>29.12</v>
      </c>
      <c r="G4246">
        <v>-32.614615272987102</v>
      </c>
      <c r="H4246">
        <v>-11.212878376591799</v>
      </c>
      <c r="I4246">
        <v>-22.766512534863601</v>
      </c>
      <c r="J4246">
        <v>0.63166906481512697</v>
      </c>
      <c r="K4246">
        <v>30.404334669441599</v>
      </c>
      <c r="L4246">
        <v>31.019303499499799</v>
      </c>
      <c r="M4246">
        <v>57.282820161936897</v>
      </c>
      <c r="N4246">
        <v>0.29521393203514501</v>
      </c>
      <c r="O4246">
        <v>30.151098901098798</v>
      </c>
      <c r="P4246">
        <v>20.430107526881699</v>
      </c>
      <c r="Q4246">
        <v>-4.6485213760585002E-2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705</v>
      </c>
      <c r="E4247">
        <v>11.560360832000001</v>
      </c>
      <c r="F4247">
        <v>53.89</v>
      </c>
      <c r="G4247">
        <v>54.838048385947502</v>
      </c>
      <c r="H4247">
        <v>-1.56961025231101</v>
      </c>
      <c r="I4247">
        <v>21.8947540611493</v>
      </c>
      <c r="J4247">
        <v>-2.0075646928919602</v>
      </c>
      <c r="K4247">
        <v>50.808027125684802</v>
      </c>
      <c r="L4247">
        <v>43.822638322973702</v>
      </c>
      <c r="M4247">
        <v>44.735305969102399</v>
      </c>
      <c r="N4247">
        <v>1.08533903684199</v>
      </c>
      <c r="O4247">
        <v>1.7628502505103001</v>
      </c>
      <c r="P4247">
        <v>84.554794520547901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275</v>
      </c>
      <c r="E4248">
        <v>11.55</v>
      </c>
      <c r="F4248">
        <v>38.5</v>
      </c>
      <c r="G4248">
        <v>-38.243130244867302</v>
      </c>
      <c r="H4248">
        <v>-2.18257534628877</v>
      </c>
      <c r="I4248">
        <v>-10.1975498620788</v>
      </c>
      <c r="J4248">
        <v>-10.3594715774882</v>
      </c>
      <c r="K4248">
        <v>39.100829518671603</v>
      </c>
      <c r="L4248">
        <v>38.351567981793799</v>
      </c>
      <c r="M4248">
        <v>36.768014404604301</v>
      </c>
      <c r="N4248">
        <v>1.65</v>
      </c>
      <c r="O4248">
        <v>17.194805194805099</v>
      </c>
      <c r="P4248">
        <v>28.247834776815399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E4249">
        <v>11.53932</v>
      </c>
      <c r="F4249">
        <v>11.94</v>
      </c>
      <c r="G4249">
        <v>187.261563870613</v>
      </c>
      <c r="H4249">
        <v>1.9049793754122899</v>
      </c>
      <c r="I4249">
        <v>125.399958552984</v>
      </c>
      <c r="J4249">
        <v>15.9013228957414</v>
      </c>
      <c r="K4249">
        <v>10.066070746355299</v>
      </c>
      <c r="L4249">
        <v>8.0957855209614493</v>
      </c>
      <c r="M4249">
        <v>84.0867788250128</v>
      </c>
      <c r="N4249">
        <v>0.455980585023257</v>
      </c>
      <c r="O4249">
        <v>16.6666666666666</v>
      </c>
      <c r="P4249">
        <v>260.72507552870002</v>
      </c>
      <c r="Q4249">
        <v>7.4296704961899999E-3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751</v>
      </c>
      <c r="E4250">
        <v>11.52</v>
      </c>
      <c r="F4250">
        <v>32</v>
      </c>
      <c r="G4250">
        <v>-21.111347299130902</v>
      </c>
      <c r="H4250">
        <v>-1.2893714627936199</v>
      </c>
      <c r="I4250">
        <v>-4.36901834470497</v>
      </c>
      <c r="J4250">
        <v>-2.0261382441549598</v>
      </c>
      <c r="K4250">
        <v>30.1065822307533</v>
      </c>
      <c r="L4250">
        <v>29.102044531759699</v>
      </c>
      <c r="M4250">
        <v>62.812146878570402</v>
      </c>
      <c r="N4250">
        <v>0.11715142185854301</v>
      </c>
      <c r="O4250">
        <v>6.4062499999999902</v>
      </c>
      <c r="P4250">
        <v>30.665577786851699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584</v>
      </c>
      <c r="E4251">
        <v>11.5185</v>
      </c>
      <c r="F4251">
        <v>10.97</v>
      </c>
      <c r="G4251">
        <v>2.1982893517379498</v>
      </c>
      <c r="H4251">
        <v>0.12683454206849901</v>
      </c>
      <c r="I4251">
        <v>14.1926254909114</v>
      </c>
      <c r="J4251">
        <v>13.447545966371299</v>
      </c>
      <c r="K4251">
        <v>10.2805611673996</v>
      </c>
      <c r="L4251">
        <v>9.8757059823428808</v>
      </c>
      <c r="M4251">
        <v>67.7463183030994</v>
      </c>
      <c r="N4251">
        <v>1.4020084401375399</v>
      </c>
      <c r="O4251">
        <v>4.2844120328167499</v>
      </c>
      <c r="P4251">
        <v>37.125</v>
      </c>
      <c r="Q4251">
        <v>6.1263357960024002E-2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609</v>
      </c>
      <c r="E4252">
        <v>11.484</v>
      </c>
      <c r="F4252">
        <v>191.4</v>
      </c>
      <c r="G4252">
        <v>-22.7862421610801</v>
      </c>
      <c r="I4252">
        <v>-6.0439132066541399</v>
      </c>
      <c r="M4252">
        <v>100</v>
      </c>
      <c r="N4252">
        <v>1</v>
      </c>
      <c r="O4252">
        <v>0</v>
      </c>
      <c r="P4252">
        <v>4.9917718047174997</v>
      </c>
      <c r="Q4252">
        <v>3.0346719918976001E-2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E4253">
        <v>11.471360000000001</v>
      </c>
      <c r="F4253">
        <v>30.4</v>
      </c>
      <c r="G4253">
        <v>163.68890837360701</v>
      </c>
      <c r="H4253">
        <v>-20.549979631501198</v>
      </c>
      <c r="I4253">
        <v>-19.7718002920681</v>
      </c>
      <c r="J4253">
        <v>5.1406400545724296</v>
      </c>
      <c r="K4253">
        <v>34.393422403640997</v>
      </c>
      <c r="L4253">
        <v>29.396231152588101</v>
      </c>
      <c r="M4253">
        <v>51.972769095057899</v>
      </c>
      <c r="N4253">
        <v>0.62552446249580795</v>
      </c>
      <c r="O4253">
        <v>52.467105263157897</v>
      </c>
      <c r="P4253">
        <v>295.31859557867301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284</v>
      </c>
      <c r="E4254">
        <v>11.4427267</v>
      </c>
      <c r="F4254">
        <v>25.52</v>
      </c>
      <c r="G4254">
        <v>-18.390958672184201</v>
      </c>
      <c r="H4254">
        <v>-1.69660841049485</v>
      </c>
      <c r="I4254">
        <v>-22.4860666907609</v>
      </c>
      <c r="J4254">
        <v>-5.4458646660412198</v>
      </c>
      <c r="K4254">
        <v>26.692479240183101</v>
      </c>
      <c r="L4254">
        <v>26.446352268758901</v>
      </c>
      <c r="M4254">
        <v>47.187635840047399</v>
      </c>
      <c r="N4254">
        <v>1.6951213597583801</v>
      </c>
      <c r="O4254">
        <v>25.391849529780501</v>
      </c>
      <c r="P4254">
        <v>21.523809523809501</v>
      </c>
      <c r="Q4254">
        <v>-2.1219591971530002E-3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584</v>
      </c>
      <c r="E4255">
        <v>11.41610775</v>
      </c>
      <c r="F4255">
        <v>36.21</v>
      </c>
      <c r="G4255">
        <v>-29.913149100932699</v>
      </c>
      <c r="H4255">
        <v>-14.459826136769699</v>
      </c>
      <c r="I4255">
        <v>27.9662343744249</v>
      </c>
      <c r="J4255">
        <v>-15.811852529869199</v>
      </c>
      <c r="K4255">
        <v>39.900013201265502</v>
      </c>
      <c r="L4255">
        <v>36.179227341902099</v>
      </c>
      <c r="M4255">
        <v>26.726514121485099</v>
      </c>
      <c r="N4255">
        <v>3.6161290322580601</v>
      </c>
      <c r="O4255">
        <v>30.212648439657499</v>
      </c>
      <c r="P4255">
        <v>88.397502601456793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420</v>
      </c>
      <c r="E4256">
        <v>11.4028992</v>
      </c>
      <c r="F4256">
        <v>11.71</v>
      </c>
      <c r="G4256">
        <v>6.6651548057293697</v>
      </c>
      <c r="H4256">
        <v>27.197917686937298</v>
      </c>
      <c r="I4256">
        <v>-4.0950457419652304</v>
      </c>
      <c r="J4256">
        <v>-8.6928049108216197</v>
      </c>
      <c r="K4256">
        <v>11.510477379031499</v>
      </c>
      <c r="L4256">
        <v>10.8106117308332</v>
      </c>
      <c r="M4256">
        <v>54.8206331307236</v>
      </c>
      <c r="N4256">
        <v>1.5011162073304301</v>
      </c>
      <c r="O4256">
        <v>38.087105038428597</v>
      </c>
      <c r="P4256">
        <v>101.549053356282</v>
      </c>
      <c r="Q4256">
        <v>4.4746551646446003E-2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705</v>
      </c>
      <c r="E4257">
        <v>11.309675944999899</v>
      </c>
      <c r="F4257">
        <v>19.52</v>
      </c>
      <c r="G4257">
        <v>6.28792010013645</v>
      </c>
      <c r="H4257">
        <v>-1.6543538340417101</v>
      </c>
      <c r="I4257">
        <v>1.0837865566926801</v>
      </c>
      <c r="J4257">
        <v>-1.92283245903099</v>
      </c>
      <c r="K4257">
        <v>18.847907120409801</v>
      </c>
      <c r="L4257">
        <v>17.550350102122199</v>
      </c>
      <c r="M4257">
        <v>51.507867780463002</v>
      </c>
      <c r="N4257">
        <v>0.58297867683275295</v>
      </c>
      <c r="O4257">
        <v>7.5819672131147398</v>
      </c>
      <c r="P4257">
        <v>38.048090523337997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62</v>
      </c>
      <c r="E4258">
        <v>11.27791</v>
      </c>
      <c r="F4258">
        <v>25.97</v>
      </c>
      <c r="G4258">
        <v>42.852735048657003</v>
      </c>
      <c r="H4258">
        <v>-10.477419209760001</v>
      </c>
      <c r="I4258">
        <v>51.276814988628303</v>
      </c>
      <c r="J4258">
        <v>4.7089746921899902</v>
      </c>
      <c r="K4258">
        <v>26.160242505226599</v>
      </c>
      <c r="L4258">
        <v>22.4363265525141</v>
      </c>
      <c r="M4258">
        <v>40.189476219855599</v>
      </c>
      <c r="N4258">
        <v>1.53218799038213</v>
      </c>
      <c r="O4258">
        <v>18.790912591451601</v>
      </c>
      <c r="P4258">
        <v>95.852187028657596</v>
      </c>
      <c r="Q4258">
        <v>2.3460368381397E-2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705</v>
      </c>
      <c r="E4259">
        <v>11.262924035999999</v>
      </c>
      <c r="F4259">
        <v>261.47000000000003</v>
      </c>
      <c r="G4259">
        <v>6.4606142301157403</v>
      </c>
      <c r="H4259">
        <v>-1.8788666619290699</v>
      </c>
      <c r="I4259">
        <v>3.99225040721972</v>
      </c>
      <c r="J4259">
        <v>-0.46967247469915901</v>
      </c>
      <c r="K4259">
        <v>249.76225861277601</v>
      </c>
      <c r="L4259">
        <v>231.099818838451</v>
      </c>
      <c r="M4259">
        <v>55.874429077666797</v>
      </c>
      <c r="N4259">
        <v>0.83495444257442897</v>
      </c>
      <c r="O4259">
        <v>8.9379278693540094</v>
      </c>
      <c r="P4259">
        <v>34.771403535900198</v>
      </c>
      <c r="Q4259">
        <v>3.1845093282099998E-4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384</v>
      </c>
      <c r="E4260">
        <v>11.226522959999899</v>
      </c>
      <c r="F4260">
        <v>9.76</v>
      </c>
      <c r="G4260">
        <v>-32.558501770675598</v>
      </c>
      <c r="H4260">
        <v>-4.8492420129554299</v>
      </c>
      <c r="I4260">
        <v>-6.0894484522318599</v>
      </c>
      <c r="J4260">
        <v>-2.0261382441549598</v>
      </c>
      <c r="K4260">
        <v>9.7193649806781295</v>
      </c>
      <c r="L4260">
        <v>10.2435278781899</v>
      </c>
      <c r="M4260">
        <v>99.999990417572306</v>
      </c>
      <c r="O4260">
        <v>5.0204918032786798</v>
      </c>
      <c r="P4260">
        <v>6.0869565217391397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230</v>
      </c>
      <c r="E4261">
        <v>11.221494959999999</v>
      </c>
      <c r="F4261">
        <v>41.55</v>
      </c>
      <c r="G4261">
        <v>30.809772293744299</v>
      </c>
      <c r="H4261">
        <v>-21.1961807884656</v>
      </c>
      <c r="I4261">
        <v>-10.1861704482648</v>
      </c>
      <c r="J4261">
        <v>-3.3976493124899001</v>
      </c>
      <c r="K4261">
        <v>44.675598479217498</v>
      </c>
      <c r="L4261">
        <v>39.866127279175103</v>
      </c>
      <c r="M4261">
        <v>41.412396061485197</v>
      </c>
      <c r="N4261">
        <v>1.1182335302750199</v>
      </c>
      <c r="O4261">
        <v>28.255114320096201</v>
      </c>
      <c r="P4261">
        <v>101.21065375302599</v>
      </c>
      <c r="Q4261">
        <v>0.11857490225016599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1510</v>
      </c>
      <c r="E4262">
        <v>11.154492487999899</v>
      </c>
      <c r="F4262">
        <v>12.24</v>
      </c>
      <c r="G4262">
        <v>-1.8520880398716799</v>
      </c>
      <c r="H4262">
        <v>-6.2092420129554302</v>
      </c>
      <c r="I4262">
        <v>-21.627357765206501</v>
      </c>
      <c r="J4262">
        <v>-5.3202558912137796</v>
      </c>
      <c r="K4262">
        <v>12.328302677693401</v>
      </c>
      <c r="L4262">
        <v>11.8223162093763</v>
      </c>
      <c r="M4262">
        <v>50.105161351644298</v>
      </c>
      <c r="N4262">
        <v>1.1129730912272999</v>
      </c>
      <c r="O4262">
        <v>25.571895424836502</v>
      </c>
      <c r="P4262">
        <v>65.405405405405403</v>
      </c>
      <c r="Q4262">
        <v>6.3827618771015004E-2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609</v>
      </c>
      <c r="E4263">
        <v>11.146240000000001</v>
      </c>
      <c r="F4263">
        <v>47.28</v>
      </c>
      <c r="G4263">
        <v>23.517986034202298</v>
      </c>
      <c r="H4263">
        <v>13.626948463234999</v>
      </c>
      <c r="I4263">
        <v>-16.475685011371599</v>
      </c>
      <c r="J4263">
        <v>0.93268650237927997</v>
      </c>
      <c r="K4263">
        <v>42.540354655580998</v>
      </c>
      <c r="L4263">
        <v>38.111625196886799</v>
      </c>
      <c r="M4263">
        <v>74.236994068347897</v>
      </c>
      <c r="N4263">
        <v>4.6687319262014304</v>
      </c>
      <c r="O4263">
        <v>25.253807106598899</v>
      </c>
      <c r="P4263">
        <v>88.742514970059801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11.095377020000001</v>
      </c>
      <c r="F4264">
        <v>73.3</v>
      </c>
      <c r="G4264">
        <v>-18.733086860769301</v>
      </c>
      <c r="H4264">
        <v>19.031102756353299</v>
      </c>
      <c r="I4264">
        <v>-4.5568936110230096</v>
      </c>
      <c r="J4264">
        <v>-0.22058268859940999</v>
      </c>
      <c r="K4264">
        <v>69.396884027997402</v>
      </c>
      <c r="L4264">
        <v>69.817422260945193</v>
      </c>
      <c r="M4264">
        <v>71.4485041552648</v>
      </c>
      <c r="N4264">
        <v>0.29736342943854299</v>
      </c>
      <c r="O4264">
        <v>59.290586630286498</v>
      </c>
      <c r="P4264">
        <v>60.043668122270702</v>
      </c>
      <c r="Q4264">
        <v>9.8785852695648005E-2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379</v>
      </c>
      <c r="E4265">
        <v>11.008869142479501</v>
      </c>
      <c r="F4265">
        <v>3.28</v>
      </c>
      <c r="G4265">
        <v>141.07444505059499</v>
      </c>
      <c r="H4265">
        <v>-4.8492420129554299</v>
      </c>
      <c r="I4265">
        <v>174.181706292976</v>
      </c>
      <c r="J4265">
        <v>-2.0261382441549598</v>
      </c>
      <c r="K4265">
        <v>3.17836669914709</v>
      </c>
      <c r="L4265">
        <v>2.3512166194504398</v>
      </c>
      <c r="M4265">
        <v>72.517567115718407</v>
      </c>
      <c r="N4265">
        <v>5.9793814432989603E-2</v>
      </c>
      <c r="O4265">
        <v>4.5731707317073296</v>
      </c>
      <c r="P4265">
        <v>355.55555555555497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705</v>
      </c>
      <c r="E4266">
        <v>10.982502</v>
      </c>
      <c r="F4266">
        <v>300.36</v>
      </c>
      <c r="G4266">
        <v>-18.1175539438917</v>
      </c>
      <c r="H4266">
        <v>-7.413344577058</v>
      </c>
      <c r="I4266">
        <v>9.3683877858704001</v>
      </c>
      <c r="J4266">
        <v>-3.6442612215012402</v>
      </c>
      <c r="K4266">
        <v>296.36271753073999</v>
      </c>
      <c r="L4266">
        <v>273.50360239804201</v>
      </c>
      <c r="M4266">
        <v>56.692276819569898</v>
      </c>
      <c r="N4266">
        <v>0.50414011126189495</v>
      </c>
      <c r="O4266">
        <v>12.554934079104999</v>
      </c>
      <c r="P4266">
        <v>46.517073170731699</v>
      </c>
      <c r="Q4266">
        <v>-0.11226619776288201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306</v>
      </c>
      <c r="E4267">
        <v>10.97606</v>
      </c>
      <c r="F4267">
        <v>2.36</v>
      </c>
      <c r="G4267">
        <v>0.48285559941977402</v>
      </c>
      <c r="H4267">
        <v>-6.1367956610241103</v>
      </c>
      <c r="I4267">
        <v>-3.76295773864438</v>
      </c>
      <c r="J4267">
        <v>-9.6566603325083893</v>
      </c>
      <c r="K4267">
        <v>2.2542281150669101</v>
      </c>
      <c r="L4267">
        <v>2.0849805228087201</v>
      </c>
      <c r="M4267">
        <v>51.419656110765999</v>
      </c>
      <c r="N4267">
        <v>1.0487544109478</v>
      </c>
      <c r="O4267">
        <v>18.644067796610098</v>
      </c>
      <c r="P4267">
        <v>67.375886524822604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384</v>
      </c>
      <c r="E4268">
        <v>10.951752000000001</v>
      </c>
      <c r="F4268">
        <v>0.72</v>
      </c>
      <c r="G4268">
        <v>-36.638773459468403</v>
      </c>
      <c r="H4268">
        <v>-0.62388990027937696</v>
      </c>
      <c r="I4268">
        <v>10.9982132937131</v>
      </c>
      <c r="J4268">
        <v>-3.3594715774882902</v>
      </c>
      <c r="K4268">
        <v>0.72147029226703296</v>
      </c>
      <c r="M4268">
        <v>42.2586249079975</v>
      </c>
      <c r="N4268">
        <v>1.23144301932316</v>
      </c>
      <c r="O4268">
        <v>70.8333333333333</v>
      </c>
      <c r="P4268">
        <v>84.615384615384599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59</v>
      </c>
      <c r="E4269">
        <v>10.905183900000001</v>
      </c>
      <c r="F4269">
        <v>41.97</v>
      </c>
      <c r="G4269">
        <v>-15.708588064596</v>
      </c>
      <c r="H4269">
        <v>-4.5244160268765503</v>
      </c>
      <c r="I4269">
        <v>-7.9152918909785202</v>
      </c>
      <c r="J4269">
        <v>-3.3046770569403301</v>
      </c>
      <c r="K4269">
        <v>42.191927576441799</v>
      </c>
      <c r="L4269">
        <v>40.907446990740503</v>
      </c>
      <c r="M4269">
        <v>51.442046819346203</v>
      </c>
      <c r="N4269">
        <v>0.56361533870486402</v>
      </c>
      <c r="O4269">
        <v>19.1327138432213</v>
      </c>
      <c r="P4269">
        <v>25.847076461769099</v>
      </c>
      <c r="Q4269">
        <v>4.6517644123005998E-2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275</v>
      </c>
      <c r="E4270">
        <v>10.8996508</v>
      </c>
      <c r="F4270">
        <v>7.61</v>
      </c>
      <c r="G4270">
        <v>13.147911960128299</v>
      </c>
      <c r="H4270">
        <v>0.116275228423876</v>
      </c>
      <c r="I4270">
        <v>19.049785074098398</v>
      </c>
      <c r="J4270">
        <v>-2.0261382441549598</v>
      </c>
      <c r="K4270">
        <v>6.4128619731430598</v>
      </c>
      <c r="L4270">
        <v>5.2656984767283301</v>
      </c>
      <c r="M4270">
        <v>99.999729810593706</v>
      </c>
      <c r="N4270">
        <v>0.81465241618708295</v>
      </c>
      <c r="O4270">
        <v>0</v>
      </c>
      <c r="P4270">
        <v>102.933333333333</v>
      </c>
      <c r="Q4270">
        <v>0.157955163168151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281</v>
      </c>
      <c r="E4271">
        <v>10.898709928000001</v>
      </c>
      <c r="F4271">
        <v>46.37</v>
      </c>
      <c r="G4271">
        <v>-4.12468063246427</v>
      </c>
      <c r="H4271">
        <v>0.261869098155666</v>
      </c>
      <c r="I4271">
        <v>-24.5083478215974</v>
      </c>
      <c r="J4271">
        <v>2.1588837822767499</v>
      </c>
      <c r="K4271">
        <v>46.355102158639099</v>
      </c>
      <c r="L4271">
        <v>45.779059482685497</v>
      </c>
      <c r="M4271">
        <v>61.7440073041329</v>
      </c>
      <c r="N4271">
        <v>1.2391977752457399</v>
      </c>
      <c r="O4271">
        <v>48.910933793400901</v>
      </c>
      <c r="P4271">
        <v>35.3868613138686</v>
      </c>
      <c r="Q4271">
        <v>2.5616898982955001E-2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705</v>
      </c>
      <c r="E4272">
        <v>10.8938445</v>
      </c>
      <c r="F4272">
        <v>65.489999999999995</v>
      </c>
      <c r="G4272">
        <v>-3.6263551980251001</v>
      </c>
      <c r="H4272">
        <v>-0.59291289903138999</v>
      </c>
      <c r="I4272">
        <v>4.1419442534894104</v>
      </c>
      <c r="J4272">
        <v>-2.1928049108216201</v>
      </c>
      <c r="K4272">
        <v>63.4336052528501</v>
      </c>
      <c r="L4272">
        <v>59.325602371676197</v>
      </c>
      <c r="M4272">
        <v>65.817523880043396</v>
      </c>
      <c r="N4272">
        <v>0.87469337395707802</v>
      </c>
      <c r="O4272">
        <v>2.7637807298824302</v>
      </c>
      <c r="P4272">
        <v>27.165048543689299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531</v>
      </c>
      <c r="E4273">
        <v>10.8876846</v>
      </c>
      <c r="F4273">
        <v>23.89</v>
      </c>
      <c r="G4273">
        <v>-39.296532484316103</v>
      </c>
      <c r="H4273">
        <v>15.940231671255001</v>
      </c>
      <c r="I4273">
        <v>-11.9070543059774</v>
      </c>
      <c r="J4273">
        <v>2.2920435740268501</v>
      </c>
      <c r="K4273">
        <v>20.100989130013598</v>
      </c>
      <c r="L4273">
        <v>21.509763683752499</v>
      </c>
      <c r="M4273">
        <v>66.954456285468794</v>
      </c>
      <c r="N4273">
        <v>2.2807796817502699</v>
      </c>
      <c r="O4273">
        <v>27.542904981163598</v>
      </c>
      <c r="P4273">
        <v>45.227963525835797</v>
      </c>
      <c r="Q4273">
        <v>1.4908433552434999E-2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609</v>
      </c>
      <c r="E4274">
        <v>10.8742608</v>
      </c>
      <c r="F4274">
        <v>18.7</v>
      </c>
      <c r="G4274">
        <v>20.165024008885901</v>
      </c>
      <c r="H4274">
        <v>-2.4982305312714499</v>
      </c>
      <c r="I4274">
        <v>-0.77625104910749798</v>
      </c>
      <c r="J4274">
        <v>-4.42446983956685</v>
      </c>
      <c r="K4274">
        <v>17.2010454441074</v>
      </c>
      <c r="L4274">
        <v>15.7917573332897</v>
      </c>
      <c r="M4274">
        <v>55.565858017625601</v>
      </c>
      <c r="N4274">
        <v>1.42987837011741</v>
      </c>
      <c r="O4274">
        <v>12.245989304812801</v>
      </c>
      <c r="P4274">
        <v>71.402383134738699</v>
      </c>
      <c r="Q4274">
        <v>2.3209898918762E-2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230</v>
      </c>
      <c r="E4275">
        <v>10.847969000000001</v>
      </c>
      <c r="F4275">
        <v>28.99</v>
      </c>
      <c r="G4275">
        <v>299.173385150549</v>
      </c>
      <c r="H4275">
        <v>25.8799246537112</v>
      </c>
      <c r="I4275">
        <v>26.946228363211802</v>
      </c>
      <c r="J4275">
        <v>6.2483715597665999</v>
      </c>
      <c r="K4275">
        <v>24.028784000560599</v>
      </c>
      <c r="L4275">
        <v>20.782576977301598</v>
      </c>
      <c r="M4275">
        <v>74.8249816215924</v>
      </c>
      <c r="N4275">
        <v>2.43366093160409</v>
      </c>
      <c r="O4275">
        <v>15.8675405312176</v>
      </c>
      <c r="P4275">
        <v>326.95139911634698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49</v>
      </c>
      <c r="E4276">
        <v>10.798717999999999</v>
      </c>
      <c r="F4276">
        <v>37</v>
      </c>
      <c r="G4276">
        <v>32.395146207362501</v>
      </c>
      <c r="H4276">
        <v>9.1830160515606902</v>
      </c>
      <c r="I4276">
        <v>38.1578633757251</v>
      </c>
      <c r="J4276">
        <v>-5.4414387906030397</v>
      </c>
      <c r="K4276">
        <v>34.119327669795297</v>
      </c>
      <c r="L4276">
        <v>30.0265762296745</v>
      </c>
      <c r="M4276">
        <v>46.770694845265098</v>
      </c>
      <c r="N4276">
        <v>1.1969584249573499</v>
      </c>
      <c r="O4276">
        <v>9.2702702702702702</v>
      </c>
      <c r="P4276">
        <v>82.266009852216698</v>
      </c>
      <c r="Q4276">
        <v>0.105526147795897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609</v>
      </c>
      <c r="E4277">
        <v>10.777900000000001</v>
      </c>
      <c r="F4277">
        <v>28</v>
      </c>
      <c r="G4277">
        <v>72.221986034202303</v>
      </c>
      <c r="H4277">
        <v>-7.2882664031993301</v>
      </c>
      <c r="I4277">
        <v>51.849713476121003</v>
      </c>
      <c r="J4277">
        <v>-11.616063978736801</v>
      </c>
      <c r="K4277">
        <v>28.2687821639791</v>
      </c>
      <c r="L4277">
        <v>23.238491843460601</v>
      </c>
      <c r="M4277">
        <v>26.48577365249</v>
      </c>
      <c r="N4277">
        <v>0.111296296296296</v>
      </c>
      <c r="O4277">
        <v>29.1428571428571</v>
      </c>
      <c r="P4277">
        <v>133.333333333333</v>
      </c>
      <c r="Q4277">
        <v>0.162321823883532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49</v>
      </c>
      <c r="E4278">
        <v>10.7675163</v>
      </c>
      <c r="F4278">
        <v>23.69</v>
      </c>
      <c r="G4278">
        <v>11.411175223391499</v>
      </c>
      <c r="H4278">
        <v>6.7942868719527603</v>
      </c>
      <c r="I4278">
        <v>-6.2590375102659204</v>
      </c>
      <c r="J4278">
        <v>8.7738617558450294</v>
      </c>
      <c r="K4278">
        <v>23.946665275131199</v>
      </c>
      <c r="L4278">
        <v>23.592005564902699</v>
      </c>
      <c r="M4278">
        <v>76.951655141467199</v>
      </c>
      <c r="N4278">
        <v>1.8175122185241801</v>
      </c>
      <c r="O4278">
        <v>62.515829463908801</v>
      </c>
      <c r="P4278">
        <v>48.0625</v>
      </c>
      <c r="Q4278">
        <v>5.8479742873930998E-2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E4279">
        <v>10.733445</v>
      </c>
      <c r="F4279">
        <v>4.3</v>
      </c>
      <c r="G4279">
        <v>-20.278013965797602</v>
      </c>
      <c r="H4279">
        <v>-17.0941399721391</v>
      </c>
      <c r="I4279">
        <v>-11.0356850113716</v>
      </c>
      <c r="J4279">
        <v>1.3392463712296401</v>
      </c>
      <c r="K4279">
        <v>4.8711945678514903</v>
      </c>
      <c r="L4279">
        <v>4.9205410256721702</v>
      </c>
      <c r="M4279">
        <v>43.154977605185401</v>
      </c>
      <c r="N4279">
        <v>1.2725490196078399</v>
      </c>
      <c r="O4279">
        <v>61.6279069767442</v>
      </c>
      <c r="P4279">
        <v>27.218934911242599</v>
      </c>
      <c r="Q4279">
        <v>3.0985774753621999E-2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1105</v>
      </c>
      <c r="E4280">
        <v>10.723984919999999</v>
      </c>
      <c r="F4280">
        <v>1.9</v>
      </c>
      <c r="G4280">
        <v>-22.222458410242002</v>
      </c>
      <c r="H4280">
        <v>-28.695395859109201</v>
      </c>
      <c r="I4280">
        <v>-5.4801294558160896</v>
      </c>
      <c r="J4280">
        <v>1.63878322181362</v>
      </c>
      <c r="K4280">
        <v>1.99544022572403</v>
      </c>
      <c r="L4280">
        <v>1.8382052331082399</v>
      </c>
      <c r="M4280">
        <v>48.0905791223351</v>
      </c>
      <c r="N4280">
        <v>1.0265144845132601</v>
      </c>
      <c r="O4280">
        <v>42.105263157894697</v>
      </c>
      <c r="P4280">
        <v>35.714285714285701</v>
      </c>
      <c r="Q4280">
        <v>7.4391173925034998E-2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214</v>
      </c>
      <c r="E4281">
        <v>10.716289</v>
      </c>
      <c r="F4281">
        <v>15.15</v>
      </c>
      <c r="G4281">
        <v>106.018282330498</v>
      </c>
      <c r="H4281">
        <v>48.346634275704297</v>
      </c>
      <c r="I4281">
        <v>55.447831472144799</v>
      </c>
      <c r="J4281">
        <v>6.1252445797169299</v>
      </c>
      <c r="K4281">
        <v>11.0051915327416</v>
      </c>
      <c r="L4281">
        <v>9.1300250450135891</v>
      </c>
      <c r="M4281">
        <v>99.580551069773406</v>
      </c>
      <c r="N4281">
        <v>1.48520497089273</v>
      </c>
      <c r="O4281">
        <v>0</v>
      </c>
      <c r="P4281">
        <v>163.47826086956499</v>
      </c>
      <c r="Q4281">
        <v>0.117349346475678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10.67761782</v>
      </c>
      <c r="F4282">
        <v>17.899999999999999</v>
      </c>
      <c r="G4282">
        <v>-42.5399187277023</v>
      </c>
      <c r="H4282">
        <v>-4.8492420129554299</v>
      </c>
      <c r="I4282">
        <v>-42.5844421815437</v>
      </c>
      <c r="J4282">
        <v>-2.0261382441549598</v>
      </c>
      <c r="K4282">
        <v>19.156076286971999</v>
      </c>
      <c r="L4282">
        <v>22.126791715589899</v>
      </c>
      <c r="M4282">
        <v>0.783155188313856</v>
      </c>
      <c r="N4282">
        <v>0.52058823529411702</v>
      </c>
      <c r="O4282">
        <v>85.921787709497195</v>
      </c>
      <c r="P4282">
        <v>1.99430199430197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140</v>
      </c>
      <c r="E4283">
        <v>10.632400000000001</v>
      </c>
      <c r="F4283">
        <v>27.98</v>
      </c>
      <c r="G4283">
        <v>159.196345008561</v>
      </c>
      <c r="H4283">
        <v>-14.240433722799899</v>
      </c>
      <c r="I4283">
        <v>-18.6924506879392</v>
      </c>
      <c r="J4283">
        <v>1.83429234233352</v>
      </c>
      <c r="K4283">
        <v>29.107211116348001</v>
      </c>
      <c r="L4283">
        <v>25.8294544406622</v>
      </c>
      <c r="M4283">
        <v>49.9188509859002</v>
      </c>
      <c r="N4283">
        <v>1.96617091799971</v>
      </c>
      <c r="O4283">
        <v>51.929949964260103</v>
      </c>
      <c r="P4283">
        <v>194.21661409043099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E4284">
        <v>10.602766705000001</v>
      </c>
      <c r="F4284">
        <v>25.57</v>
      </c>
      <c r="G4284">
        <v>-50.293165480949099</v>
      </c>
      <c r="H4284">
        <v>-19.4165657683847</v>
      </c>
      <c r="I4284">
        <v>-58.073796030427097</v>
      </c>
      <c r="J4284">
        <v>8.1893789972243507</v>
      </c>
      <c r="K4284">
        <v>29.6893303520987</v>
      </c>
      <c r="L4284">
        <v>33.995384788943703</v>
      </c>
      <c r="M4284">
        <v>63.824166845675897</v>
      </c>
      <c r="N4284">
        <v>1.3244897959183599</v>
      </c>
      <c r="O4284">
        <v>116.77747360187701</v>
      </c>
      <c r="P4284">
        <v>21.761904761904699</v>
      </c>
      <c r="Q4284">
        <v>3.6287603506567997E-2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705</v>
      </c>
      <c r="E4285">
        <v>10.576090199999999</v>
      </c>
      <c r="F4285">
        <v>57.21</v>
      </c>
      <c r="G4285">
        <v>6.61240181996701</v>
      </c>
      <c r="H4285">
        <v>-3.02781344152686</v>
      </c>
      <c r="I4285">
        <v>3.06483353669377</v>
      </c>
      <c r="J4285">
        <v>-4.5560527740694798</v>
      </c>
      <c r="K4285">
        <v>54.9251359521677</v>
      </c>
      <c r="L4285">
        <v>50.437035680801102</v>
      </c>
      <c r="M4285">
        <v>51.449225640246297</v>
      </c>
      <c r="N4285">
        <v>1.98196949466497</v>
      </c>
      <c r="O4285">
        <v>3.1288236322321201</v>
      </c>
      <c r="P4285">
        <v>37.524038461538403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129</v>
      </c>
      <c r="E4286">
        <v>10.571</v>
      </c>
      <c r="F4286">
        <v>6.73</v>
      </c>
      <c r="G4286">
        <v>-15.6718779790646</v>
      </c>
      <c r="H4286">
        <v>-8.2583329220463497</v>
      </c>
      <c r="I4286">
        <v>-25.953510548666198</v>
      </c>
      <c r="J4286">
        <v>-6.7880430060597199</v>
      </c>
      <c r="K4286">
        <v>7.0688211218628396</v>
      </c>
      <c r="L4286">
        <v>7.3056191878223702</v>
      </c>
      <c r="M4286">
        <v>39.7245800067465</v>
      </c>
      <c r="N4286">
        <v>1.18444418876049</v>
      </c>
      <c r="O4286">
        <v>92.867756315007398</v>
      </c>
      <c r="P4286">
        <v>30.426356589147201</v>
      </c>
      <c r="Q4286">
        <v>4.1236820213553002E-2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609</v>
      </c>
      <c r="E4287">
        <v>10.548260448000001</v>
      </c>
      <c r="F4287">
        <v>11.07</v>
      </c>
      <c r="G4287">
        <v>38.688151447736203</v>
      </c>
      <c r="H4287">
        <v>20.121172188228002</v>
      </c>
      <c r="I4287">
        <v>-21.254663113561399</v>
      </c>
      <c r="J4287">
        <v>9.1317564926871402</v>
      </c>
      <c r="K4287">
        <v>9.0961355250238594</v>
      </c>
      <c r="L4287">
        <v>8.6758046558771191</v>
      </c>
      <c r="M4287">
        <v>82.162603159046199</v>
      </c>
      <c r="N4287">
        <v>3.0042598789153998</v>
      </c>
      <c r="O4287">
        <v>38.211382113821102</v>
      </c>
      <c r="P4287">
        <v>107.303370786516</v>
      </c>
      <c r="Q4287">
        <v>8.2567348529693996E-2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21</v>
      </c>
      <c r="E4288">
        <v>10.542</v>
      </c>
      <c r="F4288">
        <v>21</v>
      </c>
      <c r="G4288">
        <v>22.221986034202299</v>
      </c>
      <c r="H4288">
        <v>11.8174246537112</v>
      </c>
      <c r="I4288">
        <v>3.65574043920182</v>
      </c>
      <c r="J4288">
        <v>-5.0732296568973396</v>
      </c>
      <c r="K4288">
        <v>19.709033923502499</v>
      </c>
      <c r="L4288">
        <v>17.762317645336001</v>
      </c>
      <c r="M4288">
        <v>43.438955163682898</v>
      </c>
      <c r="N4288">
        <v>1.0379964594945099</v>
      </c>
      <c r="O4288">
        <v>27</v>
      </c>
      <c r="P4288">
        <v>55.096011816839003</v>
      </c>
      <c r="Q4288">
        <v>8.4538201675780009E-3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1566</v>
      </c>
      <c r="E4289">
        <v>10.473227289</v>
      </c>
      <c r="F4289">
        <v>9.6300000000000008</v>
      </c>
      <c r="G4289">
        <v>132.49225630447199</v>
      </c>
      <c r="H4289">
        <v>-5.8296341698181697</v>
      </c>
      <c r="I4289">
        <v>44.286895633789598</v>
      </c>
      <c r="J4289">
        <v>-0.31415435694448901</v>
      </c>
      <c r="K4289">
        <v>9.3670107285427004</v>
      </c>
      <c r="L4289">
        <v>7.3483513165066698</v>
      </c>
      <c r="M4289">
        <v>60.534012956795401</v>
      </c>
      <c r="N4289">
        <v>1.0169352132786</v>
      </c>
      <c r="O4289">
        <v>35.514018691588703</v>
      </c>
      <c r="Q4289">
        <v>0.102775653547394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E4290">
        <v>10.466464</v>
      </c>
      <c r="F4290">
        <v>37.9</v>
      </c>
      <c r="G4290">
        <v>-35.338989575553697</v>
      </c>
      <c r="H4290">
        <v>-19.122030974728698</v>
      </c>
      <c r="I4290">
        <v>-16.285685011371601</v>
      </c>
      <c r="J4290">
        <v>-0.95947157748829903</v>
      </c>
      <c r="K4290">
        <v>40.680671080262897</v>
      </c>
      <c r="L4290">
        <v>43.191181742076502</v>
      </c>
      <c r="M4290">
        <v>29.68561515427</v>
      </c>
      <c r="N4290">
        <v>0.71428571428571397</v>
      </c>
      <c r="O4290">
        <v>58.311345646437999</v>
      </c>
      <c r="P4290">
        <v>3.8071761161325699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E4291">
        <v>10.3617039</v>
      </c>
      <c r="F4291">
        <v>33.1</v>
      </c>
      <c r="G4291">
        <v>103.528764510792</v>
      </c>
      <c r="H4291">
        <v>112.749101672344</v>
      </c>
      <c r="I4291">
        <v>115.83203260343301</v>
      </c>
      <c r="J4291">
        <v>43.608965681942003</v>
      </c>
      <c r="K4291">
        <v>18.5190039965964</v>
      </c>
      <c r="L4291">
        <v>16.3145229287069</v>
      </c>
      <c r="M4291">
        <v>95.703235958221896</v>
      </c>
      <c r="N4291">
        <v>2.7853013239339699</v>
      </c>
      <c r="O4291">
        <v>0</v>
      </c>
      <c r="P4291">
        <v>161.86708860759401</v>
      </c>
      <c r="Q4291">
        <v>0.10242473941951399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584</v>
      </c>
      <c r="E4292">
        <v>10.304618</v>
      </c>
      <c r="F4292">
        <v>6.67</v>
      </c>
      <c r="G4292">
        <v>35.702378191065101</v>
      </c>
      <c r="H4292">
        <v>54.775171132584397</v>
      </c>
      <c r="I4292">
        <v>64.953760898918603</v>
      </c>
      <c r="J4292">
        <v>-9.5091314414338708</v>
      </c>
      <c r="K4292">
        <v>5.69414019177513</v>
      </c>
      <c r="L4292">
        <v>4.8842908642751297</v>
      </c>
      <c r="M4292">
        <v>65.665808993771805</v>
      </c>
      <c r="N4292">
        <v>2.1175649854299201</v>
      </c>
      <c r="O4292">
        <v>18.290854572713599</v>
      </c>
      <c r="P4292">
        <v>119.407894736842</v>
      </c>
      <c r="Q4292">
        <v>8.1444106968575E-2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284</v>
      </c>
      <c r="E4293">
        <v>10.269371159999899</v>
      </c>
      <c r="F4293">
        <v>23.5</v>
      </c>
      <c r="G4293">
        <v>-33.778013965797598</v>
      </c>
      <c r="H4293">
        <v>3.4193737933488002</v>
      </c>
      <c r="I4293">
        <v>0.86907689339026595</v>
      </c>
      <c r="J4293">
        <v>10.8847717129674</v>
      </c>
      <c r="K4293">
        <v>21.3794898904411</v>
      </c>
      <c r="L4293">
        <v>23.176044824864199</v>
      </c>
      <c r="M4293">
        <v>82.994491121470304</v>
      </c>
      <c r="N4293">
        <v>1.18</v>
      </c>
      <c r="O4293">
        <v>48.936170212765902</v>
      </c>
      <c r="P4293">
        <v>49.872448979591802</v>
      </c>
      <c r="Q4293">
        <v>5.5168133141593002E-2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1566</v>
      </c>
      <c r="E4294">
        <v>10.226181</v>
      </c>
      <c r="F4294">
        <v>29</v>
      </c>
      <c r="G4294">
        <v>116.329730141946</v>
      </c>
      <c r="H4294">
        <v>-6.1090309131937799</v>
      </c>
      <c r="I4294">
        <v>133.07205909637199</v>
      </c>
      <c r="J4294">
        <v>-9.9626461806628992</v>
      </c>
      <c r="K4294">
        <v>30.603180272067899</v>
      </c>
      <c r="M4294">
        <v>39.489547483096999</v>
      </c>
      <c r="N4294">
        <v>1.0952182334215399</v>
      </c>
      <c r="O4294">
        <v>52.379310344827502</v>
      </c>
      <c r="P4294">
        <v>156.18374558303799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584</v>
      </c>
      <c r="E4295">
        <v>10.22062</v>
      </c>
      <c r="F4295">
        <v>55</v>
      </c>
      <c r="G4295">
        <v>26.2836106840623</v>
      </c>
      <c r="H4295">
        <v>12.9035669758086</v>
      </c>
      <c r="I4295">
        <v>52.557414334255903</v>
      </c>
      <c r="J4295">
        <v>-3.1582137158530701</v>
      </c>
      <c r="K4295">
        <v>48.598809253426097</v>
      </c>
      <c r="L4295">
        <v>41.654287137832</v>
      </c>
      <c r="M4295">
        <v>47.796903557660002</v>
      </c>
      <c r="N4295">
        <v>1.7048052105995699</v>
      </c>
      <c r="O4295">
        <v>19.890909090908998</v>
      </c>
      <c r="P4295">
        <v>103.02694721299299</v>
      </c>
      <c r="Q4295">
        <v>0.14650809097826201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584</v>
      </c>
      <c r="E4296">
        <v>10.210000000000001</v>
      </c>
      <c r="F4296">
        <v>20.420000000000002</v>
      </c>
      <c r="G4296">
        <v>13.5368649269359</v>
      </c>
      <c r="H4296">
        <v>-24.8022016366324</v>
      </c>
      <c r="I4296">
        <v>76.648138518040099</v>
      </c>
      <c r="J4296">
        <v>-4.0414933305273104</v>
      </c>
      <c r="K4296">
        <v>19.437838313181501</v>
      </c>
      <c r="L4296">
        <v>14.5281440455609</v>
      </c>
      <c r="M4296">
        <v>39.487421163167397</v>
      </c>
      <c r="N4296">
        <v>0.39939162104588</v>
      </c>
      <c r="O4296">
        <v>30.0685602350636</v>
      </c>
      <c r="P4296">
        <v>165.885416666666</v>
      </c>
      <c r="Q4296">
        <v>0.146520103030507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796</v>
      </c>
      <c r="E4297">
        <v>10.209671999999999</v>
      </c>
      <c r="F4297">
        <v>264</v>
      </c>
      <c r="G4297">
        <v>45.564074018444003</v>
      </c>
      <c r="H4297">
        <v>-23.830368298055902</v>
      </c>
      <c r="I4297">
        <v>-36.982389078692798</v>
      </c>
      <c r="J4297">
        <v>-21.007264529255401</v>
      </c>
      <c r="K4297">
        <v>332.64483540846902</v>
      </c>
      <c r="L4297">
        <v>291.874185785733</v>
      </c>
      <c r="M4297">
        <v>5.7788302781319996E-3</v>
      </c>
      <c r="N4297">
        <v>0.151898734177215</v>
      </c>
      <c r="O4297">
        <v>83.257575757575694</v>
      </c>
      <c r="P4297">
        <v>119.26910299003301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62</v>
      </c>
      <c r="E4298">
        <v>10.2093075</v>
      </c>
      <c r="F4298">
        <v>14</v>
      </c>
      <c r="G4298">
        <v>-82.352965296102596</v>
      </c>
      <c r="H4298">
        <v>-7.2882664031993301</v>
      </c>
      <c r="I4298">
        <v>-54.584072108145797</v>
      </c>
      <c r="J4298">
        <v>-2.0261382441549598</v>
      </c>
      <c r="K4298">
        <v>15.016880070009501</v>
      </c>
      <c r="L4298">
        <v>17.953972256935899</v>
      </c>
      <c r="M4298">
        <v>44.106863214007703</v>
      </c>
      <c r="N4298">
        <v>0</v>
      </c>
      <c r="O4298">
        <v>138.57142857142799</v>
      </c>
      <c r="P4298">
        <v>22.9148375768217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E4299">
        <v>10.208016000000001</v>
      </c>
      <c r="F4299">
        <v>0.65</v>
      </c>
      <c r="G4299">
        <v>-11.706585394369</v>
      </c>
      <c r="H4299">
        <v>-9.3268539532539396</v>
      </c>
      <c r="I4299">
        <v>-38.813462789149398</v>
      </c>
      <c r="J4299">
        <v>-7.9084911853314299</v>
      </c>
      <c r="K4299">
        <v>0.66547541226515705</v>
      </c>
      <c r="L4299">
        <v>0.68617506884503998</v>
      </c>
      <c r="M4299">
        <v>35.767717898045198</v>
      </c>
      <c r="N4299">
        <v>0.72695704607526601</v>
      </c>
      <c r="O4299">
        <v>89.230769230769198</v>
      </c>
      <c r="P4299">
        <v>35.4166666666666</v>
      </c>
      <c r="Q4299">
        <v>5.3962511941848999E-2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373</v>
      </c>
      <c r="E4300">
        <v>10.203280811999999</v>
      </c>
      <c r="F4300">
        <v>18.45</v>
      </c>
      <c r="G4300">
        <v>150.50252902062701</v>
      </c>
      <c r="H4300">
        <v>44.2601727453142</v>
      </c>
      <c r="I4300">
        <v>117.02364749789901</v>
      </c>
      <c r="J4300">
        <v>19.298913515679299</v>
      </c>
      <c r="K4300">
        <v>12.2799791746486</v>
      </c>
      <c r="L4300">
        <v>9.99080037231343</v>
      </c>
      <c r="M4300">
        <v>92.021140542293097</v>
      </c>
      <c r="N4300">
        <v>3.4950157870996801</v>
      </c>
      <c r="O4300">
        <v>0</v>
      </c>
      <c r="P4300">
        <v>239.77900552486099</v>
      </c>
      <c r="Q4300">
        <v>0.119190754660304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384</v>
      </c>
      <c r="E4301">
        <v>10.199999999999999</v>
      </c>
      <c r="F4301">
        <v>20.260000000000002</v>
      </c>
      <c r="G4301">
        <v>37.880203532158198</v>
      </c>
      <c r="H4301">
        <v>-4.2723189360323497</v>
      </c>
      <c r="I4301">
        <v>6.2096853589987298</v>
      </c>
      <c r="J4301">
        <v>0.122299255845043</v>
      </c>
      <c r="K4301">
        <v>20.106721132840701</v>
      </c>
      <c r="L4301">
        <v>18.489024796909401</v>
      </c>
      <c r="M4301">
        <v>52.4071750371672</v>
      </c>
      <c r="N4301">
        <v>0.75473038424281502</v>
      </c>
      <c r="O4301">
        <v>37.7097729516288</v>
      </c>
      <c r="P4301">
        <v>123.62030905077199</v>
      </c>
      <c r="Q4301">
        <v>8.0368662310976002E-2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614</v>
      </c>
      <c r="E4302">
        <v>10.192959999999999</v>
      </c>
      <c r="F4302">
        <v>8.2200000000000006</v>
      </c>
      <c r="G4302">
        <v>214.72198603420199</v>
      </c>
      <c r="H4302">
        <v>0.84843240564921596</v>
      </c>
      <c r="I4302">
        <v>19.233728617788401</v>
      </c>
      <c r="J4302">
        <v>5.2938145303432496</v>
      </c>
      <c r="K4302">
        <v>8.4185252738726</v>
      </c>
      <c r="L4302">
        <v>7.1162188773992998</v>
      </c>
      <c r="M4302">
        <v>54.01130161855</v>
      </c>
      <c r="N4302">
        <v>1.0440479688790001</v>
      </c>
      <c r="O4302">
        <v>47.080291970802897</v>
      </c>
      <c r="P4302">
        <v>295.192307692307</v>
      </c>
      <c r="Q4302">
        <v>0.13953877930851499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10.185885888</v>
      </c>
      <c r="F4303">
        <v>4.32</v>
      </c>
      <c r="G4303">
        <v>-80.305486493270095</v>
      </c>
      <c r="H4303">
        <v>-26.223287814482099</v>
      </c>
      <c r="I4303">
        <v>-63.458592500358399</v>
      </c>
      <c r="J4303">
        <v>-13.0412570346517</v>
      </c>
      <c r="K4303">
        <v>5.3315636350071296</v>
      </c>
      <c r="L4303">
        <v>7.6061696641812198</v>
      </c>
      <c r="M4303">
        <v>15.9071846632672</v>
      </c>
      <c r="N4303">
        <v>1.29565456243476</v>
      </c>
      <c r="O4303">
        <v>165.972222222222</v>
      </c>
      <c r="P4303">
        <v>8.8161209068010091</v>
      </c>
      <c r="Q4303">
        <v>-0.22533052555469599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E4304">
        <v>10.1464</v>
      </c>
      <c r="F4304">
        <v>12.1</v>
      </c>
      <c r="G4304">
        <v>118.15694538379501</v>
      </c>
      <c r="H4304">
        <v>10.681820111293</v>
      </c>
      <c r="I4304">
        <v>29.172889727909901</v>
      </c>
      <c r="J4304">
        <v>-2.0261382441549598</v>
      </c>
      <c r="K4304">
        <v>7.8975672941860502</v>
      </c>
      <c r="L4304">
        <v>5.4354878068522998</v>
      </c>
      <c r="M4304">
        <v>100</v>
      </c>
      <c r="N4304">
        <v>0.29014327096218501</v>
      </c>
      <c r="O4304">
        <v>0</v>
      </c>
      <c r="P4304">
        <v>146.43584521384901</v>
      </c>
      <c r="Q4304">
        <v>0.14339472614585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1105</v>
      </c>
      <c r="E4305">
        <v>10.09291833</v>
      </c>
      <c r="F4305">
        <v>9.35</v>
      </c>
      <c r="G4305">
        <v>344.44420825642402</v>
      </c>
      <c r="H4305">
        <v>105.292267421006</v>
      </c>
      <c r="I4305">
        <v>72.657831688038897</v>
      </c>
      <c r="J4305">
        <v>34.004396106990001</v>
      </c>
      <c r="K4305">
        <v>5.0569695417896803</v>
      </c>
      <c r="M4305">
        <v>96.156663657757605</v>
      </c>
      <c r="N4305">
        <v>4.7449278729484297</v>
      </c>
      <c r="O4305">
        <v>0</v>
      </c>
      <c r="P4305">
        <v>394.708994708994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D4306" t="s">
        <v>1510</v>
      </c>
      <c r="E4306">
        <v>10.092243699999999</v>
      </c>
      <c r="F4306">
        <v>1.54</v>
      </c>
      <c r="G4306">
        <v>53.3984566224376</v>
      </c>
      <c r="H4306">
        <v>-23.796610434007999</v>
      </c>
      <c r="I4306">
        <v>3.0383890627024202</v>
      </c>
      <c r="J4306">
        <v>-7.5476106367929896</v>
      </c>
      <c r="K4306">
        <v>1.8650881327845099</v>
      </c>
      <c r="L4306">
        <v>1.60219670105331</v>
      </c>
      <c r="M4306">
        <v>3.7327780304018501</v>
      </c>
      <c r="N4306">
        <v>2.6873223070087899</v>
      </c>
      <c r="O4306">
        <v>62.337662337662302</v>
      </c>
      <c r="Q4306">
        <v>3.0872725758521999E-2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E4307">
        <v>10.080189000000001</v>
      </c>
      <c r="F4307">
        <v>33</v>
      </c>
      <c r="G4307">
        <v>-34.820267486924301</v>
      </c>
      <c r="H4307">
        <v>-8.7337251050675996E-2</v>
      </c>
      <c r="I4307">
        <v>-1.21871329756132</v>
      </c>
      <c r="J4307">
        <v>-2.0261382441549598</v>
      </c>
      <c r="K4307">
        <v>32.164285493416301</v>
      </c>
      <c r="L4307">
        <v>32.1003686117092</v>
      </c>
      <c r="M4307">
        <v>84.7193819831745</v>
      </c>
      <c r="N4307">
        <v>0</v>
      </c>
      <c r="O4307">
        <v>7.5757575757575601</v>
      </c>
      <c r="P4307">
        <v>10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D4308" t="s">
        <v>1150</v>
      </c>
      <c r="E4308">
        <v>10.049368400000001</v>
      </c>
      <c r="F4308">
        <v>8.5</v>
      </c>
      <c r="G4308">
        <v>121.48884820428999</v>
      </c>
      <c r="H4308">
        <v>18.4240312603178</v>
      </c>
      <c r="I4308">
        <v>31.104783216053001</v>
      </c>
      <c r="J4308">
        <v>15.0922640382986</v>
      </c>
      <c r="K4308">
        <v>6.14608249324717</v>
      </c>
      <c r="L4308">
        <v>5.3092404381743004</v>
      </c>
      <c r="M4308">
        <v>85.831246901213504</v>
      </c>
      <c r="N4308">
        <v>2.4503183590837398</v>
      </c>
      <c r="O4308">
        <v>1.4117647058823299</v>
      </c>
      <c r="P4308">
        <v>191.09589041095799</v>
      </c>
      <c r="Q4308">
        <v>7.3810858131370003E-3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59</v>
      </c>
      <c r="E4309">
        <v>10.0395</v>
      </c>
      <c r="F4309">
        <v>68.95</v>
      </c>
      <c r="G4309">
        <v>66.447338146878394</v>
      </c>
      <c r="H4309">
        <v>-18.462145238761799</v>
      </c>
      <c r="I4309">
        <v>3.88098165529503</v>
      </c>
      <c r="J4309">
        <v>2.5832367558450402</v>
      </c>
      <c r="K4309">
        <v>70.571170352033803</v>
      </c>
      <c r="L4309">
        <v>62.778320143464697</v>
      </c>
      <c r="M4309">
        <v>56.764144696876997</v>
      </c>
      <c r="N4309">
        <v>1.41719399169063</v>
      </c>
      <c r="O4309">
        <v>26.178390137781001</v>
      </c>
      <c r="P4309">
        <v>153.772543246227</v>
      </c>
      <c r="Q4309">
        <v>8.0210502149399995E-2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384</v>
      </c>
      <c r="E4310">
        <v>10.01925</v>
      </c>
      <c r="F4310">
        <v>1.23</v>
      </c>
      <c r="G4310">
        <v>0.34698603420239399</v>
      </c>
      <c r="H4310">
        <v>-8.7862498869711896</v>
      </c>
      <c r="I4310">
        <v>-1.21425643994308</v>
      </c>
      <c r="J4310">
        <v>-1.1996919631632199</v>
      </c>
      <c r="K4310">
        <v>1.25784867574032</v>
      </c>
      <c r="L4310">
        <v>1.2680124672369899</v>
      </c>
      <c r="M4310">
        <v>41.847149453955701</v>
      </c>
      <c r="N4310">
        <v>1.56672567294982</v>
      </c>
      <c r="O4310">
        <v>64.227642276422699</v>
      </c>
      <c r="P4310">
        <v>48.192771084337302</v>
      </c>
      <c r="Q4310">
        <v>8.9512089971447995E-2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584</v>
      </c>
      <c r="E4311">
        <v>9.9979999999999993</v>
      </c>
      <c r="F4311">
        <v>10.039999999999999</v>
      </c>
      <c r="G4311">
        <v>42.1216515860418</v>
      </c>
      <c r="H4311">
        <v>-27.632116630692401</v>
      </c>
      <c r="I4311">
        <v>-16.049876118277901</v>
      </c>
      <c r="J4311">
        <v>-8.0726498720619393</v>
      </c>
      <c r="K4311">
        <v>10.2273100731552</v>
      </c>
      <c r="L4311">
        <v>9.63560510031005</v>
      </c>
      <c r="M4311">
        <v>42.0627410238341</v>
      </c>
      <c r="N4311">
        <v>1.1441772366441201</v>
      </c>
      <c r="O4311">
        <v>57.470119521912302</v>
      </c>
      <c r="P4311">
        <v>79.285714285714207</v>
      </c>
      <c r="Q4311">
        <v>0.12842929213582299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140</v>
      </c>
      <c r="E4312">
        <v>9.9760069999999992</v>
      </c>
      <c r="F4312">
        <v>8.24</v>
      </c>
      <c r="G4312">
        <v>26.818608923508201</v>
      </c>
      <c r="H4312">
        <v>-12.366326295415501</v>
      </c>
      <c r="I4312">
        <v>-14.6614160055236</v>
      </c>
      <c r="J4312">
        <v>-4.0768016940946401</v>
      </c>
      <c r="K4312">
        <v>8.0744601137725596</v>
      </c>
      <c r="L4312">
        <v>7.6566917530776699</v>
      </c>
      <c r="M4312">
        <v>58.6192805679053</v>
      </c>
      <c r="N4312">
        <v>1.17817207951039</v>
      </c>
      <c r="O4312">
        <v>24.635922330096999</v>
      </c>
      <c r="P4312">
        <v>87.699316628701595</v>
      </c>
      <c r="Q4312">
        <v>5.7067371171887003E-2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373</v>
      </c>
      <c r="E4313">
        <v>9.9371724599999993</v>
      </c>
      <c r="F4313">
        <v>8.11</v>
      </c>
      <c r="G4313">
        <v>301.32251513473102</v>
      </c>
      <c r="H4313">
        <v>44.214428399029501</v>
      </c>
      <c r="I4313">
        <v>318.06484408915702</v>
      </c>
      <c r="J4313">
        <v>5.9792891642575103</v>
      </c>
      <c r="K4313">
        <v>5.2913228485547199</v>
      </c>
      <c r="M4313">
        <v>100</v>
      </c>
      <c r="O4313">
        <v>0</v>
      </c>
      <c r="P4313">
        <v>350.55555555555497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E4314">
        <v>9.8952000000000009</v>
      </c>
      <c r="F4314">
        <v>23.08</v>
      </c>
      <c r="G4314">
        <v>-75.450888459724695</v>
      </c>
      <c r="H4314">
        <v>16.745266962757299</v>
      </c>
      <c r="I4314">
        <v>-43.053358059972503</v>
      </c>
      <c r="J4314">
        <v>5.5906841857515897</v>
      </c>
      <c r="K4314">
        <v>20.497708879086101</v>
      </c>
      <c r="L4314">
        <v>26.367114174300202</v>
      </c>
      <c r="M4314">
        <v>75.255836411666095</v>
      </c>
      <c r="N4314">
        <v>3.8642135642135602</v>
      </c>
      <c r="O4314">
        <v>199.811215647437</v>
      </c>
      <c r="P4314">
        <v>33.102652825836202</v>
      </c>
      <c r="Q4314">
        <v>6.4663294710866001E-2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384</v>
      </c>
      <c r="E4315">
        <v>9.8930761</v>
      </c>
      <c r="F4315">
        <v>7.85</v>
      </c>
      <c r="G4315">
        <v>-0.54948884424169298</v>
      </c>
      <c r="H4315">
        <v>17.6950414008931</v>
      </c>
      <c r="I4315">
        <v>22.015162446255399</v>
      </c>
      <c r="J4315">
        <v>6.8436757758736499</v>
      </c>
      <c r="K4315">
        <v>6.82162495798236</v>
      </c>
      <c r="L4315">
        <v>6.6946575293192003</v>
      </c>
      <c r="M4315">
        <v>76.632342175104</v>
      </c>
      <c r="N4315">
        <v>1.1986398108757399</v>
      </c>
      <c r="O4315">
        <v>6.8789808917197597</v>
      </c>
      <c r="P4315">
        <v>68.817204301075193</v>
      </c>
      <c r="Q4315">
        <v>5.7688109329817001E-2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27</v>
      </c>
      <c r="E4316">
        <v>9.8257600000000007</v>
      </c>
      <c r="F4316">
        <v>28.3</v>
      </c>
      <c r="G4316">
        <v>-37.936744124527699</v>
      </c>
      <c r="H4316">
        <v>-0.61351457280809996</v>
      </c>
      <c r="I4316">
        <v>1.0435229094204399</v>
      </c>
      <c r="J4316">
        <v>-2.2025050871884702</v>
      </c>
      <c r="K4316">
        <v>27.739539305123898</v>
      </c>
      <c r="L4316">
        <v>26.796556590121</v>
      </c>
      <c r="M4316">
        <v>44.768840487173399</v>
      </c>
      <c r="N4316">
        <v>0.67307692307692302</v>
      </c>
      <c r="O4316">
        <v>20.1413427561837</v>
      </c>
      <c r="P4316">
        <v>19.661733615221902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457</v>
      </c>
      <c r="E4317">
        <v>9.7373674999999995</v>
      </c>
      <c r="F4317">
        <v>21.68</v>
      </c>
      <c r="G4317">
        <v>32.221986034202303</v>
      </c>
      <c r="H4317">
        <v>1.9892119018116501</v>
      </c>
      <c r="I4317">
        <v>3.06957814652309</v>
      </c>
      <c r="J4317">
        <v>-2.4878187612371399</v>
      </c>
      <c r="K4317">
        <v>21.3692294681946</v>
      </c>
      <c r="L4317">
        <v>20.105252557566601</v>
      </c>
      <c r="M4317">
        <v>48.9704271450791</v>
      </c>
      <c r="N4317">
        <v>1.3473861799834399</v>
      </c>
      <c r="O4317">
        <v>47.601476014760102</v>
      </c>
      <c r="P4317">
        <v>84.6678023850085</v>
      </c>
      <c r="Q4317">
        <v>2.7026652434143001E-2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E4318">
        <v>9.7300799999999992</v>
      </c>
      <c r="F4318">
        <v>21.5</v>
      </c>
      <c r="G4318">
        <v>-32.009639800986903</v>
      </c>
      <c r="H4318">
        <v>-10.284024621651</v>
      </c>
      <c r="I4318">
        <v>-9.6205906717489906</v>
      </c>
      <c r="J4318">
        <v>-4.2733292553909097</v>
      </c>
      <c r="K4318">
        <v>22.248041852452801</v>
      </c>
      <c r="L4318">
        <v>21.623086727279201</v>
      </c>
      <c r="M4318">
        <v>47.729723529049501</v>
      </c>
      <c r="N4318">
        <v>2.00019423548583</v>
      </c>
      <c r="O4318">
        <v>32</v>
      </c>
      <c r="P4318">
        <v>35.305223410950198</v>
      </c>
      <c r="Q4318">
        <v>3.6390430965655002E-2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D4319" t="s">
        <v>384</v>
      </c>
      <c r="E4319">
        <v>9.7174455000000002</v>
      </c>
      <c r="F4319">
        <v>37.200000000000003</v>
      </c>
      <c r="G4319">
        <v>41.628378728266298</v>
      </c>
      <c r="H4319">
        <v>33.0674246537112</v>
      </c>
      <c r="I4319">
        <v>40.739100790341901</v>
      </c>
      <c r="J4319">
        <v>-16.011491421570501</v>
      </c>
      <c r="K4319">
        <v>31.014576248839301</v>
      </c>
      <c r="L4319">
        <v>25.964585418909198</v>
      </c>
      <c r="M4319">
        <v>59.490626126173801</v>
      </c>
      <c r="N4319">
        <v>1.4421704529353401</v>
      </c>
      <c r="O4319">
        <v>19.462365591397798</v>
      </c>
      <c r="P4319">
        <v>95.789473684210506</v>
      </c>
      <c r="Q4319">
        <v>0.13107400103831801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21</v>
      </c>
      <c r="E4320">
        <v>9.7001537599999992</v>
      </c>
      <c r="F4320">
        <v>8.18</v>
      </c>
      <c r="G4320">
        <v>34.202184054004299</v>
      </c>
      <c r="H4320">
        <v>2.0079008441874202</v>
      </c>
      <c r="I4320">
        <v>12.716206062758401</v>
      </c>
      <c r="J4320">
        <v>4.0731525359868899</v>
      </c>
      <c r="K4320">
        <v>7.24383068422254</v>
      </c>
      <c r="L4320">
        <v>6.7273888013677503</v>
      </c>
      <c r="M4320">
        <v>50.030600319540397</v>
      </c>
      <c r="N4320">
        <v>1.4538221801136899</v>
      </c>
      <c r="O4320">
        <v>14.7921760391198</v>
      </c>
      <c r="P4320">
        <v>77.440347071583403</v>
      </c>
      <c r="Q4320">
        <v>5.7163633594721999E-2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584</v>
      </c>
      <c r="E4321">
        <v>9.6914999999999996</v>
      </c>
      <c r="F4321">
        <v>7.24</v>
      </c>
      <c r="G4321">
        <v>130.793414605631</v>
      </c>
      <c r="H4321">
        <v>22.390901356220098</v>
      </c>
      <c r="I4321">
        <v>-39.281472920192201</v>
      </c>
      <c r="J4321">
        <v>5.8765973181550599</v>
      </c>
      <c r="K4321">
        <v>6.5639424977048897</v>
      </c>
      <c r="L4321">
        <v>7.6866238012858998</v>
      </c>
      <c r="M4321">
        <v>94.1831413250558</v>
      </c>
      <c r="N4321">
        <v>0.12898732899037299</v>
      </c>
      <c r="O4321">
        <v>75.690607734806605</v>
      </c>
      <c r="P4321">
        <v>163.272727272727</v>
      </c>
      <c r="Q4321">
        <v>7.0251942789797003E-2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230</v>
      </c>
      <c r="E4322">
        <v>9.6561200739999897</v>
      </c>
      <c r="F4322">
        <v>6.91</v>
      </c>
      <c r="G4322">
        <v>26.463057462773801</v>
      </c>
      <c r="H4322">
        <v>7.4165160790377396</v>
      </c>
      <c r="I4322">
        <v>16.9272779515913</v>
      </c>
      <c r="J4322">
        <v>15.442667459944801</v>
      </c>
      <c r="K4322">
        <v>5.6155152698341499</v>
      </c>
      <c r="L4322">
        <v>5.2195188550295697</v>
      </c>
      <c r="M4322">
        <v>85.077019388635904</v>
      </c>
      <c r="N4322">
        <v>2.7158866583654699</v>
      </c>
      <c r="O4322">
        <v>26.338639652677202</v>
      </c>
      <c r="P4322">
        <v>99.710982658959495</v>
      </c>
      <c r="Q4322">
        <v>7.2987441886895002E-2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E4323">
        <v>9.6491249999999997</v>
      </c>
      <c r="F4323">
        <v>3.98</v>
      </c>
      <c r="G4323">
        <v>28.3004174067514</v>
      </c>
      <c r="H4323">
        <v>-15.642193554805599</v>
      </c>
      <c r="I4323">
        <v>14.5163654618144</v>
      </c>
      <c r="J4323">
        <v>-9.7710129594169093</v>
      </c>
      <c r="K4323">
        <v>4.36649617440969</v>
      </c>
      <c r="L4323">
        <v>3.9775563214973202</v>
      </c>
      <c r="M4323">
        <v>32.879964280298701</v>
      </c>
      <c r="N4323">
        <v>1.4443375679975401</v>
      </c>
      <c r="O4323">
        <v>51.005025125628102</v>
      </c>
      <c r="P4323">
        <v>95.0980392156862</v>
      </c>
      <c r="Q4323">
        <v>-2.972640861873E-3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609</v>
      </c>
      <c r="E4324">
        <v>9.6378380000000003</v>
      </c>
      <c r="F4324">
        <v>22.6</v>
      </c>
      <c r="G4324">
        <v>-24.816738339373899</v>
      </c>
      <c r="H4324">
        <v>-7.4091340725483498E-2</v>
      </c>
      <c r="I4324">
        <v>23.328167545108698</v>
      </c>
      <c r="J4324">
        <v>-2.0261382441549598</v>
      </c>
      <c r="K4324">
        <v>21.415179688865098</v>
      </c>
      <c r="L4324">
        <v>19.257784625446899</v>
      </c>
      <c r="M4324">
        <v>99.9980964254393</v>
      </c>
      <c r="N4324">
        <v>0</v>
      </c>
      <c r="O4324">
        <v>0</v>
      </c>
      <c r="P4324">
        <v>40.372670807453403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384</v>
      </c>
      <c r="E4325">
        <v>9.6126719999999999</v>
      </c>
      <c r="F4325">
        <v>13.44</v>
      </c>
      <c r="G4325">
        <v>-29.316475504259099</v>
      </c>
      <c r="H4325">
        <v>-6.38770355141697</v>
      </c>
      <c r="I4325">
        <v>0.96431498862835596</v>
      </c>
      <c r="J4325">
        <v>13.0817754249098</v>
      </c>
      <c r="K4325">
        <v>12.2763087322571</v>
      </c>
      <c r="L4325">
        <v>12.083678417558501</v>
      </c>
      <c r="M4325">
        <v>61.465692339475197</v>
      </c>
      <c r="N4325">
        <v>0.95359774287459997</v>
      </c>
      <c r="O4325">
        <v>10.119047619047601</v>
      </c>
      <c r="P4325">
        <v>59.430604982206397</v>
      </c>
      <c r="Q4325">
        <v>6.9034516164086998E-2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584</v>
      </c>
      <c r="E4326">
        <v>9.5849600000000006</v>
      </c>
      <c r="F4326">
        <v>30.6</v>
      </c>
      <c r="G4326">
        <v>38.526333860289299</v>
      </c>
      <c r="H4326">
        <v>-30.777813441526799</v>
      </c>
      <c r="I4326">
        <v>-18.3084122840989</v>
      </c>
      <c r="J4326">
        <v>-1.6712995344775401</v>
      </c>
      <c r="K4326">
        <v>37.213396082920603</v>
      </c>
      <c r="L4326">
        <v>34.191787426214297</v>
      </c>
      <c r="M4326">
        <v>27.879963874075202</v>
      </c>
      <c r="N4326">
        <v>0.41106785052941403</v>
      </c>
      <c r="O4326">
        <v>75.751633986928098</v>
      </c>
      <c r="P4326">
        <v>84.894259818731101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E4327">
        <v>9.5605394520000004</v>
      </c>
      <c r="F4327">
        <v>6.42</v>
      </c>
      <c r="G4327">
        <v>-25.548714602740201</v>
      </c>
      <c r="H4327">
        <v>-18.209565899595098</v>
      </c>
      <c r="I4327">
        <v>-49.892827868514402</v>
      </c>
      <c r="J4327">
        <v>-2.0261382441549598</v>
      </c>
      <c r="K4327">
        <v>7.3667372174419299</v>
      </c>
      <c r="L4327">
        <v>8.0287507049787301</v>
      </c>
      <c r="M4327">
        <v>1.3196024510999999E-5</v>
      </c>
      <c r="N4327">
        <v>5.7927272727272703</v>
      </c>
      <c r="O4327">
        <v>71.651090342679097</v>
      </c>
      <c r="P4327">
        <v>2.2292993630573101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9.5371725000000005</v>
      </c>
      <c r="F4328">
        <v>30.99</v>
      </c>
      <c r="G4328">
        <v>87.430319367535702</v>
      </c>
      <c r="H4328">
        <v>-33.933910205175103</v>
      </c>
      <c r="I4328">
        <v>-29.029863365433499</v>
      </c>
      <c r="J4328">
        <v>-6.9356196801782897</v>
      </c>
      <c r="K4328">
        <v>39.490636152138798</v>
      </c>
      <c r="L4328">
        <v>35.853754841775199</v>
      </c>
      <c r="M4328">
        <v>0.40204036441365099</v>
      </c>
      <c r="N4328">
        <v>0.326867427361486</v>
      </c>
      <c r="O4328">
        <v>64.859632139399807</v>
      </c>
      <c r="P4328">
        <v>143.058823529411</v>
      </c>
      <c r="Q4328">
        <v>4.5188289406758002E-2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D4329" t="s">
        <v>672</v>
      </c>
      <c r="E4329">
        <v>9.5346200000000003</v>
      </c>
      <c r="F4329">
        <v>69</v>
      </c>
      <c r="G4329">
        <v>150.11163565160001</v>
      </c>
      <c r="H4329">
        <v>-29.519675157964802</v>
      </c>
      <c r="I4329">
        <v>166.85396460602601</v>
      </c>
      <c r="J4329">
        <v>-6.2514903568310096</v>
      </c>
      <c r="K4329">
        <v>77.222736077776204</v>
      </c>
      <c r="M4329">
        <v>18.760208427025798</v>
      </c>
      <c r="N4329">
        <v>0.65554909650638205</v>
      </c>
      <c r="O4329">
        <v>43.826086956521699</v>
      </c>
      <c r="P4329">
        <v>191.754756871035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384</v>
      </c>
      <c r="E4330">
        <v>9.5294796500000007</v>
      </c>
      <c r="F4330">
        <v>7.68</v>
      </c>
      <c r="G4330">
        <v>56.394647904705998</v>
      </c>
      <c r="H4330">
        <v>-11.507372614748</v>
      </c>
      <c r="I4330">
        <v>4.4530367931396198</v>
      </c>
      <c r="J4330">
        <v>2.1167188987021799</v>
      </c>
      <c r="K4330">
        <v>7.0318350571255896</v>
      </c>
      <c r="L4330">
        <v>6.5829625159242697</v>
      </c>
      <c r="M4330">
        <v>63.930400290507798</v>
      </c>
      <c r="N4330">
        <v>1.2443496583559599</v>
      </c>
      <c r="O4330">
        <v>12.3697916666666</v>
      </c>
      <c r="P4330">
        <v>169.47368421052599</v>
      </c>
      <c r="Q4330">
        <v>0.15412247880659499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659</v>
      </c>
      <c r="E4331">
        <v>9.5160408000000007</v>
      </c>
      <c r="F4331">
        <v>7.75</v>
      </c>
      <c r="G4331">
        <v>15.7405045527209</v>
      </c>
      <c r="H4331">
        <v>-1.62343556134253</v>
      </c>
      <c r="I4331">
        <v>-0.950457738644365</v>
      </c>
      <c r="J4331">
        <v>11.933975715959001</v>
      </c>
      <c r="K4331">
        <v>7.4519399824851602</v>
      </c>
      <c r="L4331">
        <v>6.8809066803171497</v>
      </c>
      <c r="M4331">
        <v>67.383633619220703</v>
      </c>
      <c r="N4331">
        <v>0.76529740673189495</v>
      </c>
      <c r="O4331">
        <v>20.258064516129</v>
      </c>
      <c r="P4331">
        <v>80.232558139534802</v>
      </c>
      <c r="Q4331">
        <v>0.13162606584397901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531</v>
      </c>
      <c r="E4332">
        <v>9.5108599999999992</v>
      </c>
      <c r="F4332">
        <v>34.14</v>
      </c>
      <c r="G4332">
        <v>42.921986034202398</v>
      </c>
      <c r="H4332">
        <v>-4.8492420129554299</v>
      </c>
      <c r="I4332">
        <v>51.5357435600569</v>
      </c>
      <c r="J4332">
        <v>-2.0261382441549598</v>
      </c>
      <c r="K4332">
        <v>27.507217380466699</v>
      </c>
      <c r="L4332">
        <v>22.816585827597098</v>
      </c>
      <c r="M4332">
        <v>100</v>
      </c>
      <c r="N4332">
        <v>0</v>
      </c>
      <c r="O4332">
        <v>0</v>
      </c>
      <c r="P4332">
        <v>70.7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D4333" t="s">
        <v>705</v>
      </c>
      <c r="E4333">
        <v>9.5089231049999992</v>
      </c>
      <c r="F4333">
        <v>112.98</v>
      </c>
      <c r="G4333">
        <v>-8.2098056897895493</v>
      </c>
      <c r="H4333">
        <v>-3.6792303128384298</v>
      </c>
      <c r="I4333">
        <v>-6.6950865629046898</v>
      </c>
      <c r="J4333">
        <v>-2.0350334585296301</v>
      </c>
      <c r="K4333">
        <v>111.17994504024701</v>
      </c>
      <c r="L4333">
        <v>107.01781496322</v>
      </c>
      <c r="M4333">
        <v>45.884931757483201</v>
      </c>
      <c r="N4333">
        <v>0.78801646985952101</v>
      </c>
      <c r="O4333">
        <v>6.61178969729154</v>
      </c>
      <c r="P4333">
        <v>21.223175965665199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140</v>
      </c>
      <c r="E4334">
        <v>9.4779447999999995</v>
      </c>
      <c r="F4334">
        <v>17.21</v>
      </c>
      <c r="G4334">
        <v>47.834230932161503</v>
      </c>
      <c r="H4334">
        <v>15.339183289870901</v>
      </c>
      <c r="I4334">
        <v>-2.3866951123817302</v>
      </c>
      <c r="J4334">
        <v>-8.54989747485706E-2</v>
      </c>
      <c r="K4334">
        <v>16.253914346285701</v>
      </c>
      <c r="L4334">
        <v>15.0478163607632</v>
      </c>
      <c r="M4334">
        <v>64.089139965987599</v>
      </c>
      <c r="N4334">
        <v>4.1763505535347702</v>
      </c>
      <c r="O4334">
        <v>9.2388146426496096</v>
      </c>
      <c r="P4334">
        <v>110.64871481028101</v>
      </c>
      <c r="Q4334">
        <v>1.9443516277524001E-2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609</v>
      </c>
      <c r="E4335">
        <v>9.4478340000000003</v>
      </c>
      <c r="F4335">
        <v>22.28</v>
      </c>
      <c r="G4335">
        <v>31.364843177059502</v>
      </c>
      <c r="H4335">
        <v>-10.242023329303599</v>
      </c>
      <c r="I4335">
        <v>-31.464256439943</v>
      </c>
      <c r="J4335">
        <v>-2.2500522611724101</v>
      </c>
      <c r="K4335">
        <v>23.511179018327699</v>
      </c>
      <c r="L4335">
        <v>23.747291463102201</v>
      </c>
      <c r="M4335">
        <v>44.145046675608199</v>
      </c>
      <c r="N4335">
        <v>4.88630136986301</v>
      </c>
      <c r="O4335">
        <v>49.416517055655198</v>
      </c>
      <c r="P4335">
        <v>76.825396825396794</v>
      </c>
      <c r="Q4335">
        <v>6.2958868849906993E-2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477</v>
      </c>
      <c r="E4336">
        <v>9.4365000000000006</v>
      </c>
      <c r="F4336">
        <v>6.86</v>
      </c>
      <c r="G4336">
        <v>41.604702083585103</v>
      </c>
      <c r="H4336">
        <v>5.0564183644030498</v>
      </c>
      <c r="I4336">
        <v>-4.3482822119937099</v>
      </c>
      <c r="J4336">
        <v>-5.7451465086177604</v>
      </c>
      <c r="K4336">
        <v>7.8689632179201299</v>
      </c>
      <c r="L4336">
        <v>8.0800679689623696</v>
      </c>
      <c r="M4336">
        <v>46.3262987939125</v>
      </c>
      <c r="N4336">
        <v>0.37638127294415702</v>
      </c>
      <c r="O4336">
        <v>166.03498542273999</v>
      </c>
      <c r="P4336">
        <v>169.01960784313701</v>
      </c>
      <c r="Q4336">
        <v>0.105328797728658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420</v>
      </c>
      <c r="E4337">
        <v>9.4211930000000006</v>
      </c>
      <c r="F4337">
        <v>15.26</v>
      </c>
      <c r="G4337">
        <v>0.45728015184944898</v>
      </c>
      <c r="H4337">
        <v>40.405503241789802</v>
      </c>
      <c r="I4337">
        <v>18.2863488869334</v>
      </c>
      <c r="J4337">
        <v>-2.3688387239356299</v>
      </c>
      <c r="K4337">
        <v>12.94156811609</v>
      </c>
      <c r="L4337">
        <v>12.399337364346399</v>
      </c>
      <c r="M4337">
        <v>56.7178028820666</v>
      </c>
      <c r="N4337">
        <v>1.19485482172408</v>
      </c>
      <c r="O4337">
        <v>11.4023591087811</v>
      </c>
      <c r="P4337">
        <v>60.294117647058798</v>
      </c>
      <c r="Q4337">
        <v>3.6983674270469002E-2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E4338">
        <v>9.3872181000000001</v>
      </c>
      <c r="F4338">
        <v>24.92</v>
      </c>
      <c r="G4338">
        <v>-25.015127367859399</v>
      </c>
      <c r="H4338">
        <v>-7.1237518168770002</v>
      </c>
      <c r="I4338">
        <v>10.8821232078064</v>
      </c>
      <c r="J4338">
        <v>-2.0261382441549598</v>
      </c>
      <c r="K4338">
        <v>24.600125569605598</v>
      </c>
      <c r="L4338">
        <v>21.237804638746301</v>
      </c>
      <c r="M4338">
        <v>43.051472064460697</v>
      </c>
      <c r="N4338">
        <v>0.382354116706634</v>
      </c>
      <c r="O4338">
        <v>9.5505617977527901</v>
      </c>
      <c r="P4338">
        <v>71.271477663230201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21</v>
      </c>
      <c r="E4339">
        <v>9.3593312999999991</v>
      </c>
      <c r="F4339">
        <v>9.08</v>
      </c>
      <c r="G4339">
        <v>-58.833442971112703</v>
      </c>
      <c r="H4339">
        <v>36.131770645272397</v>
      </c>
      <c r="I4339">
        <v>0.238824792549928</v>
      </c>
      <c r="J4339">
        <v>5.9738617558450304</v>
      </c>
      <c r="K4339">
        <v>8.0072212833310097</v>
      </c>
      <c r="L4339">
        <v>8.5728656309845999</v>
      </c>
      <c r="M4339">
        <v>87.297195404768203</v>
      </c>
      <c r="N4339">
        <v>0.40136194696757999</v>
      </c>
      <c r="O4339">
        <v>45.925110132158501</v>
      </c>
      <c r="P4339">
        <v>82.696177062374204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103</v>
      </c>
      <c r="E4340">
        <v>9.3260400000000008</v>
      </c>
      <c r="F4340">
        <v>29.54</v>
      </c>
      <c r="G4340">
        <v>-38.208577943966098</v>
      </c>
      <c r="H4340">
        <v>65.826999758438902</v>
      </c>
      <c r="I4340">
        <v>3.4604390196360999</v>
      </c>
      <c r="J4340">
        <v>19.4389384168331</v>
      </c>
      <c r="K4340">
        <v>19.783781651370202</v>
      </c>
      <c r="L4340">
        <v>21.3914599968994</v>
      </c>
      <c r="M4340">
        <v>99.980433839256804</v>
      </c>
      <c r="N4340">
        <v>3.0174249757986402</v>
      </c>
      <c r="O4340">
        <v>11.6452268111035</v>
      </c>
      <c r="P4340">
        <v>94.342105263157805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124</v>
      </c>
      <c r="E4341">
        <v>9.2836250000000007</v>
      </c>
      <c r="F4341">
        <v>1.94</v>
      </c>
      <c r="G4341">
        <v>153.381406324057</v>
      </c>
      <c r="H4341">
        <v>3.3925162288027901</v>
      </c>
      <c r="I4341">
        <v>86.9234986620977</v>
      </c>
      <c r="J4341">
        <v>-9.5378753333568298</v>
      </c>
      <c r="K4341">
        <v>1.79335840628951</v>
      </c>
      <c r="L4341">
        <v>1.23234261763764</v>
      </c>
      <c r="M4341">
        <v>25.327324867978099</v>
      </c>
      <c r="N4341">
        <v>0.12894308247188599</v>
      </c>
      <c r="O4341">
        <v>30.9278350515463</v>
      </c>
      <c r="P4341">
        <v>207.93650793650701</v>
      </c>
      <c r="Q4341">
        <v>3.4314184399136999E-2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49</v>
      </c>
      <c r="E4342">
        <v>9.2756600000000002</v>
      </c>
      <c r="F4342">
        <v>30.5</v>
      </c>
      <c r="G4342">
        <v>56.0676762090065</v>
      </c>
      <c r="H4342">
        <v>-18.933749055208899</v>
      </c>
      <c r="I4342">
        <v>4.4508731105518704</v>
      </c>
      <c r="J4342">
        <v>-2.5804258215922</v>
      </c>
      <c r="K4342">
        <v>32.375794515108403</v>
      </c>
      <c r="L4342">
        <v>30.046206274774601</v>
      </c>
      <c r="M4342">
        <v>41.558755263350001</v>
      </c>
      <c r="N4342">
        <v>0.734332833583208</v>
      </c>
      <c r="O4342">
        <v>39.344262295081897</v>
      </c>
      <c r="P4342">
        <v>123.116313094367</v>
      </c>
      <c r="Q4342">
        <v>7.4840290959500996E-2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E4343">
        <v>9.2540250000000004</v>
      </c>
      <c r="F4343">
        <v>24.75</v>
      </c>
      <c r="G4343">
        <v>19.5434146056309</v>
      </c>
      <c r="H4343">
        <v>18.346377698343701</v>
      </c>
      <c r="I4343">
        <v>60.363206955387298</v>
      </c>
      <c r="J4343">
        <v>4.8391467299383004</v>
      </c>
      <c r="K4343">
        <v>21.200424747049102</v>
      </c>
      <c r="L4343">
        <v>17.9819833923512</v>
      </c>
      <c r="M4343">
        <v>71.756363177133196</v>
      </c>
      <c r="N4343">
        <v>1.3828125</v>
      </c>
      <c r="O4343">
        <v>14.6666666666666</v>
      </c>
      <c r="P4343">
        <v>120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D4344" t="s">
        <v>62</v>
      </c>
      <c r="E4344">
        <v>9.2459999999999898</v>
      </c>
      <c r="F4344">
        <v>76.930000000000007</v>
      </c>
      <c r="G4344">
        <v>63.590145238182401</v>
      </c>
      <c r="H4344">
        <v>77.414439579084302</v>
      </c>
      <c r="I4344">
        <v>80.332474192608402</v>
      </c>
      <c r="J4344">
        <v>2.9602494904774899</v>
      </c>
      <c r="M4344">
        <v>100</v>
      </c>
      <c r="O4344">
        <v>0</v>
      </c>
      <c r="P4344">
        <v>91.368159203980099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D4345" t="s">
        <v>498</v>
      </c>
      <c r="E4345">
        <v>9.2453591999999993</v>
      </c>
      <c r="F4345">
        <v>18.41</v>
      </c>
      <c r="G4345">
        <v>66.2156635895237</v>
      </c>
      <c r="H4345">
        <v>49.696212532499104</v>
      </c>
      <c r="I4345">
        <v>49.610039246917999</v>
      </c>
      <c r="J4345">
        <v>2.2000522320355098</v>
      </c>
      <c r="K4345">
        <v>13.156527537533099</v>
      </c>
      <c r="L4345">
        <v>11.1119854222698</v>
      </c>
      <c r="M4345">
        <v>88.053163319855102</v>
      </c>
      <c r="N4345">
        <v>3.2203184351415199</v>
      </c>
      <c r="O4345">
        <v>5.3775122216186801</v>
      </c>
      <c r="P4345">
        <v>151.15961800818499</v>
      </c>
      <c r="Q4345">
        <v>0.15686640994961701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140</v>
      </c>
      <c r="E4346">
        <v>9.2442325000000007</v>
      </c>
      <c r="F4346">
        <v>81.5</v>
      </c>
      <c r="G4346">
        <v>35.876604508097898</v>
      </c>
      <c r="H4346">
        <v>-10.510765521642099</v>
      </c>
      <c r="I4346">
        <v>18.329394353707698</v>
      </c>
      <c r="J4346">
        <v>-9.0321262681070493</v>
      </c>
      <c r="K4346">
        <v>76.332645132318206</v>
      </c>
      <c r="L4346">
        <v>63.599240172032502</v>
      </c>
      <c r="M4346">
        <v>16.545581776635</v>
      </c>
      <c r="N4346">
        <v>0.38066479648547003</v>
      </c>
      <c r="O4346">
        <v>15.3251533742331</v>
      </c>
      <c r="P4346">
        <v>150.76923076923001</v>
      </c>
      <c r="Q4346">
        <v>0.113247054879655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609</v>
      </c>
      <c r="E4347">
        <v>9.2171734259345808</v>
      </c>
      <c r="F4347">
        <v>25.51</v>
      </c>
      <c r="G4347">
        <v>59.1084329206493</v>
      </c>
      <c r="H4347">
        <v>10.865043701330199</v>
      </c>
      <c r="I4347">
        <v>1.09618312049649</v>
      </c>
      <c r="J4347">
        <v>2.9414643476376998</v>
      </c>
      <c r="K4347">
        <v>21.8767883559028</v>
      </c>
      <c r="L4347">
        <v>20.231434358461499</v>
      </c>
      <c r="M4347">
        <v>12.2030017033312</v>
      </c>
      <c r="N4347">
        <v>2.41363636363636</v>
      </c>
      <c r="O4347">
        <v>0</v>
      </c>
      <c r="P4347">
        <v>96.230769230769198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E4348">
        <v>9.1853999999999996</v>
      </c>
      <c r="F4348">
        <v>27.71</v>
      </c>
      <c r="G4348">
        <v>140.469807912227</v>
      </c>
      <c r="H4348">
        <v>-24.8272881161387</v>
      </c>
      <c r="I4348">
        <v>-64.307185854541899</v>
      </c>
      <c r="J4348">
        <v>-4.5010546321148199</v>
      </c>
      <c r="K4348">
        <v>34.376851475203701</v>
      </c>
      <c r="L4348">
        <v>33.289256832219003</v>
      </c>
      <c r="M4348">
        <v>26.135984938042501</v>
      </c>
      <c r="N4348">
        <v>2.12716621918476</v>
      </c>
      <c r="O4348">
        <v>155.39516420064899</v>
      </c>
      <c r="P4348">
        <v>168.24782187802501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62</v>
      </c>
      <c r="E4349">
        <v>9.1280255910000001</v>
      </c>
      <c r="F4349">
        <v>4.2300000000000004</v>
      </c>
      <c r="G4349">
        <v>13.359109780021701</v>
      </c>
      <c r="H4349">
        <v>-12.134010224875899</v>
      </c>
      <c r="I4349">
        <v>14.112243982711201</v>
      </c>
      <c r="J4349">
        <v>-8.2761382441549607</v>
      </c>
      <c r="K4349">
        <v>4.1862917076544104</v>
      </c>
      <c r="L4349">
        <v>3.9123098277685</v>
      </c>
      <c r="M4349">
        <v>42.584936400735799</v>
      </c>
      <c r="N4349">
        <v>0.85640290727163604</v>
      </c>
      <c r="O4349">
        <v>19.385342789597999</v>
      </c>
      <c r="P4349">
        <v>65.234375</v>
      </c>
      <c r="Q4349">
        <v>5.2805529444001999E-2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799</v>
      </c>
      <c r="E4350">
        <v>9.1184942400000004</v>
      </c>
      <c r="F4350">
        <v>11.45</v>
      </c>
      <c r="G4350">
        <v>128.94844343330499</v>
      </c>
      <c r="H4350">
        <v>11.4854193416262</v>
      </c>
      <c r="I4350">
        <v>203.52475454906701</v>
      </c>
      <c r="J4350">
        <v>6.1220099039931704</v>
      </c>
      <c r="K4350">
        <v>9.8141942914945606</v>
      </c>
      <c r="L4350">
        <v>6.8547127773075696</v>
      </c>
      <c r="M4350">
        <v>68.076899556870401</v>
      </c>
      <c r="N4350">
        <v>2.1158186020412</v>
      </c>
      <c r="O4350">
        <v>8.3842794759825399</v>
      </c>
      <c r="P4350">
        <v>306.02836879432601</v>
      </c>
      <c r="Q4350">
        <v>8.4380239226203996E-2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D4351" t="s">
        <v>109</v>
      </c>
      <c r="E4351">
        <v>9.0909700000000004</v>
      </c>
      <c r="F4351">
        <v>0.49</v>
      </c>
      <c r="G4351">
        <v>-27.778013965797602</v>
      </c>
      <c r="H4351">
        <v>-4.8492420129554299</v>
      </c>
      <c r="I4351">
        <v>-23.535685011371601</v>
      </c>
      <c r="J4351">
        <v>-2.0261382441549598</v>
      </c>
      <c r="K4351">
        <v>0.49161322616090802</v>
      </c>
      <c r="L4351">
        <v>0.52476858971931695</v>
      </c>
      <c r="M4351">
        <v>42.892589935559599</v>
      </c>
      <c r="N4351">
        <v>0.40649909028155001</v>
      </c>
      <c r="O4351">
        <v>24.4897959183673</v>
      </c>
      <c r="P4351">
        <v>0</v>
      </c>
      <c r="Q4351">
        <v>-0.17856501041862199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E4352">
        <v>9.0800999999999998</v>
      </c>
      <c r="F4352">
        <v>19.27</v>
      </c>
      <c r="G4352">
        <v>87.288950319916594</v>
      </c>
      <c r="H4352">
        <v>-20.7784455527784</v>
      </c>
      <c r="I4352">
        <v>-23.444775920462501</v>
      </c>
      <c r="J4352">
        <v>-9.7483334845629201</v>
      </c>
      <c r="K4352">
        <v>21.6030005443404</v>
      </c>
      <c r="L4352">
        <v>19.935486828695201</v>
      </c>
      <c r="M4352">
        <v>32.997242914903303</v>
      </c>
      <c r="N4352">
        <v>2.19766258409522</v>
      </c>
      <c r="O4352">
        <v>51.167618059159302</v>
      </c>
      <c r="P4352">
        <v>136.73218673218599</v>
      </c>
      <c r="Q4352">
        <v>0.103262961158067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E4353">
        <v>9.0800426000000005</v>
      </c>
      <c r="F4353">
        <v>29.98</v>
      </c>
      <c r="G4353">
        <v>-28.044148363668501</v>
      </c>
      <c r="H4353">
        <v>-4.8492420129554299</v>
      </c>
      <c r="I4353">
        <v>-6.0636962158534198</v>
      </c>
      <c r="J4353">
        <v>-2.0261382441549598</v>
      </c>
      <c r="K4353">
        <v>29.585992992279699</v>
      </c>
      <c r="L4353">
        <v>29.560011907305402</v>
      </c>
      <c r="M4353">
        <v>99.999999998127706</v>
      </c>
      <c r="N4353">
        <v>0</v>
      </c>
      <c r="O4353">
        <v>0.26684456304202298</v>
      </c>
      <c r="P4353">
        <v>4.97198879551821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4558</v>
      </c>
      <c r="E4354">
        <v>9.0525000000000002</v>
      </c>
      <c r="F4354">
        <v>4.17</v>
      </c>
      <c r="G4354">
        <v>143.00120681342301</v>
      </c>
      <c r="H4354">
        <v>10.954572700941</v>
      </c>
      <c r="I4354">
        <v>49.348930373243697</v>
      </c>
      <c r="J4354">
        <v>-9.2313784188274504</v>
      </c>
      <c r="K4354">
        <v>3.8174500287018498</v>
      </c>
      <c r="L4354">
        <v>2.9084045569665302</v>
      </c>
      <c r="M4354">
        <v>27.9757332524844</v>
      </c>
      <c r="N4354">
        <v>0.20381561436329301</v>
      </c>
      <c r="O4354">
        <v>30.455635491606699</v>
      </c>
      <c r="P4354">
        <v>195.74468085106301</v>
      </c>
      <c r="Q4354">
        <v>6.5429485916991006E-2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140</v>
      </c>
      <c r="E4355">
        <v>9.0146800000000002</v>
      </c>
      <c r="F4355">
        <v>7.54</v>
      </c>
      <c r="G4355">
        <v>61.194417111896598</v>
      </c>
      <c r="H4355">
        <v>-23.797763371115298</v>
      </c>
      <c r="I4355">
        <v>48.372348815266797</v>
      </c>
      <c r="J4355">
        <v>1.32581706310761</v>
      </c>
      <c r="K4355">
        <v>7.8707525300461798</v>
      </c>
      <c r="L4355">
        <v>6.8926839095555197</v>
      </c>
      <c r="M4355">
        <v>38.206365083201199</v>
      </c>
      <c r="N4355">
        <v>0.98159278298451402</v>
      </c>
      <c r="O4355">
        <v>25.9946949602122</v>
      </c>
      <c r="P4355">
        <v>101.06666666666599</v>
      </c>
      <c r="Q4355">
        <v>6.5108786937849994E-2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E4356">
        <v>9.0078156299999996</v>
      </c>
      <c r="F4356">
        <v>8.15</v>
      </c>
      <c r="G4356">
        <v>28.6519284526285</v>
      </c>
      <c r="H4356">
        <v>-17.650920921664699</v>
      </c>
      <c r="I4356">
        <v>-15.266002285167099</v>
      </c>
      <c r="J4356">
        <v>-5.95677408230525</v>
      </c>
      <c r="K4356">
        <v>9.2470753150761702</v>
      </c>
      <c r="L4356">
        <v>8.5106584930118796</v>
      </c>
      <c r="M4356">
        <v>5.9218934374329999</v>
      </c>
      <c r="N4356">
        <v>0.99250897226753598</v>
      </c>
      <c r="O4356">
        <v>29.4478527607362</v>
      </c>
      <c r="P4356">
        <v>85.227272727272705</v>
      </c>
      <c r="Q4356">
        <v>5.5437637190789001E-2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328</v>
      </c>
      <c r="E4357">
        <v>9.0057221999999992</v>
      </c>
      <c r="F4357">
        <v>19.34</v>
      </c>
      <c r="G4357">
        <v>-25.988540281586999</v>
      </c>
      <c r="H4357">
        <v>48.6507579870445</v>
      </c>
      <c r="I4357">
        <v>29.618860443173801</v>
      </c>
      <c r="J4357">
        <v>19.9606167227324</v>
      </c>
      <c r="K4357">
        <v>14.641120080935201</v>
      </c>
      <c r="L4357">
        <v>14.887102633282501</v>
      </c>
      <c r="M4357">
        <v>86.560239032656696</v>
      </c>
      <c r="N4357">
        <v>3.2167062503620398</v>
      </c>
      <c r="O4357">
        <v>4.4467425025853196</v>
      </c>
      <c r="P4357">
        <v>68.173913043478194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E4358">
        <v>8.9987519999999996</v>
      </c>
      <c r="F4358">
        <v>6.44</v>
      </c>
      <c r="G4358">
        <v>6.3886527008690699</v>
      </c>
      <c r="H4358">
        <v>-9.8137810200476299</v>
      </c>
      <c r="I4358">
        <v>25.985591584373001</v>
      </c>
      <c r="J4358">
        <v>-2.17516954072723</v>
      </c>
      <c r="K4358">
        <v>6.7079622829491203</v>
      </c>
      <c r="L4358">
        <v>5.8905232754912804</v>
      </c>
      <c r="M4358">
        <v>46.7689887203871</v>
      </c>
      <c r="N4358">
        <v>0.66265356265356201</v>
      </c>
      <c r="O4358">
        <v>38.975155279502999</v>
      </c>
      <c r="P4358">
        <v>78.8888888888889</v>
      </c>
      <c r="Q4358">
        <v>-5.5359677903309999E-2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E4359">
        <v>8.9696896250000009</v>
      </c>
      <c r="F4359">
        <v>10.78</v>
      </c>
      <c r="G4359">
        <v>-50.942661150402003</v>
      </c>
      <c r="H4359">
        <v>17.704457271054</v>
      </c>
      <c r="I4359">
        <v>-20.826479990451102</v>
      </c>
      <c r="J4359">
        <v>-16.228310341063899</v>
      </c>
      <c r="K4359">
        <v>10.2514318918829</v>
      </c>
      <c r="L4359">
        <v>10.325424489884499</v>
      </c>
      <c r="M4359">
        <v>35.547708515729802</v>
      </c>
      <c r="N4359">
        <v>2.5767037496288698</v>
      </c>
      <c r="O4359">
        <v>49.257884972170601</v>
      </c>
      <c r="P4359">
        <v>56.914119359534098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D4360" t="s">
        <v>584</v>
      </c>
      <c r="E4360">
        <v>8.9606943099999992</v>
      </c>
      <c r="F4360">
        <v>18.809999999999999</v>
      </c>
      <c r="G4360">
        <v>111.839820429106</v>
      </c>
      <c r="H4360">
        <v>-10.9727237943319</v>
      </c>
      <c r="I4360">
        <v>35.004687659435703</v>
      </c>
      <c r="J4360">
        <v>-4.6508101601654603</v>
      </c>
      <c r="K4360">
        <v>17.418526831250499</v>
      </c>
      <c r="L4360">
        <v>14.917278273878299</v>
      </c>
      <c r="M4360">
        <v>64.782927671145899</v>
      </c>
      <c r="N4360">
        <v>1.6513620322333999</v>
      </c>
      <c r="O4360">
        <v>10.9516214779372</v>
      </c>
      <c r="P4360">
        <v>147.17477003942099</v>
      </c>
      <c r="Q4360">
        <v>9.0729430552313001E-2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672</v>
      </c>
      <c r="E4361">
        <v>8.9285349999999397</v>
      </c>
      <c r="F4361">
        <v>8.75</v>
      </c>
      <c r="G4361">
        <v>-27.778013965797602</v>
      </c>
      <c r="H4361">
        <v>-4.8492420129554299</v>
      </c>
      <c r="I4361">
        <v>-11.0356850113716</v>
      </c>
      <c r="J4361">
        <v>-2.0261382441549598</v>
      </c>
      <c r="K4361">
        <v>8.75</v>
      </c>
      <c r="L4361">
        <v>8.75</v>
      </c>
      <c r="M4361">
        <v>50</v>
      </c>
      <c r="O4361">
        <v>0</v>
      </c>
      <c r="P4361">
        <v>0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609</v>
      </c>
      <c r="E4362">
        <v>8.9259520000000006</v>
      </c>
      <c r="F4362">
        <v>23.8</v>
      </c>
      <c r="G4362">
        <v>-18.050028719140101</v>
      </c>
      <c r="H4362">
        <v>-5.6412386782326198</v>
      </c>
      <c r="I4362">
        <v>-3.5864750790917101</v>
      </c>
      <c r="J4362">
        <v>-2.0261382441549598</v>
      </c>
      <c r="K4362">
        <v>23.675230543735399</v>
      </c>
      <c r="L4362">
        <v>23.7449902120293</v>
      </c>
      <c r="M4362">
        <v>46.309658596955202</v>
      </c>
      <c r="N4362">
        <v>0.30796247737932497</v>
      </c>
      <c r="O4362">
        <v>22.8991596638655</v>
      </c>
      <c r="P4362">
        <v>42.259414225941399</v>
      </c>
      <c r="Q4362">
        <v>7.1098530357074002E-2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E4363">
        <v>8.92384983</v>
      </c>
      <c r="F4363">
        <v>1.32</v>
      </c>
      <c r="G4363">
        <v>25.7103581272256</v>
      </c>
      <c r="H4363">
        <v>-16.116847646758199</v>
      </c>
      <c r="I4363">
        <v>4.7537886728389003</v>
      </c>
      <c r="J4363">
        <v>-7.2892961388917996</v>
      </c>
      <c r="K4363">
        <v>1.3793824992053301</v>
      </c>
      <c r="L4363">
        <v>1.3594078406177399</v>
      </c>
      <c r="M4363">
        <v>40.903486084602903</v>
      </c>
      <c r="N4363">
        <v>1.4165104176740799</v>
      </c>
      <c r="O4363">
        <v>93.181818181818102</v>
      </c>
      <c r="P4363">
        <v>69.230769230769198</v>
      </c>
      <c r="Q4363">
        <v>2.8673678403701001E-2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D4364" t="s">
        <v>584</v>
      </c>
      <c r="E4364">
        <v>8.8740000000000006</v>
      </c>
      <c r="F4364">
        <v>232.9</v>
      </c>
      <c r="G4364">
        <v>78.237023628187302</v>
      </c>
      <c r="H4364">
        <v>88.147713184956601</v>
      </c>
      <c r="I4364">
        <v>62.446624113395501</v>
      </c>
      <c r="J4364">
        <v>19.468932949711402</v>
      </c>
      <c r="K4364">
        <v>142.82182762510001</v>
      </c>
      <c r="L4364">
        <v>120.049618088301</v>
      </c>
      <c r="M4364">
        <v>96.562103876473202</v>
      </c>
      <c r="N4364">
        <v>2.3140405922149201</v>
      </c>
      <c r="O4364">
        <v>0</v>
      </c>
      <c r="P4364">
        <v>161.97975253093301</v>
      </c>
      <c r="Q4364">
        <v>7.7118080237990994E-2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D4365" t="s">
        <v>21</v>
      </c>
      <c r="E4365">
        <v>8.8475999999999999</v>
      </c>
      <c r="F4365">
        <v>18.38</v>
      </c>
      <c r="G4365">
        <v>-11.0796012673849</v>
      </c>
      <c r="H4365">
        <v>-4.7349562986697196</v>
      </c>
      <c r="I4365">
        <v>-29.164860957919501</v>
      </c>
      <c r="J4365">
        <v>-1.2785821774499599</v>
      </c>
      <c r="K4365">
        <v>16.625012059749299</v>
      </c>
      <c r="L4365">
        <v>15.0588221118477</v>
      </c>
      <c r="M4365">
        <v>49.634115117549698</v>
      </c>
      <c r="N4365">
        <v>2.23271130625686</v>
      </c>
      <c r="O4365">
        <v>37.268770402611501</v>
      </c>
      <c r="P4365">
        <v>162.57142857142799</v>
      </c>
    </row>
    <row r="4366" spans="1:17" hidden="1" x14ac:dyDescent="0.3">
      <c r="A4366" t="s">
        <v>8890</v>
      </c>
      <c r="B4366" t="s">
        <v>3327</v>
      </c>
      <c r="C4366" t="str">
        <f>IFERROR(VLOOKUP(Table1[[#This Row],[Ticker]],[1]!Table1[[Symbol]:[Industry]],2,FALSE),"-")</f>
        <v>-</v>
      </c>
      <c r="D4366" t="s">
        <v>119</v>
      </c>
      <c r="E4366">
        <v>8.8307000000000002</v>
      </c>
      <c r="F4366">
        <v>7.95</v>
      </c>
      <c r="G4366">
        <v>-16.433476150671499</v>
      </c>
      <c r="H4366">
        <v>5.0058304508126703</v>
      </c>
      <c r="I4366">
        <v>-1.8323883080749299</v>
      </c>
      <c r="J4366">
        <v>-4.0933217066872603</v>
      </c>
      <c r="K4366">
        <v>7.2970836732426001</v>
      </c>
      <c r="L4366">
        <v>7.32883117738659</v>
      </c>
      <c r="M4366">
        <v>50.184475293358801</v>
      </c>
      <c r="N4366">
        <v>0.92544287114986301</v>
      </c>
      <c r="O4366">
        <v>16.6037735849056</v>
      </c>
      <c r="P4366">
        <v>34.290540540540498</v>
      </c>
      <c r="Q4366">
        <v>9.3796566306752996E-2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3271</v>
      </c>
      <c r="E4367">
        <v>8.81260625</v>
      </c>
      <c r="F4367">
        <v>10.45</v>
      </c>
      <c r="G4367">
        <v>233.81368153593201</v>
      </c>
      <c r="H4367">
        <v>-27.942314091331902</v>
      </c>
      <c r="I4367">
        <v>82.841866009036494</v>
      </c>
      <c r="J4367">
        <v>-11.1245666974221</v>
      </c>
      <c r="K4367">
        <v>11.971527991460301</v>
      </c>
      <c r="L4367">
        <v>8.6301492543072396</v>
      </c>
      <c r="M4367">
        <v>27.237259329296599</v>
      </c>
      <c r="N4367">
        <v>1.4566777724892901</v>
      </c>
      <c r="O4367">
        <v>39.521531100478398</v>
      </c>
      <c r="P4367">
        <v>303.47490347490299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328</v>
      </c>
      <c r="E4368">
        <v>8.7779064000000009</v>
      </c>
      <c r="F4368">
        <v>13.22</v>
      </c>
      <c r="G4368">
        <v>57.117090929307203</v>
      </c>
      <c r="H4368">
        <v>-8.1490985409324708</v>
      </c>
      <c r="I4368">
        <v>80.004777416373997</v>
      </c>
      <c r="J4368">
        <v>1.74599416539084</v>
      </c>
      <c r="K4368">
        <v>13.322879493649801</v>
      </c>
      <c r="L4368">
        <v>10.7027087253778</v>
      </c>
      <c r="M4368">
        <v>41.731230161791302</v>
      </c>
      <c r="N4368">
        <v>0.55579877962824897</v>
      </c>
      <c r="O4368">
        <v>41.906202723146698</v>
      </c>
      <c r="P4368">
        <v>118.87417218543</v>
      </c>
      <c r="Q4368">
        <v>0.11146227040091999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284</v>
      </c>
      <c r="E4369">
        <v>8.7664776</v>
      </c>
      <c r="F4369">
        <v>21.87</v>
      </c>
      <c r="G4369">
        <v>46.484934241373701</v>
      </c>
      <c r="H4369">
        <v>1.8336848163128601</v>
      </c>
      <c r="I4369">
        <v>40.628670051041603</v>
      </c>
      <c r="J4369">
        <v>20.016272470130701</v>
      </c>
      <c r="K4369">
        <v>19.8374468521586</v>
      </c>
      <c r="L4369">
        <v>18.526684855772402</v>
      </c>
      <c r="M4369">
        <v>77.213002202077803</v>
      </c>
      <c r="N4369">
        <v>1.90320119657665</v>
      </c>
      <c r="O4369">
        <v>26.7946959304983</v>
      </c>
      <c r="P4369">
        <v>112.12415130940801</v>
      </c>
      <c r="Q4369">
        <v>0.112201883993582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420</v>
      </c>
      <c r="E4370">
        <v>8.7626399999999993</v>
      </c>
      <c r="F4370">
        <v>28.5</v>
      </c>
      <c r="G4370">
        <v>2.7164915287078899</v>
      </c>
      <c r="H4370">
        <v>0.45213779822829803</v>
      </c>
      <c r="I4370">
        <v>-3.7718536225872898</v>
      </c>
      <c r="J4370">
        <v>-4.8737094334346898</v>
      </c>
      <c r="K4370">
        <v>28.9487864912204</v>
      </c>
      <c r="L4370">
        <v>28.2744730644018</v>
      </c>
      <c r="M4370">
        <v>52.087750210330803</v>
      </c>
      <c r="N4370">
        <v>0.507169314916744</v>
      </c>
      <c r="O4370">
        <v>38.5964912280701</v>
      </c>
      <c r="P4370">
        <v>73.674588665447899</v>
      </c>
      <c r="Q4370">
        <v>9.8878903417953995E-2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584</v>
      </c>
      <c r="E4371">
        <v>8.7326574000000008</v>
      </c>
      <c r="F4371">
        <v>27.27</v>
      </c>
      <c r="G4371">
        <v>261.79341460563001</v>
      </c>
      <c r="H4371">
        <v>3.8536868573374501</v>
      </c>
      <c r="I4371">
        <v>54.237042261355597</v>
      </c>
      <c r="J4371">
        <v>5.1520795776272204</v>
      </c>
      <c r="K4371">
        <v>23.712332275442101</v>
      </c>
      <c r="L4371">
        <v>19.288072576065701</v>
      </c>
      <c r="M4371">
        <v>73.160322936756899</v>
      </c>
      <c r="N4371">
        <v>1.1092428998781201</v>
      </c>
      <c r="O4371">
        <v>4.8771543821048704</v>
      </c>
      <c r="P4371">
        <v>409.71962616822401</v>
      </c>
      <c r="Q4371">
        <v>8.0121348554966998E-2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384</v>
      </c>
      <c r="E4372">
        <v>8.7159999999999993</v>
      </c>
      <c r="F4372">
        <v>21.79</v>
      </c>
      <c r="G4372">
        <v>19.5512625724038</v>
      </c>
      <c r="H4372">
        <v>-4.8492420129554299</v>
      </c>
      <c r="I4372">
        <v>-6.0742206568437096</v>
      </c>
      <c r="J4372">
        <v>-2.0261382441549598</v>
      </c>
      <c r="K4372">
        <v>21.372996587380602</v>
      </c>
      <c r="L4372">
        <v>17.785236886159399</v>
      </c>
      <c r="M4372">
        <v>100</v>
      </c>
      <c r="O4372">
        <v>0</v>
      </c>
      <c r="P4372">
        <v>47.329276538201398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379</v>
      </c>
      <c r="E4373">
        <v>8.6869443760379301</v>
      </c>
      <c r="F4373">
        <v>17.100000000000001</v>
      </c>
      <c r="G4373">
        <v>157.22198603420199</v>
      </c>
      <c r="H4373">
        <v>-4.8492420129554299</v>
      </c>
      <c r="I4373">
        <v>82.841866009036494</v>
      </c>
      <c r="J4373">
        <v>-2.0261382441549598</v>
      </c>
      <c r="K4373">
        <v>16.982871772511899</v>
      </c>
      <c r="L4373">
        <v>13.818984831598399</v>
      </c>
      <c r="M4373">
        <v>52.558837165662098</v>
      </c>
      <c r="O4373">
        <v>17.660818713450201</v>
      </c>
      <c r="P4373">
        <v>232.03883495145601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384</v>
      </c>
      <c r="E4374">
        <v>8.6501249999999992</v>
      </c>
      <c r="F4374">
        <v>116.5</v>
      </c>
      <c r="G4374">
        <v>-27.778013965797602</v>
      </c>
      <c r="H4374">
        <v>-4.8492420129554299</v>
      </c>
      <c r="I4374">
        <v>-11.0356850113716</v>
      </c>
      <c r="J4374">
        <v>-2.0261382441549598</v>
      </c>
      <c r="K4374">
        <v>116.499998617312</v>
      </c>
      <c r="L4374">
        <v>116.48251006843</v>
      </c>
      <c r="M4374">
        <v>100</v>
      </c>
      <c r="O4374">
        <v>0</v>
      </c>
      <c r="P4374">
        <v>0.43103448275862899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62</v>
      </c>
      <c r="E4375">
        <v>8.6266409999999993</v>
      </c>
      <c r="F4375">
        <v>8.99</v>
      </c>
      <c r="G4375">
        <v>7.4099559590144199</v>
      </c>
      <c r="H4375">
        <v>6.1937027723206297</v>
      </c>
      <c r="I4375">
        <v>18.316832974239802</v>
      </c>
      <c r="J4375">
        <v>-1.69354400912169</v>
      </c>
      <c r="K4375">
        <v>8.1359650563871799</v>
      </c>
      <c r="L4375">
        <v>7.5604347586458598</v>
      </c>
      <c r="M4375">
        <v>58.733450288950003</v>
      </c>
      <c r="N4375">
        <v>1.1630648418218501</v>
      </c>
      <c r="O4375">
        <v>5.6729699666295801</v>
      </c>
      <c r="P4375">
        <v>57.719298245613999</v>
      </c>
      <c r="Q4375">
        <v>6.3984230570573994E-2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E4376">
        <v>8.6238838950000005</v>
      </c>
      <c r="F4376">
        <v>8.11</v>
      </c>
      <c r="G4376">
        <v>28.785692597908898</v>
      </c>
      <c r="H4376">
        <v>8.7466847804040307E-2</v>
      </c>
      <c r="I4376">
        <v>-1.44109041677705</v>
      </c>
      <c r="J4376">
        <v>3.4445996693310201</v>
      </c>
      <c r="K4376">
        <v>7.8397211366293504</v>
      </c>
      <c r="L4376">
        <v>6.9199294058714598</v>
      </c>
      <c r="M4376">
        <v>59.142329748336003</v>
      </c>
      <c r="N4376">
        <v>1.35963492122704</v>
      </c>
      <c r="O4376">
        <v>10.727496917385899</v>
      </c>
      <c r="P4376">
        <v>102.74999999999901</v>
      </c>
      <c r="Q4376">
        <v>3.9562075226503998E-2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E4377">
        <v>8.6168244000000005</v>
      </c>
      <c r="F4377">
        <v>8.4499999999999993</v>
      </c>
      <c r="G4377">
        <v>-28.3662492599152</v>
      </c>
      <c r="H4377">
        <v>18.1462194091323</v>
      </c>
      <c r="I4377">
        <v>16.031984161560601</v>
      </c>
      <c r="J4377">
        <v>-11.992915652792799</v>
      </c>
      <c r="K4377">
        <v>7.3639983968544298</v>
      </c>
      <c r="L4377">
        <v>7.8552113011890601</v>
      </c>
      <c r="M4377">
        <v>59.788992152409797</v>
      </c>
      <c r="N4377">
        <v>1.8509803921568599</v>
      </c>
      <c r="O4377">
        <v>22.958579881656799</v>
      </c>
      <c r="P4377">
        <v>36.290322580645103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584</v>
      </c>
      <c r="E4378">
        <v>8.5882000000000005</v>
      </c>
      <c r="F4378">
        <v>19.600000000000001</v>
      </c>
      <c r="G4378">
        <v>256.53571152439798</v>
      </c>
      <c r="H4378">
        <v>69.636739295455797</v>
      </c>
      <c r="I4378">
        <v>69.943077684842507</v>
      </c>
      <c r="J4378">
        <v>19.5233409225117</v>
      </c>
      <c r="K4378">
        <v>12.4655330514234</v>
      </c>
      <c r="L4378">
        <v>10.8303203329466</v>
      </c>
      <c r="M4378">
        <v>92.309976782815895</v>
      </c>
      <c r="N4378">
        <v>3.3117956324244102</v>
      </c>
      <c r="O4378">
        <v>0</v>
      </c>
      <c r="P4378">
        <v>353.70370370370301</v>
      </c>
      <c r="Q4378">
        <v>5.6510992197052003E-2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705</v>
      </c>
      <c r="E4379">
        <v>8.5756189999999997</v>
      </c>
      <c r="F4379">
        <v>71.900000000000006</v>
      </c>
      <c r="G4379">
        <v>37.544769257468303</v>
      </c>
      <c r="H4379">
        <v>-2.74547513306914</v>
      </c>
      <c r="I4379">
        <v>24.420230587723999</v>
      </c>
      <c r="J4379">
        <v>-2.0539740131180699</v>
      </c>
      <c r="K4379">
        <v>68.074583343511094</v>
      </c>
      <c r="L4379">
        <v>58.571628800210199</v>
      </c>
      <c r="M4379">
        <v>52.364653728359698</v>
      </c>
      <c r="N4379">
        <v>0.74900892215308801</v>
      </c>
      <c r="O4379">
        <v>4.5201668984700998</v>
      </c>
      <c r="P4379">
        <v>81.504145463992401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8.5752167979999996</v>
      </c>
      <c r="F4380">
        <v>9.9</v>
      </c>
      <c r="G4380">
        <v>-38.054511661650103</v>
      </c>
      <c r="H4380">
        <v>4.2233386322058504</v>
      </c>
      <c r="I4380">
        <v>-22.642827868514399</v>
      </c>
      <c r="J4380">
        <v>-1.4685174263110901</v>
      </c>
      <c r="K4380">
        <v>10.5640971613788</v>
      </c>
      <c r="L4380">
        <v>11.0462631103712</v>
      </c>
      <c r="M4380">
        <v>60.3639782146454</v>
      </c>
      <c r="N4380">
        <v>2</v>
      </c>
      <c r="O4380">
        <v>116.666666666666</v>
      </c>
      <c r="P4380">
        <v>21.6875</v>
      </c>
      <c r="Q4380">
        <v>1.1216231989699999E-2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8.5679999999999996</v>
      </c>
      <c r="F4381">
        <v>10.199999999999999</v>
      </c>
      <c r="G4381">
        <v>-67.742699074685106</v>
      </c>
      <c r="H4381">
        <v>-2.7471399108533401</v>
      </c>
      <c r="I4381">
        <v>-47.6028491904761</v>
      </c>
      <c r="J4381">
        <v>6.1392912362267902</v>
      </c>
      <c r="K4381">
        <v>10.2771224921041</v>
      </c>
      <c r="L4381">
        <v>13.2304145914432</v>
      </c>
      <c r="M4381">
        <v>60.338612087390999</v>
      </c>
      <c r="N4381">
        <v>0.56792136531139503</v>
      </c>
      <c r="O4381">
        <v>143.13725490196001</v>
      </c>
      <c r="P4381">
        <v>16.571428571428498</v>
      </c>
      <c r="Q4381">
        <v>2.6960931951171999E-2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8.5608000000000004</v>
      </c>
      <c r="F4382">
        <v>42.5</v>
      </c>
      <c r="G4382">
        <v>13.888652700869001</v>
      </c>
      <c r="H4382">
        <v>-1.1907054275895801</v>
      </c>
      <c r="I4382">
        <v>-0.53126483456456797</v>
      </c>
      <c r="J4382">
        <v>-2.0261382441549598</v>
      </c>
      <c r="K4382">
        <v>41.033360041701002</v>
      </c>
      <c r="L4382">
        <v>38.410994490593197</v>
      </c>
      <c r="M4382">
        <v>87.397960894334005</v>
      </c>
      <c r="N4382">
        <v>0.98333333333333295</v>
      </c>
      <c r="O4382">
        <v>4.6823529411764699</v>
      </c>
      <c r="P4382">
        <v>54.545454545454497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384</v>
      </c>
      <c r="E4383">
        <v>8.5590960000000003</v>
      </c>
      <c r="F4383">
        <v>18.2</v>
      </c>
      <c r="G4383">
        <v>-31.988540281586999</v>
      </c>
      <c r="H4383">
        <v>-11.275977231464401</v>
      </c>
      <c r="I4383">
        <v>-3.66105374293506</v>
      </c>
      <c r="J4383">
        <v>-1.5846371404022099</v>
      </c>
      <c r="K4383">
        <v>18.1994951872407</v>
      </c>
      <c r="L4383">
        <v>18.047459032971702</v>
      </c>
      <c r="M4383">
        <v>45.479129721916401</v>
      </c>
      <c r="N4383">
        <v>2.2804126519355798</v>
      </c>
      <c r="O4383">
        <v>14.8351648351648</v>
      </c>
      <c r="P4383">
        <v>36.842105263157798</v>
      </c>
      <c r="Q4383">
        <v>5.6733295319904002E-2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E4384">
        <v>8.5426249999999992</v>
      </c>
      <c r="F4384">
        <v>1.81</v>
      </c>
      <c r="G4384">
        <v>-27.228563416347001</v>
      </c>
      <c r="H4384">
        <v>-11.481895074179899</v>
      </c>
      <c r="I4384">
        <v>-16.271287105612402</v>
      </c>
      <c r="J4384">
        <v>-12.3202558912137</v>
      </c>
      <c r="K4384">
        <v>1.90379410782892</v>
      </c>
      <c r="L4384">
        <v>1.93301384401303</v>
      </c>
      <c r="M4384">
        <v>36.9096742327323</v>
      </c>
      <c r="N4384">
        <v>2.0380151994523201</v>
      </c>
      <c r="O4384">
        <v>46.408839779005497</v>
      </c>
      <c r="P4384">
        <v>31.159420289854999</v>
      </c>
      <c r="Q4384">
        <v>-6.2977878763763998E-2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8.5105424999999997</v>
      </c>
      <c r="F4385">
        <v>25.77</v>
      </c>
      <c r="G4385">
        <v>-22.808563863964601</v>
      </c>
      <c r="H4385">
        <v>-4.8492420129554299</v>
      </c>
      <c r="I4385">
        <v>-6.0662349095386396</v>
      </c>
      <c r="J4385">
        <v>-2.0261382441549598</v>
      </c>
      <c r="K4385">
        <v>25.7476661260588</v>
      </c>
      <c r="L4385">
        <v>25.3107333226788</v>
      </c>
      <c r="M4385">
        <v>100</v>
      </c>
      <c r="O4385">
        <v>0</v>
      </c>
      <c r="P4385">
        <v>4.9694501018329804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495</v>
      </c>
      <c r="E4386">
        <v>8.4876623999999996</v>
      </c>
      <c r="F4386">
        <v>8.3800000000000008</v>
      </c>
      <c r="G4386">
        <v>-7.4632786296030398</v>
      </c>
      <c r="H4386">
        <v>-9.0923612790104897</v>
      </c>
      <c r="I4386">
        <v>-16.6663156420022</v>
      </c>
      <c r="J4386">
        <v>-3.4429032972836602</v>
      </c>
      <c r="K4386">
        <v>8.3607650226221093</v>
      </c>
      <c r="L4386">
        <v>8.2057692477877797</v>
      </c>
      <c r="M4386">
        <v>43.586663357181102</v>
      </c>
      <c r="N4386">
        <v>1.35804057341707</v>
      </c>
      <c r="O4386">
        <v>81.145584725536906</v>
      </c>
      <c r="P4386">
        <v>62.7184466019417</v>
      </c>
      <c r="Q4386">
        <v>4.2264960224830998E-2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609</v>
      </c>
      <c r="E4387">
        <v>8.4162917700000008</v>
      </c>
      <c r="F4387">
        <v>2.72</v>
      </c>
      <c r="G4387">
        <v>-49.103662380783199</v>
      </c>
      <c r="H4387">
        <v>-2.1774862877646002</v>
      </c>
      <c r="I4387">
        <v>-22.723996699683301</v>
      </c>
      <c r="J4387">
        <v>-2.7641456242287599</v>
      </c>
      <c r="K4387">
        <v>2.7397402881319</v>
      </c>
      <c r="L4387">
        <v>3.03472812918177</v>
      </c>
      <c r="M4387">
        <v>49.008155911919403</v>
      </c>
      <c r="N4387">
        <v>1.05217203769737</v>
      </c>
      <c r="O4387">
        <v>41.176470588235198</v>
      </c>
      <c r="P4387">
        <v>15.7446808510638</v>
      </c>
      <c r="Q4387">
        <v>8.7663038348291006E-2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8.4058635200000005</v>
      </c>
      <c r="F4388">
        <v>8.14</v>
      </c>
      <c r="G4388">
        <v>-75.091929823402694</v>
      </c>
      <c r="H4388">
        <v>-38.652058914363799</v>
      </c>
      <c r="I4388">
        <v>-72.944903542022004</v>
      </c>
      <c r="J4388">
        <v>-7.6931984566697196</v>
      </c>
      <c r="K4388">
        <v>10.602694652121899</v>
      </c>
      <c r="L4388">
        <v>14.49448558425</v>
      </c>
      <c r="M4388">
        <v>4.3909546991945696</v>
      </c>
      <c r="N4388">
        <v>2.0032228577109699</v>
      </c>
      <c r="O4388">
        <v>219.533169533169</v>
      </c>
      <c r="P4388">
        <v>1.8773466833541901</v>
      </c>
      <c r="Q4388">
        <v>-6.2667146876516006E-2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214</v>
      </c>
      <c r="E4389">
        <v>8.3773469279999997</v>
      </c>
      <c r="F4389">
        <v>13.7</v>
      </c>
      <c r="G4389">
        <v>128.776293150307</v>
      </c>
      <c r="H4389">
        <v>-27.3620333716819</v>
      </c>
      <c r="I4389">
        <v>97.171001918719497</v>
      </c>
      <c r="J4389">
        <v>-4.4599249299101498</v>
      </c>
      <c r="K4389">
        <v>13.576117396337899</v>
      </c>
      <c r="L4389">
        <v>9.7491283668122897</v>
      </c>
      <c r="M4389">
        <v>39.602837268275998</v>
      </c>
      <c r="N4389">
        <v>0.836168744044956</v>
      </c>
      <c r="O4389">
        <v>34.7445255474452</v>
      </c>
      <c r="P4389">
        <v>287.00564971751402</v>
      </c>
      <c r="Q4389">
        <v>0.123592079915728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272</v>
      </c>
      <c r="E4390">
        <v>8.3649426859999991</v>
      </c>
      <c r="F4390">
        <v>10.95</v>
      </c>
      <c r="G4390">
        <v>215.48217412197599</v>
      </c>
      <c r="H4390">
        <v>32.881954041298499</v>
      </c>
      <c r="I4390">
        <v>23.4851995095128</v>
      </c>
      <c r="J4390">
        <v>23.4794797333731</v>
      </c>
      <c r="K4390">
        <v>8.9825112715093098</v>
      </c>
      <c r="L4390">
        <v>7.8363637792147802</v>
      </c>
      <c r="M4390">
        <v>88.791731039272904</v>
      </c>
      <c r="N4390">
        <v>2.46175223095516</v>
      </c>
      <c r="O4390">
        <v>35.251141552511399</v>
      </c>
      <c r="P4390">
        <v>317.93893129770902</v>
      </c>
      <c r="Q4390">
        <v>0.14286959133046701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8.3627240999999994</v>
      </c>
      <c r="F4391">
        <v>2.41</v>
      </c>
      <c r="G4391">
        <v>9.9362717484881102</v>
      </c>
      <c r="H4391">
        <v>0.85251237300948901</v>
      </c>
      <c r="I4391">
        <v>9.4643149886283595</v>
      </c>
      <c r="J4391">
        <v>-3.6587913053794501</v>
      </c>
      <c r="K4391">
        <v>2.5394262637254199</v>
      </c>
      <c r="L4391">
        <v>2.3604972428545201</v>
      </c>
      <c r="M4391">
        <v>24.577541696324499</v>
      </c>
      <c r="N4391">
        <v>0.67149084568439399</v>
      </c>
      <c r="O4391">
        <v>25.311203319501999</v>
      </c>
      <c r="P4391">
        <v>55.4838709677419</v>
      </c>
      <c r="Q4391">
        <v>2.4977517278329E-2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705</v>
      </c>
      <c r="E4392">
        <v>8.3382966300000003</v>
      </c>
      <c r="F4392">
        <v>86.55</v>
      </c>
      <c r="G4392">
        <v>28.647071882747401</v>
      </c>
      <c r="H4392">
        <v>-0.116232304217584</v>
      </c>
      <c r="I4392">
        <v>16.262447066875101</v>
      </c>
      <c r="J4392">
        <v>-1.7122942362507401</v>
      </c>
      <c r="K4392">
        <v>81.396023323784306</v>
      </c>
      <c r="L4392">
        <v>71.863706794828801</v>
      </c>
      <c r="M4392">
        <v>46.9368374749682</v>
      </c>
      <c r="N4392">
        <v>1.29729207586051</v>
      </c>
      <c r="O4392">
        <v>1.7215482380127101</v>
      </c>
      <c r="P4392">
        <v>84.620307167235396</v>
      </c>
      <c r="Q4392">
        <v>2.6148773974396002E-2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659</v>
      </c>
      <c r="E4393">
        <v>8.2836269999999992</v>
      </c>
      <c r="F4393">
        <v>9.35</v>
      </c>
      <c r="G4393">
        <v>29.6293934416097</v>
      </c>
      <c r="H4393">
        <v>27.1507579870445</v>
      </c>
      <c r="I4393">
        <v>68.772007296320595</v>
      </c>
      <c r="J4393">
        <v>19.198351551763398</v>
      </c>
      <c r="K4393">
        <v>6.4310119900960201</v>
      </c>
      <c r="L4393">
        <v>5.7151222073913504</v>
      </c>
      <c r="M4393">
        <v>90.045278065477206</v>
      </c>
      <c r="N4393">
        <v>2.5735547355473498</v>
      </c>
      <c r="O4393">
        <v>0</v>
      </c>
      <c r="P4393">
        <v>166.381766381766</v>
      </c>
      <c r="Q4393">
        <v>1.5179570972288E-2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384</v>
      </c>
      <c r="E4394">
        <v>8.2386017999999996</v>
      </c>
      <c r="F4394">
        <v>15.82</v>
      </c>
      <c r="G4394">
        <v>53.0219860342023</v>
      </c>
      <c r="H4394">
        <v>-7.9117420129554397</v>
      </c>
      <c r="I4394">
        <v>49.085772478506897</v>
      </c>
      <c r="J4394">
        <v>6.0574854492248296</v>
      </c>
      <c r="K4394">
        <v>13.8502401627605</v>
      </c>
      <c r="L4394">
        <v>11.186637258625501</v>
      </c>
      <c r="M4394">
        <v>74.186540806639499</v>
      </c>
      <c r="N4394">
        <v>3.6832911558846102</v>
      </c>
      <c r="O4394">
        <v>7.45891276864727</v>
      </c>
      <c r="P4394">
        <v>141.526717557251</v>
      </c>
      <c r="Q4394">
        <v>0.17375594542533601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584</v>
      </c>
      <c r="E4395">
        <v>8.1978779999999993</v>
      </c>
      <c r="F4395">
        <v>13.89</v>
      </c>
      <c r="G4395">
        <v>-22.7893518342783</v>
      </c>
      <c r="H4395">
        <v>-4.8492420129554299</v>
      </c>
      <c r="I4395">
        <v>-6.04702287985236</v>
      </c>
      <c r="J4395">
        <v>-2.0261382441549598</v>
      </c>
      <c r="K4395">
        <v>13.879704157976301</v>
      </c>
      <c r="L4395">
        <v>13.647322997531599</v>
      </c>
      <c r="M4395">
        <v>100</v>
      </c>
      <c r="O4395">
        <v>0</v>
      </c>
      <c r="P4395">
        <v>4.9886621315192698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8.1713953799999999</v>
      </c>
      <c r="F4396">
        <v>3.26</v>
      </c>
      <c r="G4396">
        <v>-4.7591460412693003</v>
      </c>
      <c r="H4396">
        <v>-10.901115211802701</v>
      </c>
      <c r="I4396">
        <v>-29.535685011371601</v>
      </c>
      <c r="J4396">
        <v>-11.4705826885994</v>
      </c>
      <c r="K4396">
        <v>3.4676127153761001</v>
      </c>
      <c r="L4396">
        <v>3.5200144219919598</v>
      </c>
      <c r="M4396">
        <v>33.416459521475403</v>
      </c>
      <c r="N4396">
        <v>1.3918200580767399</v>
      </c>
      <c r="O4396">
        <v>59.202453987730003</v>
      </c>
      <c r="P4396">
        <v>51.6279069767441</v>
      </c>
      <c r="Q4396">
        <v>2.1787230239609E-2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900</v>
      </c>
      <c r="E4397">
        <v>8.1378000000000004</v>
      </c>
      <c r="F4397">
        <v>11.31</v>
      </c>
      <c r="G4397">
        <v>-27.512056518988999</v>
      </c>
      <c r="H4397">
        <v>-1.63464600948019</v>
      </c>
      <c r="I4397">
        <v>-12.9437509263759</v>
      </c>
      <c r="J4397">
        <v>3.5738617558450398</v>
      </c>
      <c r="K4397">
        <v>11.525683124338499</v>
      </c>
      <c r="L4397">
        <v>11.299641949566</v>
      </c>
      <c r="M4397">
        <v>48.869364909353401</v>
      </c>
      <c r="N4397">
        <v>1.54539176944876</v>
      </c>
      <c r="O4397">
        <v>31.2997347480106</v>
      </c>
      <c r="P4397">
        <v>27.078651685393201</v>
      </c>
      <c r="Q4397">
        <v>2.4642657173245E-2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384</v>
      </c>
      <c r="E4398">
        <v>8.1367499999999993</v>
      </c>
      <c r="F4398">
        <v>17.98</v>
      </c>
      <c r="G4398">
        <v>-12.1510043194953</v>
      </c>
      <c r="H4398">
        <v>13.288689021527301</v>
      </c>
      <c r="I4398">
        <v>-6.4399898397602398</v>
      </c>
      <c r="J4398">
        <v>-3.2941497715324899</v>
      </c>
      <c r="K4398">
        <v>16.4249965781596</v>
      </c>
      <c r="L4398">
        <v>15.269605391721401</v>
      </c>
      <c r="M4398">
        <v>50.882981142543798</v>
      </c>
      <c r="N4398">
        <v>0.96275476486293499</v>
      </c>
      <c r="O4398">
        <v>9.1212458286985498</v>
      </c>
      <c r="P4398">
        <v>59.680284191829401</v>
      </c>
      <c r="Q4398">
        <v>6.2704559118985995E-2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E4399">
        <v>8.1008099999999992</v>
      </c>
      <c r="F4399">
        <v>26.19</v>
      </c>
      <c r="G4399">
        <v>46.821986034202403</v>
      </c>
      <c r="H4399">
        <v>-6.5601994210369696</v>
      </c>
      <c r="I4399">
        <v>14.817270298575499</v>
      </c>
      <c r="J4399">
        <v>-1.27986958743854</v>
      </c>
      <c r="K4399">
        <v>23.244526380793101</v>
      </c>
      <c r="L4399">
        <v>20.380233456689901</v>
      </c>
      <c r="M4399">
        <v>48.906469415070703</v>
      </c>
      <c r="N4399">
        <v>0.37044025157232702</v>
      </c>
      <c r="O4399">
        <v>6.2237495227185802</v>
      </c>
      <c r="P4399">
        <v>81.875</v>
      </c>
      <c r="Q4399">
        <v>6.1897543766690002E-2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4558</v>
      </c>
      <c r="E4400">
        <v>8.0519999999999996</v>
      </c>
      <c r="F4400">
        <v>7.04</v>
      </c>
      <c r="G4400">
        <v>34.061066493972497</v>
      </c>
      <c r="H4400">
        <v>8.68713700565708</v>
      </c>
      <c r="I4400">
        <v>29.483277064476599</v>
      </c>
      <c r="J4400">
        <v>-11.104729030062799</v>
      </c>
      <c r="K4400">
        <v>6.7692960907633104</v>
      </c>
      <c r="L4400">
        <v>6.0416022483908201</v>
      </c>
      <c r="M4400">
        <v>32.815184861896903</v>
      </c>
      <c r="N4400">
        <v>1.6100302089373499</v>
      </c>
      <c r="O4400">
        <v>13.920454545454501</v>
      </c>
      <c r="P4400">
        <v>95.5555555555555</v>
      </c>
      <c r="Q4400">
        <v>2.1957365416719998E-2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1105</v>
      </c>
      <c r="E4401">
        <v>8.0479503000000001</v>
      </c>
      <c r="F4401">
        <v>4.04</v>
      </c>
      <c r="G4401">
        <v>109.869044857731</v>
      </c>
      <c r="H4401">
        <v>-3.8615876919677801</v>
      </c>
      <c r="I4401">
        <v>8.8456206266105504</v>
      </c>
      <c r="J4401">
        <v>-2.9946612465762699</v>
      </c>
      <c r="K4401">
        <v>3.90607706043936</v>
      </c>
      <c r="L4401">
        <v>3.5079208534233102</v>
      </c>
      <c r="M4401">
        <v>51.969536247484598</v>
      </c>
      <c r="N4401">
        <v>1.8444294807500099</v>
      </c>
      <c r="O4401">
        <v>3591.8316831683101</v>
      </c>
      <c r="P4401">
        <v>174.82993197278901</v>
      </c>
      <c r="Q4401">
        <v>5.0881119876923002E-2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609</v>
      </c>
      <c r="E4402">
        <v>8.0434970000000003</v>
      </c>
      <c r="F4402">
        <v>27.85</v>
      </c>
      <c r="G4402">
        <v>27.116313064235701</v>
      </c>
      <c r="H4402">
        <v>0.83703249684848102</v>
      </c>
      <c r="I4402">
        <v>27.040666004989198</v>
      </c>
      <c r="J4402">
        <v>1.23056673668794</v>
      </c>
      <c r="K4402">
        <v>26.398144798784902</v>
      </c>
      <c r="L4402">
        <v>24.691704562142601</v>
      </c>
      <c r="M4402">
        <v>49.569692762367303</v>
      </c>
      <c r="N4402">
        <v>0.67215498901405502</v>
      </c>
      <c r="O4402">
        <v>20.754039497307001</v>
      </c>
      <c r="P4402">
        <v>74.0625</v>
      </c>
      <c r="Q4402">
        <v>9.3815113477736994E-2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1628</v>
      </c>
      <c r="E4403">
        <v>8.0076680000000007</v>
      </c>
      <c r="F4403">
        <v>8.7899999999999991</v>
      </c>
      <c r="G4403">
        <v>-24.970996421937901</v>
      </c>
      <c r="H4403">
        <v>-5.7411037743824096</v>
      </c>
      <c r="I4403">
        <v>-41.5495190034665</v>
      </c>
      <c r="J4403">
        <v>-3.1384852964352699</v>
      </c>
      <c r="K4403">
        <v>9.2806183568888407</v>
      </c>
      <c r="L4403">
        <v>10.137618444059299</v>
      </c>
      <c r="M4403">
        <v>50.591775668605699</v>
      </c>
      <c r="N4403">
        <v>0.33819048889481701</v>
      </c>
      <c r="O4403">
        <v>83.162684869169496</v>
      </c>
      <c r="P4403">
        <v>30.029585798816498</v>
      </c>
      <c r="Q4403">
        <v>-6.6875243811078997E-2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230</v>
      </c>
      <c r="E4404">
        <v>8.0016412530000007</v>
      </c>
      <c r="F4404">
        <v>12.7</v>
      </c>
      <c r="G4404">
        <v>-21.323697117515898</v>
      </c>
      <c r="H4404">
        <v>9.0981264080971904</v>
      </c>
      <c r="I4404">
        <v>5.2646812889946499</v>
      </c>
      <c r="J4404">
        <v>-2.1030613210780298</v>
      </c>
      <c r="K4404">
        <v>11.9705389105706</v>
      </c>
      <c r="L4404">
        <v>11.5599109730706</v>
      </c>
      <c r="M4404">
        <v>67.0971479829104</v>
      </c>
      <c r="N4404">
        <v>1.3788694487626101</v>
      </c>
      <c r="O4404">
        <v>19.4488188976378</v>
      </c>
      <c r="P4404">
        <v>33.543638275499397</v>
      </c>
      <c r="Q4404">
        <v>9.9056718685108E-2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507</v>
      </c>
      <c r="E4405">
        <v>7.9977010430000002</v>
      </c>
      <c r="F4405">
        <v>4.99</v>
      </c>
      <c r="G4405">
        <v>-71.073468511252102</v>
      </c>
      <c r="H4405">
        <v>-16.5306579421589</v>
      </c>
      <c r="I4405">
        <v>-32.4530078460173</v>
      </c>
      <c r="J4405">
        <v>4.1440745218024801</v>
      </c>
      <c r="K4405">
        <v>6.8435812679006203</v>
      </c>
      <c r="L4405">
        <v>13.7670967545574</v>
      </c>
      <c r="M4405">
        <v>57.621786558969902</v>
      </c>
      <c r="N4405">
        <v>1.01407074232996</v>
      </c>
      <c r="O4405">
        <v>76.352705410821599</v>
      </c>
      <c r="P4405">
        <v>10.1545253863134</v>
      </c>
      <c r="Q4405">
        <v>-0.212421315733855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140</v>
      </c>
      <c r="E4406">
        <v>7.9648000000000003</v>
      </c>
      <c r="F4406">
        <v>19</v>
      </c>
      <c r="G4406">
        <v>19.852133664349999</v>
      </c>
      <c r="H4406">
        <v>-0.51096634024813803</v>
      </c>
      <c r="I4406">
        <v>75.972189004376304</v>
      </c>
      <c r="J4406">
        <v>-7.0261382441549598</v>
      </c>
      <c r="K4406">
        <v>17.437484462020599</v>
      </c>
      <c r="L4406">
        <v>14.926717673118899</v>
      </c>
      <c r="M4406">
        <v>35.559550892153503</v>
      </c>
      <c r="N4406">
        <v>0.64023323615160299</v>
      </c>
      <c r="O4406">
        <v>23.8947368421052</v>
      </c>
      <c r="P4406">
        <v>144.84536082474199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584</v>
      </c>
      <c r="E4407">
        <v>7.9490261999999996</v>
      </c>
      <c r="F4407">
        <v>27.01</v>
      </c>
      <c r="G4407">
        <v>-34.575805546197799</v>
      </c>
      <c r="H4407">
        <v>-14.122866836650701</v>
      </c>
      <c r="I4407">
        <v>-20.7616208402486</v>
      </c>
      <c r="J4407">
        <v>2.95142193536359</v>
      </c>
      <c r="K4407">
        <v>27.206719187002399</v>
      </c>
      <c r="L4407">
        <v>27.4074405098089</v>
      </c>
      <c r="M4407">
        <v>46.456058313659902</v>
      </c>
      <c r="N4407">
        <v>3.22668206757147</v>
      </c>
      <c r="O4407">
        <v>19.992595335061001</v>
      </c>
      <c r="P4407">
        <v>15.9725203950193</v>
      </c>
    </row>
    <row r="4408" spans="1:17" hidden="1" x14ac:dyDescent="0.3">
      <c r="A4408" t="s">
        <v>8973</v>
      </c>
      <c r="B4408" t="s">
        <v>8443</v>
      </c>
      <c r="C4408" t="str">
        <f>IFERROR(VLOOKUP(Table1[[#This Row],[Ticker]],[1]!Table1[[Symbol]:[Industry]],2,FALSE),"-")</f>
        <v>-</v>
      </c>
      <c r="D4408" t="s">
        <v>867</v>
      </c>
      <c r="E4408">
        <v>7.9476240000000002</v>
      </c>
      <c r="F4408">
        <v>9.1</v>
      </c>
      <c r="G4408">
        <v>66.666430478646802</v>
      </c>
      <c r="H4408">
        <v>-38.036055199768597</v>
      </c>
      <c r="I4408">
        <v>66.352229218647807</v>
      </c>
      <c r="J4408">
        <v>1.61022539220865</v>
      </c>
      <c r="K4408">
        <v>10.276220226932701</v>
      </c>
      <c r="L4408">
        <v>7.6744598031854796</v>
      </c>
      <c r="M4408">
        <v>45.9132760303998</v>
      </c>
      <c r="N4408">
        <v>3.0229913603363801</v>
      </c>
      <c r="O4408">
        <v>72.6373626373626</v>
      </c>
      <c r="P4408">
        <v>94.4444444444444</v>
      </c>
    </row>
    <row r="4409" spans="1:17" hidden="1" x14ac:dyDescent="0.3">
      <c r="A4409" t="s">
        <v>8974</v>
      </c>
      <c r="B4409" t="s">
        <v>8975</v>
      </c>
      <c r="C4409" t="str">
        <f>IFERROR(VLOOKUP(Table1[[#This Row],[Ticker]],[1]!Table1[[Symbol]:[Industry]],2,FALSE),"-")</f>
        <v>-</v>
      </c>
      <c r="D4409" t="s">
        <v>170</v>
      </c>
      <c r="E4409">
        <v>7.9464195719999999</v>
      </c>
      <c r="F4409">
        <v>14.9</v>
      </c>
      <c r="G4409">
        <v>-42.829325254281002</v>
      </c>
      <c r="H4409">
        <v>-30.3801062104863</v>
      </c>
      <c r="I4409">
        <v>-8.2770643217164608</v>
      </c>
      <c r="J4409">
        <v>-7.7171951547240596</v>
      </c>
      <c r="K4409">
        <v>16.2031420771843</v>
      </c>
      <c r="L4409">
        <v>16.388008262098499</v>
      </c>
      <c r="M4409">
        <v>31.135155229482201</v>
      </c>
      <c r="N4409">
        <v>0.209373140680048</v>
      </c>
      <c r="O4409">
        <v>46.979865771812001</v>
      </c>
      <c r="P4409">
        <v>20.647773279352201</v>
      </c>
      <c r="Q4409">
        <v>6.9409213146570002E-3</v>
      </c>
    </row>
    <row r="4410" spans="1:17" hidden="1" x14ac:dyDescent="0.3">
      <c r="A4410" t="s">
        <v>8976</v>
      </c>
      <c r="B4410" t="s">
        <v>8977</v>
      </c>
      <c r="C4410" t="str">
        <f>IFERROR(VLOOKUP(Table1[[#This Row],[Ticker]],[1]!Table1[[Symbol]:[Industry]],2,FALSE),"-")</f>
        <v>-</v>
      </c>
      <c r="D4410" t="s">
        <v>1284</v>
      </c>
      <c r="E4410">
        <v>7.9176169999999999</v>
      </c>
      <c r="F4410">
        <v>3.18</v>
      </c>
      <c r="G4410">
        <v>-23.515718883830299</v>
      </c>
      <c r="H4410">
        <v>-3.18257534628877</v>
      </c>
      <c r="I4410">
        <v>-25.089739065425601</v>
      </c>
      <c r="J4410">
        <v>-3.6390414699614202</v>
      </c>
      <c r="K4410">
        <v>3.14611734410403</v>
      </c>
      <c r="L4410">
        <v>3.3913245005535999</v>
      </c>
      <c r="M4410">
        <v>54.604190970180099</v>
      </c>
      <c r="N4410">
        <v>1.1701345625523201</v>
      </c>
      <c r="O4410">
        <v>71.069182389937097</v>
      </c>
      <c r="P4410">
        <v>30.327868852459002</v>
      </c>
      <c r="Q4410">
        <v>3.9572228123162002E-2</v>
      </c>
    </row>
    <row r="4411" spans="1:17" hidden="1" x14ac:dyDescent="0.3">
      <c r="A4411" t="s">
        <v>8978</v>
      </c>
      <c r="B4411" t="s">
        <v>8979</v>
      </c>
      <c r="C4411" t="str">
        <f>IFERROR(VLOOKUP(Table1[[#This Row],[Ticker]],[1]!Table1[[Symbol]:[Industry]],2,FALSE),"-")</f>
        <v>-</v>
      </c>
      <c r="E4411">
        <v>7.9014199999999999</v>
      </c>
      <c r="F4411">
        <v>23.46</v>
      </c>
      <c r="G4411">
        <v>95.437970810605805</v>
      </c>
      <c r="H4411">
        <v>-19.664056827770199</v>
      </c>
      <c r="I4411">
        <v>3.57105656166208</v>
      </c>
      <c r="J4411">
        <v>-7.3759324828380901</v>
      </c>
      <c r="K4411">
        <v>24.929920173764</v>
      </c>
      <c r="L4411">
        <v>23.206113312416399</v>
      </c>
      <c r="M4411">
        <v>36.924063864682097</v>
      </c>
      <c r="N4411">
        <v>0.92151262135922296</v>
      </c>
      <c r="O4411">
        <v>90.323955669224205</v>
      </c>
      <c r="P4411">
        <v>123.215984776403</v>
      </c>
    </row>
    <row r="4412" spans="1:17" hidden="1" x14ac:dyDescent="0.3">
      <c r="A4412" t="s">
        <v>8980</v>
      </c>
      <c r="B4412" t="s">
        <v>8981</v>
      </c>
      <c r="C4412" t="str">
        <f>IFERROR(VLOOKUP(Table1[[#This Row],[Ticker]],[1]!Table1[[Symbol]:[Industry]],2,FALSE),"-")</f>
        <v>-</v>
      </c>
      <c r="D4412" t="s">
        <v>373</v>
      </c>
      <c r="E4412">
        <v>7.8964208400000002</v>
      </c>
      <c r="F4412">
        <v>9.24</v>
      </c>
      <c r="G4412">
        <v>-21.080554381501901</v>
      </c>
      <c r="H4412">
        <v>27.4531634853263</v>
      </c>
      <c r="I4412">
        <v>7.8832339075472797</v>
      </c>
      <c r="J4412">
        <v>30.2762672541268</v>
      </c>
      <c r="K4412">
        <v>6.1933697731980297</v>
      </c>
      <c r="L4412">
        <v>6.7980190854795399</v>
      </c>
      <c r="M4412">
        <v>99.997254348858107</v>
      </c>
      <c r="N4412">
        <v>5.7</v>
      </c>
      <c r="O4412">
        <v>3.2467532467532298</v>
      </c>
      <c r="P4412">
        <v>59.310344827586199</v>
      </c>
    </row>
    <row r="4413" spans="1:17" hidden="1" x14ac:dyDescent="0.3">
      <c r="A4413" t="s">
        <v>8982</v>
      </c>
      <c r="B4413" t="s">
        <v>8983</v>
      </c>
      <c r="C4413" t="str">
        <f>IFERROR(VLOOKUP(Table1[[#This Row],[Ticker]],[1]!Table1[[Symbol]:[Industry]],2,FALSE),"-")</f>
        <v>-</v>
      </c>
      <c r="D4413" t="s">
        <v>705</v>
      </c>
      <c r="E4413">
        <v>7.8703070319999897</v>
      </c>
      <c r="F4413">
        <v>88.51</v>
      </c>
      <c r="G4413">
        <v>-3.46621621298861</v>
      </c>
      <c r="H4413">
        <v>-8.1003021412581404</v>
      </c>
      <c r="I4413">
        <v>5.76294259485692</v>
      </c>
      <c r="J4413">
        <v>-3.9224998759079899</v>
      </c>
      <c r="K4413">
        <v>87.653969555634106</v>
      </c>
      <c r="L4413">
        <v>79.325972767099501</v>
      </c>
      <c r="M4413">
        <v>56.3654480897074</v>
      </c>
      <c r="N4413">
        <v>1.46182884089469</v>
      </c>
      <c r="O4413">
        <v>10.021466500960299</v>
      </c>
      <c r="P4413">
        <v>28.2753623188405</v>
      </c>
    </row>
    <row r="4414" spans="1:17" hidden="1" x14ac:dyDescent="0.3">
      <c r="A4414" t="s">
        <v>8984</v>
      </c>
      <c r="B4414" t="s">
        <v>8985</v>
      </c>
      <c r="C4414" t="str">
        <f>IFERROR(VLOOKUP(Table1[[#This Row],[Ticker]],[1]!Table1[[Symbol]:[Industry]],2,FALSE),"-")</f>
        <v>-</v>
      </c>
      <c r="D4414" t="s">
        <v>609</v>
      </c>
      <c r="E4414">
        <v>7.8436674000000002</v>
      </c>
      <c r="F4414">
        <v>5.38</v>
      </c>
      <c r="G4414">
        <v>-4.0998530462573601</v>
      </c>
      <c r="H4414">
        <v>-12.9137581419876</v>
      </c>
      <c r="I4414">
        <v>0.12133978201679101</v>
      </c>
      <c r="J4414">
        <v>-5.2336854139662803</v>
      </c>
      <c r="K4414">
        <v>5.3604137324314696</v>
      </c>
      <c r="L4414">
        <v>5.1409491009021098</v>
      </c>
      <c r="M4414">
        <v>42.862013647325398</v>
      </c>
      <c r="N4414">
        <v>0.63684255874352202</v>
      </c>
      <c r="O4414">
        <v>17.100371747211799</v>
      </c>
      <c r="P4414">
        <v>49.4444444444444</v>
      </c>
      <c r="Q4414">
        <v>0.12689361760751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E4415">
        <v>7.8348560000000003</v>
      </c>
      <c r="F4415">
        <v>201.1</v>
      </c>
      <c r="G4415">
        <v>14.241760045501801</v>
      </c>
      <c r="H4415">
        <v>73.668290166361004</v>
      </c>
      <c r="I4415">
        <v>55.575748294344997</v>
      </c>
      <c r="J4415">
        <v>13.6815717673525</v>
      </c>
      <c r="K4415">
        <v>142.305208704302</v>
      </c>
      <c r="L4415">
        <v>135.370875696497</v>
      </c>
      <c r="M4415">
        <v>99.143944902769107</v>
      </c>
      <c r="N4415">
        <v>1.54838709677419</v>
      </c>
      <c r="O4415">
        <v>0</v>
      </c>
      <c r="P4415">
        <v>79.233511586452707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49</v>
      </c>
      <c r="E4416">
        <v>7.8177744999999996</v>
      </c>
      <c r="F4416">
        <v>7.06</v>
      </c>
      <c r="G4416">
        <v>29.460293383868301</v>
      </c>
      <c r="H4416">
        <v>46.874895918078998</v>
      </c>
      <c r="I4416">
        <v>36.354711648336</v>
      </c>
      <c r="J4416">
        <v>-1.7412379592546701</v>
      </c>
      <c r="K4416">
        <v>5.9024634811781302</v>
      </c>
      <c r="L4416">
        <v>5.4400059171577402</v>
      </c>
      <c r="M4416">
        <v>71.020991524699596</v>
      </c>
      <c r="N4416">
        <v>3.6287535872640402</v>
      </c>
      <c r="O4416">
        <v>13.3144475920679</v>
      </c>
      <c r="P4416">
        <v>98.873239436619698</v>
      </c>
      <c r="Q4416">
        <v>9.5304117847681002E-2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E4417">
        <v>7.787901712</v>
      </c>
      <c r="F4417">
        <v>3.88</v>
      </c>
      <c r="G4417">
        <v>-3.81635262394457</v>
      </c>
      <c r="H4417">
        <v>-11.7050339751303</v>
      </c>
      <c r="I4417">
        <v>-27.773882436264302</v>
      </c>
      <c r="J4417">
        <v>-7.0863792080103902</v>
      </c>
      <c r="K4417">
        <v>4.1557298347796596</v>
      </c>
      <c r="L4417">
        <v>4.4723103435001699</v>
      </c>
      <c r="M4417">
        <v>39.693749912382998</v>
      </c>
      <c r="N4417">
        <v>0.36135542987136898</v>
      </c>
      <c r="O4417">
        <v>155.15463917525699</v>
      </c>
      <c r="P4417">
        <v>55.2</v>
      </c>
      <c r="Q4417">
        <v>3.6904024738298E-2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D4418" t="s">
        <v>62</v>
      </c>
      <c r="E4418">
        <v>7.7709846999999996</v>
      </c>
      <c r="F4418">
        <v>23.5</v>
      </c>
      <c r="G4418">
        <v>-49.444680632464198</v>
      </c>
      <c r="H4418">
        <v>-14.3950464779284</v>
      </c>
      <c r="I4418">
        <v>-39.170241586295099</v>
      </c>
      <c r="J4418">
        <v>5.9005109450599599E-2</v>
      </c>
      <c r="K4418">
        <v>25.440381338643899</v>
      </c>
      <c r="L4418">
        <v>27.915052138922501</v>
      </c>
      <c r="M4418">
        <v>38.823643802730302</v>
      </c>
      <c r="N4418">
        <v>2.8362457574579398</v>
      </c>
      <c r="O4418">
        <v>48.893617021276597</v>
      </c>
      <c r="P4418">
        <v>7.7981651376146601</v>
      </c>
      <c r="Q4418">
        <v>4.4895436247097999E-2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584</v>
      </c>
      <c r="E4419">
        <v>7.7544599999999999</v>
      </c>
      <c r="F4419">
        <v>7.77</v>
      </c>
      <c r="G4419">
        <v>-27.778013965797602</v>
      </c>
      <c r="H4419">
        <v>-4.8492420129554299</v>
      </c>
      <c r="I4419">
        <v>-11.0356850113716</v>
      </c>
      <c r="J4419">
        <v>-2.0261382441549598</v>
      </c>
      <c r="K4419">
        <v>7.7699981162299903</v>
      </c>
      <c r="L4419">
        <v>7.7486341701669801</v>
      </c>
      <c r="M4419">
        <v>100</v>
      </c>
      <c r="O4419">
        <v>0</v>
      </c>
      <c r="P4419">
        <v>0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E4420">
        <v>7.6174099999999996</v>
      </c>
      <c r="F4420">
        <v>9.5</v>
      </c>
      <c r="G4420">
        <v>-7.5248494088355802</v>
      </c>
      <c r="H4420">
        <v>-3.4908303097161499</v>
      </c>
      <c r="I4420">
        <v>-0.570568732301866</v>
      </c>
      <c r="J4420">
        <v>-2.4368158622247802</v>
      </c>
      <c r="K4420">
        <v>9.23683068776932</v>
      </c>
      <c r="L4420">
        <v>9.0170248585207702</v>
      </c>
      <c r="M4420">
        <v>58.449540877829499</v>
      </c>
      <c r="N4420">
        <v>2.5924242424242401</v>
      </c>
      <c r="O4420">
        <v>30</v>
      </c>
      <c r="P4420">
        <v>29.251700680272101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609</v>
      </c>
      <c r="E4421">
        <v>7.5789</v>
      </c>
      <c r="F4421">
        <v>18.91</v>
      </c>
      <c r="G4421">
        <v>203.97637199911401</v>
      </c>
      <c r="H4421">
        <v>-15.866191165497799</v>
      </c>
      <c r="I4421">
        <v>240.45130383621199</v>
      </c>
      <c r="J4421">
        <v>16.025079744601999</v>
      </c>
      <c r="K4421">
        <v>17.785884107245899</v>
      </c>
      <c r="L4421">
        <v>12.404567953278599</v>
      </c>
      <c r="M4421">
        <v>70.636156951799407</v>
      </c>
      <c r="N4421">
        <v>0.85221213973388499</v>
      </c>
      <c r="O4421">
        <v>34.373347435219401</v>
      </c>
      <c r="P4421">
        <v>263.65384615384602</v>
      </c>
      <c r="Q4421">
        <v>0.13339601832605899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62</v>
      </c>
      <c r="E4422">
        <v>7.5763800000000003</v>
      </c>
      <c r="F4422">
        <v>25.77</v>
      </c>
      <c r="G4422">
        <v>-22.808563863964601</v>
      </c>
      <c r="H4422">
        <v>-4.8492420129554299</v>
      </c>
      <c r="I4422">
        <v>-11.0356850113716</v>
      </c>
      <c r="J4422">
        <v>-2.0261382441549598</v>
      </c>
      <c r="K4422">
        <v>25.768691657038602</v>
      </c>
      <c r="L4422">
        <v>25.469846111848501</v>
      </c>
      <c r="M4422">
        <v>100</v>
      </c>
      <c r="O4422">
        <v>0</v>
      </c>
      <c r="P4422">
        <v>4.9694501018329804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7.5690327000000002</v>
      </c>
      <c r="F4423">
        <v>13.2</v>
      </c>
      <c r="G4423">
        <v>-70.511202685971099</v>
      </c>
      <c r="H4423">
        <v>0.35075798704456401</v>
      </c>
      <c r="I4423">
        <v>-42.818630747805699</v>
      </c>
      <c r="J4423">
        <v>20.299443151193799</v>
      </c>
      <c r="K4423">
        <v>13.757606607667601</v>
      </c>
      <c r="L4423">
        <v>17.761226186632101</v>
      </c>
      <c r="M4423">
        <v>56.221041157994101</v>
      </c>
      <c r="N4423">
        <v>2.06153846153846</v>
      </c>
      <c r="O4423">
        <v>110.60606060606</v>
      </c>
      <c r="P4423">
        <v>52.073732718894</v>
      </c>
      <c r="Q4423">
        <v>-4.1430043078931E-2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609</v>
      </c>
      <c r="E4424">
        <v>7.5667282459999896</v>
      </c>
      <c r="F4424">
        <v>34.39</v>
      </c>
      <c r="G4424">
        <v>-24.3494425372261</v>
      </c>
      <c r="H4424">
        <v>-21.9207360551185</v>
      </c>
      <c r="I4424">
        <v>35.930126954440297</v>
      </c>
      <c r="J4424">
        <v>9.3277079096911795</v>
      </c>
      <c r="K4424">
        <v>33.513979216286401</v>
      </c>
      <c r="L4424">
        <v>30.050550770055999</v>
      </c>
      <c r="M4424">
        <v>56.433790041005203</v>
      </c>
      <c r="N4424">
        <v>0.460183419070188</v>
      </c>
      <c r="O4424">
        <v>28.932829310846099</v>
      </c>
      <c r="P4424">
        <v>54.215246636771298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62</v>
      </c>
      <c r="E4425">
        <v>7.5409630439999997</v>
      </c>
      <c r="F4425">
        <v>1.1100000000000001</v>
      </c>
      <c r="G4425">
        <v>54.189199148956497</v>
      </c>
      <c r="H4425">
        <v>8.4160641094935507</v>
      </c>
      <c r="I4425">
        <v>9.6164889016718398</v>
      </c>
      <c r="J4425">
        <v>5.7408520471071798</v>
      </c>
      <c r="K4425">
        <v>1.0269170007447199</v>
      </c>
      <c r="L4425">
        <v>0.96514525787864403</v>
      </c>
      <c r="M4425">
        <v>67.771701067495499</v>
      </c>
      <c r="N4425">
        <v>0.98762678118387603</v>
      </c>
      <c r="O4425">
        <v>10.8108108108107</v>
      </c>
      <c r="P4425">
        <v>101.818181818181</v>
      </c>
      <c r="Q4425">
        <v>-7.9281416941621996E-2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384</v>
      </c>
      <c r="E4426">
        <v>7.5162500000000003</v>
      </c>
      <c r="F4426">
        <v>26.2</v>
      </c>
      <c r="G4426">
        <v>-40.298882079320101</v>
      </c>
      <c r="H4426">
        <v>5.2829165773529301</v>
      </c>
      <c r="I4426">
        <v>-15.519826462337701</v>
      </c>
      <c r="J4426">
        <v>10.891657600470101</v>
      </c>
      <c r="K4426">
        <v>23.253758888042299</v>
      </c>
      <c r="L4426">
        <v>24.51287173031</v>
      </c>
      <c r="M4426">
        <v>91.992693611234699</v>
      </c>
      <c r="N4426">
        <v>2.1179067184897198</v>
      </c>
      <c r="O4426">
        <v>20</v>
      </c>
      <c r="P4426">
        <v>25.4188606988989</v>
      </c>
      <c r="Q4426">
        <v>0.11746024289559701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D4427" t="s">
        <v>420</v>
      </c>
      <c r="E4427">
        <v>7.4477500000000001</v>
      </c>
      <c r="F4427">
        <v>9.61</v>
      </c>
      <c r="G4427">
        <v>67.945000290821497</v>
      </c>
      <c r="H4427">
        <v>-2.06849334985383</v>
      </c>
      <c r="I4427">
        <v>6.1594369398478701</v>
      </c>
      <c r="J4427">
        <v>-0.97461353332426104</v>
      </c>
      <c r="K4427">
        <v>9.7448293408138795</v>
      </c>
      <c r="L4427">
        <v>9.2864826932229807</v>
      </c>
      <c r="M4427">
        <v>90.209996359693207</v>
      </c>
      <c r="N4427">
        <v>0.88059701492537301</v>
      </c>
      <c r="O4427">
        <v>25.806451612903199</v>
      </c>
      <c r="P4427">
        <v>106.22317596566501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609</v>
      </c>
      <c r="E4428">
        <v>7.4272043999999999</v>
      </c>
      <c r="F4428">
        <v>16</v>
      </c>
      <c r="G4428">
        <v>-21.111347299130902</v>
      </c>
      <c r="H4428">
        <v>1.18354487229047</v>
      </c>
      <c r="I4428">
        <v>-50.885309071522002</v>
      </c>
      <c r="J4428">
        <v>-0.96363824415495103</v>
      </c>
      <c r="K4428">
        <v>15.9402318063851</v>
      </c>
      <c r="L4428">
        <v>17.527033270409898</v>
      </c>
      <c r="M4428">
        <v>56.265041386726701</v>
      </c>
      <c r="N4428">
        <v>1.16387373972533</v>
      </c>
      <c r="O4428">
        <v>87.1875</v>
      </c>
      <c r="P4428">
        <v>25.391849529780501</v>
      </c>
      <c r="Q4428">
        <v>8.3885318327040007E-3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E4429">
        <v>7.4025074999999996</v>
      </c>
      <c r="F4429">
        <v>13.41</v>
      </c>
      <c r="G4429">
        <v>-58.224072057083902</v>
      </c>
      <c r="H4429">
        <v>1.68921952550609</v>
      </c>
      <c r="I4429">
        <v>-39.781699889161203</v>
      </c>
      <c r="J4429">
        <v>10.1196107436992</v>
      </c>
      <c r="K4429">
        <v>13.4605509038061</v>
      </c>
      <c r="L4429">
        <v>16.920492783424201</v>
      </c>
      <c r="M4429">
        <v>75.306089936380204</v>
      </c>
      <c r="N4429">
        <v>1.1112521574132701</v>
      </c>
      <c r="O4429">
        <v>154.66070096942499</v>
      </c>
      <c r="P4429">
        <v>21.357466063348401</v>
      </c>
      <c r="Q4429">
        <v>9.0903267514816005E-2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609</v>
      </c>
      <c r="E4430">
        <v>7.3926360000000004</v>
      </c>
      <c r="F4430">
        <v>5.44</v>
      </c>
      <c r="G4430">
        <v>26.329634759414802</v>
      </c>
      <c r="H4430">
        <v>-16.929778925707101</v>
      </c>
      <c r="I4430">
        <v>24.964314988628299</v>
      </c>
      <c r="J4430">
        <v>-13.362855672242899</v>
      </c>
      <c r="K4430">
        <v>5.1412795932813502</v>
      </c>
      <c r="L4430">
        <v>4.32658677890287</v>
      </c>
      <c r="M4430">
        <v>13.008740219981201</v>
      </c>
      <c r="N4430">
        <v>1.41135118798421</v>
      </c>
      <c r="O4430">
        <v>26.470588235294102</v>
      </c>
      <c r="P4430">
        <v>113.333333333333</v>
      </c>
      <c r="Q4430">
        <v>0.13615236432209701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59</v>
      </c>
      <c r="E4431">
        <v>7.3776066</v>
      </c>
      <c r="F4431">
        <v>5.2</v>
      </c>
      <c r="G4431">
        <v>0.300803768192558</v>
      </c>
      <c r="H4431">
        <v>-3.1732643593241501</v>
      </c>
      <c r="I4431">
        <v>15.177907221638</v>
      </c>
      <c r="J4431">
        <v>7.3926994311957301</v>
      </c>
      <c r="K4431">
        <v>5.0052426117129603</v>
      </c>
      <c r="L4431">
        <v>4.6312942073847898</v>
      </c>
      <c r="M4431">
        <v>57.986198408025203</v>
      </c>
      <c r="N4431">
        <v>1.2794305250703399</v>
      </c>
      <c r="O4431">
        <v>21.1538461538461</v>
      </c>
      <c r="P4431">
        <v>62.5</v>
      </c>
      <c r="Q4431">
        <v>6.8913493490961999E-2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62</v>
      </c>
      <c r="E4432">
        <v>7.3659999999999997</v>
      </c>
      <c r="F4432">
        <v>4.5999999999999996</v>
      </c>
      <c r="G4432">
        <v>-30.113470441381399</v>
      </c>
      <c r="H4432">
        <v>-10.7751679388813</v>
      </c>
      <c r="I4432">
        <v>-41.020464311219399</v>
      </c>
      <c r="J4432">
        <v>0.187141433913454</v>
      </c>
      <c r="K4432">
        <v>5.2231483544833104</v>
      </c>
      <c r="L4432">
        <v>5.5915992530046799</v>
      </c>
      <c r="M4432">
        <v>55.164930361675999</v>
      </c>
      <c r="N4432">
        <v>2.8424863159847802</v>
      </c>
      <c r="O4432">
        <v>73.695652173913004</v>
      </c>
      <c r="P4432">
        <v>21.693121693121601</v>
      </c>
      <c r="Q4432">
        <v>7.2745730833852995E-2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21</v>
      </c>
      <c r="E4433">
        <v>7.3558165849999897</v>
      </c>
      <c r="F4433">
        <v>5</v>
      </c>
      <c r="G4433">
        <v>68.300417406751393</v>
      </c>
      <c r="H4433">
        <v>-4.8492420129554299</v>
      </c>
      <c r="I4433">
        <v>5.2433847560702196</v>
      </c>
      <c r="K4433">
        <v>4.8887328389848603</v>
      </c>
      <c r="L4433">
        <v>4.2205645869197204</v>
      </c>
      <c r="M4433">
        <v>74.114758148509594</v>
      </c>
      <c r="N4433">
        <v>1.9279849196459899</v>
      </c>
      <c r="O4433">
        <v>26</v>
      </c>
      <c r="Q4433">
        <v>7.3452798895268998E-2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7.3485500000000004</v>
      </c>
      <c r="F4434">
        <v>4.4000000000000004</v>
      </c>
      <c r="G4434">
        <v>-22.766080791573199</v>
      </c>
      <c r="H4434">
        <v>-20.3394380913868</v>
      </c>
      <c r="I4434">
        <v>7.8832339075472797</v>
      </c>
      <c r="J4434">
        <v>-9.3379662011442193</v>
      </c>
      <c r="K4434">
        <v>4.9142397948657797</v>
      </c>
      <c r="L4434">
        <v>4.9733703423664002</v>
      </c>
      <c r="M4434">
        <v>23.211520361158499</v>
      </c>
      <c r="N4434">
        <v>1.1576642335766401</v>
      </c>
      <c r="O4434">
        <v>72.727272727272705</v>
      </c>
      <c r="P4434">
        <v>41.935483870967701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124</v>
      </c>
      <c r="E4435">
        <v>7.3440000000000003</v>
      </c>
      <c r="F4435">
        <v>2.08</v>
      </c>
      <c r="G4435">
        <v>272.22198603420202</v>
      </c>
      <c r="H4435">
        <v>-8.6228269186158109</v>
      </c>
      <c r="I4435">
        <v>112.620228967122</v>
      </c>
      <c r="J4435">
        <v>4.7801444783581299</v>
      </c>
      <c r="K4435">
        <v>2.1924105910717899</v>
      </c>
      <c r="L4435">
        <v>1.7048683600394501</v>
      </c>
      <c r="M4435">
        <v>51.451442969549198</v>
      </c>
      <c r="N4435">
        <v>0.46850396010406598</v>
      </c>
      <c r="O4435">
        <v>55.769230769230703</v>
      </c>
      <c r="P4435">
        <v>300</v>
      </c>
      <c r="Q4435">
        <v>0.18351300701217799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7.3125</v>
      </c>
      <c r="F4436">
        <v>12.5</v>
      </c>
      <c r="G4436">
        <v>22.282010043806199</v>
      </c>
      <c r="H4436">
        <v>-39.301260890773897</v>
      </c>
      <c r="I4436">
        <v>-64.376483816895998</v>
      </c>
      <c r="J4436">
        <v>1.4506829478980099</v>
      </c>
      <c r="K4436">
        <v>18.3380267595285</v>
      </c>
      <c r="L4436">
        <v>18.4505806110433</v>
      </c>
      <c r="M4436">
        <v>13.862420901517799</v>
      </c>
      <c r="N4436">
        <v>0.82360248447204898</v>
      </c>
      <c r="O4436">
        <v>131.76</v>
      </c>
      <c r="P4436">
        <v>50.060024009603801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249</v>
      </c>
      <c r="E4437">
        <v>7.3111312010000002</v>
      </c>
      <c r="F4437">
        <v>5.29</v>
      </c>
      <c r="G4437">
        <v>142.119945217875</v>
      </c>
      <c r="H4437">
        <v>-1.84322998890735</v>
      </c>
      <c r="I4437">
        <v>77.892886417199804</v>
      </c>
      <c r="J4437">
        <v>2.2334966442831701</v>
      </c>
      <c r="K4437">
        <v>4.67896129175144</v>
      </c>
      <c r="L4437">
        <v>3.6186805131020998</v>
      </c>
      <c r="M4437">
        <v>57.170291573622798</v>
      </c>
      <c r="N4437">
        <v>1.15069808985013</v>
      </c>
      <c r="O4437">
        <v>34.026465028355297</v>
      </c>
      <c r="P4437">
        <v>220.60606060606</v>
      </c>
      <c r="Q4437">
        <v>0.12595560143559001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7.3048669099999897</v>
      </c>
      <c r="F4438">
        <v>7.2</v>
      </c>
      <c r="G4438">
        <v>-0.11843949771248601</v>
      </c>
      <c r="H4438">
        <v>10.111387908304399</v>
      </c>
      <c r="I4438">
        <v>2.3501417602819101</v>
      </c>
      <c r="J4438">
        <v>19.236320227605798</v>
      </c>
      <c r="K4438">
        <v>6.5298908040594803</v>
      </c>
      <c r="L4438">
        <v>6.7053751378704902</v>
      </c>
      <c r="M4438">
        <v>90.753542949311097</v>
      </c>
      <c r="N4438">
        <v>1.4256356300314601</v>
      </c>
      <c r="O4438">
        <v>18.0555555555555</v>
      </c>
      <c r="P4438">
        <v>31.627056672760499</v>
      </c>
      <c r="Q4438">
        <v>-2.7561676492177001E-2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384</v>
      </c>
      <c r="E4439">
        <v>7.19</v>
      </c>
      <c r="F4439">
        <v>7.19</v>
      </c>
      <c r="G4439">
        <v>-36.765355737949498</v>
      </c>
      <c r="H4439">
        <v>-5.2647544783293903</v>
      </c>
      <c r="I4439">
        <v>1.48387680396483</v>
      </c>
      <c r="J4439">
        <v>-0.18477847078384599</v>
      </c>
      <c r="K4439">
        <v>7.5260198215736303</v>
      </c>
      <c r="L4439">
        <v>7.8579485915801701</v>
      </c>
      <c r="M4439">
        <v>49.523558343971096</v>
      </c>
      <c r="N4439">
        <v>2.0626172073934201</v>
      </c>
      <c r="O4439">
        <v>91.933240611960997</v>
      </c>
      <c r="P4439">
        <v>15.2243589743589</v>
      </c>
      <c r="Q4439">
        <v>0.153755770765577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609</v>
      </c>
      <c r="E4440">
        <v>7.1343028000000004</v>
      </c>
      <c r="F4440">
        <v>24.21</v>
      </c>
      <c r="G4440">
        <v>64.364843177059498</v>
      </c>
      <c r="H4440">
        <v>0.11206886551520299</v>
      </c>
      <c r="I4440">
        <v>49.083362607675902</v>
      </c>
      <c r="J4440">
        <v>-2.0261382441549598</v>
      </c>
      <c r="K4440">
        <v>21.7025317478274</v>
      </c>
      <c r="M4440">
        <v>99.989980665818905</v>
      </c>
      <c r="N4440">
        <v>5.9950083194675496</v>
      </c>
      <c r="O4440">
        <v>0</v>
      </c>
      <c r="P4440">
        <v>101.75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230</v>
      </c>
      <c r="E4441">
        <v>7.1267336999999999</v>
      </c>
      <c r="F4441">
        <v>15.65</v>
      </c>
      <c r="G4441">
        <v>-7.1149453459055403</v>
      </c>
      <c r="H4441">
        <v>8.8938519096964797</v>
      </c>
      <c r="I4441">
        <v>-2.1282389431739901</v>
      </c>
      <c r="J4441">
        <v>-20.451101097052401</v>
      </c>
      <c r="K4441">
        <v>17.362607927739202</v>
      </c>
      <c r="L4441">
        <v>15.5996543880256</v>
      </c>
      <c r="M4441">
        <v>29.473953607763701</v>
      </c>
      <c r="N4441">
        <v>1.0816840760084401</v>
      </c>
      <c r="O4441">
        <v>58.210862619808303</v>
      </c>
      <c r="P4441">
        <v>34.450171821305801</v>
      </c>
      <c r="Q4441">
        <v>0.113048860875318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306</v>
      </c>
      <c r="E4442">
        <v>7.1113474669999999</v>
      </c>
      <c r="F4442">
        <v>4.25</v>
      </c>
      <c r="G4442">
        <v>-17.388403576187201</v>
      </c>
      <c r="H4442">
        <v>-1.34047008313088</v>
      </c>
      <c r="I4442">
        <v>-9.6037041044504008</v>
      </c>
      <c r="J4442">
        <v>-11.2569074749241</v>
      </c>
      <c r="K4442">
        <v>3.9170885068767598</v>
      </c>
      <c r="L4442">
        <v>3.8160289446307099</v>
      </c>
      <c r="M4442">
        <v>57.770676143989199</v>
      </c>
      <c r="N4442">
        <v>2.0258594678801201</v>
      </c>
      <c r="O4442">
        <v>59.764705882352899</v>
      </c>
      <c r="P4442">
        <v>46.048109965635703</v>
      </c>
      <c r="Q4442">
        <v>6.9402499455558E-2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609</v>
      </c>
      <c r="E4443">
        <v>7.0844459999999998</v>
      </c>
      <c r="F4443">
        <v>21</v>
      </c>
      <c r="G4443">
        <v>-9.46815481086802</v>
      </c>
      <c r="H4443">
        <v>-16.4587406936942</v>
      </c>
      <c r="I4443">
        <v>-45.513064106535403</v>
      </c>
      <c r="J4443">
        <v>3.2094638500858701</v>
      </c>
      <c r="K4443">
        <v>22.676204915244799</v>
      </c>
      <c r="L4443">
        <v>25.195066593657199</v>
      </c>
      <c r="M4443">
        <v>53.1701914733423</v>
      </c>
      <c r="N4443">
        <v>1.3135490148382299E-2</v>
      </c>
      <c r="O4443">
        <v>93.3333333333333</v>
      </c>
      <c r="P4443">
        <v>28.755364806866901</v>
      </c>
      <c r="Q4443">
        <v>7.7104147525266994E-2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E4444">
        <v>7.0751666999999996</v>
      </c>
      <c r="F4444">
        <v>13.57</v>
      </c>
      <c r="G4444">
        <v>4.6122299366414197</v>
      </c>
      <c r="H4444">
        <v>-2.7971504581014499</v>
      </c>
      <c r="I4444">
        <v>2.90218232699947</v>
      </c>
      <c r="J4444">
        <v>-15.653392753173</v>
      </c>
      <c r="K4444">
        <v>14.241036126391</v>
      </c>
      <c r="L4444">
        <v>12.924649094411</v>
      </c>
      <c r="M4444">
        <v>21.224341435030102</v>
      </c>
      <c r="N4444">
        <v>0.104209075415713</v>
      </c>
      <c r="O4444">
        <v>34.856300663227699</v>
      </c>
      <c r="P4444">
        <v>67.530864197530803</v>
      </c>
      <c r="Q4444">
        <v>0.124974554259509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62</v>
      </c>
      <c r="E4445">
        <v>7.0662469200000002</v>
      </c>
      <c r="F4445">
        <v>6.91</v>
      </c>
      <c r="G4445">
        <v>4.4676674161601602</v>
      </c>
      <c r="H4445">
        <v>-0.83138487009828799</v>
      </c>
      <c r="I4445">
        <v>16.455089896377402</v>
      </c>
      <c r="J4445">
        <v>-2.7363655168822301</v>
      </c>
      <c r="K4445">
        <v>7.0132171476638803</v>
      </c>
      <c r="L4445">
        <v>6.6384008723172698</v>
      </c>
      <c r="M4445">
        <v>48.954572997144503</v>
      </c>
      <c r="N4445">
        <v>1.03460165897168</v>
      </c>
      <c r="O4445">
        <v>57.742402315484703</v>
      </c>
      <c r="P4445">
        <v>82.321899736147699</v>
      </c>
      <c r="Q4445">
        <v>-9.4749005177220003E-3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584</v>
      </c>
      <c r="E4446">
        <v>7.0349999999999904</v>
      </c>
      <c r="F4446">
        <v>28.1</v>
      </c>
      <c r="G4446">
        <v>46.756147524885598</v>
      </c>
      <c r="H4446">
        <v>14.8783502541798</v>
      </c>
      <c r="I4446">
        <v>83.427982808697493</v>
      </c>
      <c r="J4446">
        <v>9.8375727574870702</v>
      </c>
      <c r="K4446">
        <v>25.213291525968401</v>
      </c>
      <c r="L4446">
        <v>23.701399245143801</v>
      </c>
      <c r="M4446">
        <v>59.069059695734197</v>
      </c>
      <c r="N4446">
        <v>0.48203009330991903</v>
      </c>
      <c r="O4446">
        <v>7.6156583629893104</v>
      </c>
      <c r="P4446">
        <v>129.38775510203999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672</v>
      </c>
      <c r="E4447">
        <v>7.0145489999999997</v>
      </c>
      <c r="F4447">
        <v>4.3600000000000003</v>
      </c>
      <c r="G4447">
        <v>-8.9769240475414591</v>
      </c>
      <c r="H4447">
        <v>0.99017404543870502</v>
      </c>
      <c r="I4447">
        <v>2.2110682353816098</v>
      </c>
      <c r="J4447">
        <v>-3.6098486513947798</v>
      </c>
      <c r="K4447">
        <v>4.5564473918818003</v>
      </c>
      <c r="L4447">
        <v>4.3954320669365696</v>
      </c>
      <c r="M4447">
        <v>51.447313626888601</v>
      </c>
      <c r="N4447">
        <v>0.82334205796095905</v>
      </c>
      <c r="O4447">
        <v>77.522935779816507</v>
      </c>
      <c r="P4447">
        <v>55.714285714285701</v>
      </c>
      <c r="Q4447">
        <v>0.140760925599206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498</v>
      </c>
      <c r="E4448">
        <v>6.99</v>
      </c>
      <c r="F4448">
        <v>7.11</v>
      </c>
      <c r="G4448">
        <v>72.503676175047403</v>
      </c>
      <c r="H4448">
        <v>0.73145180303249802</v>
      </c>
      <c r="I4448">
        <v>31.164314988628298</v>
      </c>
      <c r="J4448">
        <v>16.8193626047414</v>
      </c>
      <c r="K4448">
        <v>6.51499689556214</v>
      </c>
      <c r="L4448">
        <v>5.7602527921136497</v>
      </c>
      <c r="M4448">
        <v>75.862927915632497</v>
      </c>
      <c r="N4448">
        <v>1.84827548804205</v>
      </c>
      <c r="O4448">
        <v>25.175808720112499</v>
      </c>
      <c r="P4448">
        <v>136.21262458471699</v>
      </c>
      <c r="Q4448">
        <v>0.128159041952742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E4449">
        <v>6.9518063999999997</v>
      </c>
      <c r="F4449">
        <v>14.96</v>
      </c>
      <c r="G4449">
        <v>-37.111347299130898</v>
      </c>
      <c r="H4449">
        <v>-11.5159086796221</v>
      </c>
      <c r="I4449">
        <v>-27.924573900260501</v>
      </c>
      <c r="J4449">
        <v>1.81492135849404</v>
      </c>
      <c r="K4449">
        <v>15.422761878679401</v>
      </c>
      <c r="L4449">
        <v>15.326128253901199</v>
      </c>
      <c r="M4449">
        <v>48.499226387217597</v>
      </c>
      <c r="N4449">
        <v>0.86402266288951801</v>
      </c>
      <c r="O4449">
        <v>35.695187165775401</v>
      </c>
      <c r="P4449">
        <v>25.1882845188284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1510</v>
      </c>
      <c r="E4450">
        <v>6.9298324549999997</v>
      </c>
      <c r="F4450">
        <v>23.61</v>
      </c>
      <c r="G4450">
        <v>-43.9951892674299</v>
      </c>
      <c r="H4450">
        <v>-7.0666333173032703</v>
      </c>
      <c r="I4450">
        <v>-16.5956850113716</v>
      </c>
      <c r="J4450">
        <v>-2.0705826885994099</v>
      </c>
      <c r="K4450">
        <v>24.189727903392701</v>
      </c>
      <c r="L4450">
        <v>23.971725147136599</v>
      </c>
      <c r="M4450">
        <v>45.981919958454696</v>
      </c>
      <c r="N4450">
        <v>1.3383520480784401</v>
      </c>
      <c r="O4450">
        <v>24.523506988564101</v>
      </c>
      <c r="P4450">
        <v>45.292307692307702</v>
      </c>
      <c r="Q4450">
        <v>7.2867030126702995E-2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584</v>
      </c>
      <c r="E4451">
        <v>6.9011040000000001</v>
      </c>
      <c r="F4451">
        <v>21.06</v>
      </c>
      <c r="G4451">
        <v>-10.7129778346136</v>
      </c>
      <c r="H4451">
        <v>-5.0775525152385299</v>
      </c>
      <c r="I4451">
        <v>23.877831964925502</v>
      </c>
      <c r="J4451">
        <v>1.92248211740546</v>
      </c>
      <c r="K4451">
        <v>22.079971075623899</v>
      </c>
      <c r="L4451">
        <v>20.455769452715401</v>
      </c>
      <c r="M4451">
        <v>40.169388490844703</v>
      </c>
      <c r="N4451">
        <v>1.4099701210882201</v>
      </c>
      <c r="O4451">
        <v>25.498575498575502</v>
      </c>
      <c r="P4451">
        <v>45.844875346260302</v>
      </c>
      <c r="Q4451">
        <v>0.130217282316588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59</v>
      </c>
      <c r="E4452">
        <v>6.9000482999999999</v>
      </c>
      <c r="F4452">
        <v>23</v>
      </c>
      <c r="G4452">
        <v>-23.232559420343001</v>
      </c>
      <c r="H4452">
        <v>-4.8492420129554299</v>
      </c>
      <c r="I4452">
        <v>-1.04046741213682</v>
      </c>
      <c r="J4452">
        <v>-2.0261382441549598</v>
      </c>
      <c r="K4452">
        <v>22.991488794751799</v>
      </c>
      <c r="L4452">
        <v>22.3467808691302</v>
      </c>
      <c r="M4452">
        <v>10.6643431554632</v>
      </c>
      <c r="N4452">
        <v>4.4891304347826004</v>
      </c>
      <c r="O4452">
        <v>5.4347826086956497</v>
      </c>
      <c r="P4452">
        <v>12.1951219512195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E4453">
        <v>6.8938452000000003</v>
      </c>
      <c r="F4453">
        <v>46</v>
      </c>
      <c r="G4453">
        <v>-79.741255402723198</v>
      </c>
      <c r="H4453">
        <v>-3.6391210008542298</v>
      </c>
      <c r="I4453">
        <v>-19.856299481143601</v>
      </c>
      <c r="J4453">
        <v>-2.0261382441549598</v>
      </c>
      <c r="K4453">
        <v>46.329771874085097</v>
      </c>
      <c r="L4453">
        <v>50.558189054726398</v>
      </c>
      <c r="M4453">
        <v>37.999883455425099</v>
      </c>
      <c r="N4453">
        <v>0.178787878787878</v>
      </c>
      <c r="O4453">
        <v>118.565217391304</v>
      </c>
      <c r="P4453">
        <v>18.9552624773726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1284</v>
      </c>
      <c r="E4454">
        <v>6.8904506000000003</v>
      </c>
      <c r="F4454">
        <v>23</v>
      </c>
      <c r="G4454">
        <v>-26.900820983341401</v>
      </c>
      <c r="H4454">
        <v>-0.35128653817125599</v>
      </c>
      <c r="I4454">
        <v>-4.7018893571876204</v>
      </c>
      <c r="J4454">
        <v>-2.0261382441549598</v>
      </c>
      <c r="K4454">
        <v>22.712593953799001</v>
      </c>
      <c r="L4454">
        <v>22.370320228729099</v>
      </c>
      <c r="M4454">
        <v>1.30050300781745</v>
      </c>
      <c r="N4454">
        <v>0</v>
      </c>
      <c r="O4454">
        <v>1.1304347826087</v>
      </c>
      <c r="P4454">
        <v>6.3337956541840104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62</v>
      </c>
      <c r="E4455">
        <v>6.8780150999999998</v>
      </c>
      <c r="F4455">
        <v>3.47</v>
      </c>
      <c r="G4455">
        <v>8.8361592625488505</v>
      </c>
      <c r="H4455">
        <v>3.8333927175834801</v>
      </c>
      <c r="I4455">
        <v>-3.2717098560921301</v>
      </c>
      <c r="J4455">
        <v>-3.9180301360468599</v>
      </c>
      <c r="K4455">
        <v>3.66163735042357</v>
      </c>
      <c r="L4455">
        <v>3.7772938657280699</v>
      </c>
      <c r="M4455">
        <v>53.757949028592101</v>
      </c>
      <c r="N4455">
        <v>1.1758003629493201</v>
      </c>
      <c r="O4455">
        <v>75.504322766570596</v>
      </c>
      <c r="P4455">
        <v>38.799999999999997</v>
      </c>
      <c r="Q4455">
        <v>4.7560210536963E-2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E4456">
        <v>6.8576199999999998</v>
      </c>
      <c r="F4456">
        <v>13.42</v>
      </c>
      <c r="G4456">
        <v>-27.778013965797602</v>
      </c>
      <c r="H4456">
        <v>-4.8492420129554299</v>
      </c>
      <c r="I4456">
        <v>-11.0356850113716</v>
      </c>
      <c r="J4456">
        <v>-2.0261382441549598</v>
      </c>
      <c r="M4456">
        <v>50</v>
      </c>
      <c r="N4456">
        <v>0</v>
      </c>
      <c r="O4456">
        <v>0</v>
      </c>
      <c r="P4456">
        <v>0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>
        <v>0</v>
      </c>
      <c r="E4457">
        <v>6.8351499999999996</v>
      </c>
      <c r="F4457">
        <v>5.5</v>
      </c>
      <c r="G4457">
        <v>-13.1946806324642</v>
      </c>
      <c r="H4457">
        <v>9.3119780306175493</v>
      </c>
      <c r="I4457">
        <v>-37.702351678038298</v>
      </c>
      <c r="J4457">
        <v>-1.06274710735342</v>
      </c>
      <c r="K4457">
        <v>5.3517433170994897</v>
      </c>
      <c r="L4457">
        <v>5.9550965884046798</v>
      </c>
      <c r="M4457">
        <v>33.054303584157999</v>
      </c>
      <c r="N4457">
        <v>0.83011261041889794</v>
      </c>
      <c r="O4457">
        <v>50.181818181818102</v>
      </c>
      <c r="P4457">
        <v>57.593123209169001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306</v>
      </c>
      <c r="E4458">
        <v>6.8131326000000003</v>
      </c>
      <c r="F4458">
        <v>6.61</v>
      </c>
      <c r="G4458">
        <v>-30.698737192501302</v>
      </c>
      <c r="H4458">
        <v>-10.520058057215399</v>
      </c>
      <c r="I4458">
        <v>-42.109720464969101</v>
      </c>
      <c r="J4458">
        <v>1.3071950891783799</v>
      </c>
      <c r="K4458">
        <v>6.9728535920671701</v>
      </c>
      <c r="M4458">
        <v>49.2128016766477</v>
      </c>
      <c r="N4458">
        <v>1.6683797287651601</v>
      </c>
      <c r="O4458">
        <v>124.20574886535501</v>
      </c>
      <c r="P4458">
        <v>8.7171052631578902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584</v>
      </c>
      <c r="E4459">
        <v>6.8096059999999996</v>
      </c>
      <c r="F4459">
        <v>22.64</v>
      </c>
      <c r="G4459">
        <v>3.5444918346664398</v>
      </c>
      <c r="H4459">
        <v>-9.7714128164892902</v>
      </c>
      <c r="I4459">
        <v>13.0191095091763</v>
      </c>
      <c r="J4459">
        <v>-0.22433644235315101</v>
      </c>
      <c r="K4459">
        <v>22.675833692832999</v>
      </c>
      <c r="L4459">
        <v>20.663443192771702</v>
      </c>
      <c r="M4459">
        <v>49.705397123107602</v>
      </c>
      <c r="N4459">
        <v>2.01251956181533</v>
      </c>
      <c r="O4459">
        <v>19.257950530035298</v>
      </c>
      <c r="P4459">
        <v>64.774381368267797</v>
      </c>
      <c r="Q4459">
        <v>0.105080265071531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609</v>
      </c>
      <c r="E4460">
        <v>6.7949999999999999</v>
      </c>
      <c r="F4460">
        <v>22.65</v>
      </c>
      <c r="G4460">
        <v>-85.178803884924903</v>
      </c>
      <c r="H4460">
        <v>-30.8296341698181</v>
      </c>
      <c r="I4460">
        <v>28.779129803443102</v>
      </c>
      <c r="J4460">
        <v>-6.7780305906646401</v>
      </c>
      <c r="K4460">
        <v>25.8818639421273</v>
      </c>
      <c r="L4460">
        <v>27.5391813800852</v>
      </c>
      <c r="M4460">
        <v>3.5251979315162201</v>
      </c>
      <c r="N4460">
        <v>0.66292134831460603</v>
      </c>
      <c r="O4460">
        <v>134.74613686534201</v>
      </c>
      <c r="P4460">
        <v>69.790104947526203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E4461">
        <v>6.7830000000000004</v>
      </c>
      <c r="F4461">
        <v>9.69</v>
      </c>
      <c r="G4461">
        <v>32.918503447137702</v>
      </c>
      <c r="H4461">
        <v>28.310026916548399</v>
      </c>
      <c r="I4461">
        <v>35.118161142474499</v>
      </c>
      <c r="J4461">
        <v>15.8929369003536</v>
      </c>
      <c r="K4461">
        <v>8.2506249061922201</v>
      </c>
      <c r="L4461">
        <v>7.7013863961306104</v>
      </c>
      <c r="M4461">
        <v>89.035995463489797</v>
      </c>
      <c r="N4461">
        <v>1.8909652543486799</v>
      </c>
      <c r="O4461">
        <v>8.7719298245614006</v>
      </c>
      <c r="P4461">
        <v>62.311557788944697</v>
      </c>
      <c r="Q4461">
        <v>5.3113401875169997E-3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E4462">
        <v>6.7709001599999903</v>
      </c>
      <c r="F4462">
        <v>7.38</v>
      </c>
      <c r="G4462">
        <v>86.135029512463205</v>
      </c>
      <c r="H4462">
        <v>-9.0050861687995898</v>
      </c>
      <c r="I4462">
        <v>-0.22487420056083099</v>
      </c>
      <c r="J4462">
        <v>-6.9230454606498002</v>
      </c>
      <c r="K4462">
        <v>7.3156610426195599</v>
      </c>
      <c r="L4462">
        <v>6.0528785587865501</v>
      </c>
      <c r="M4462">
        <v>25.040846434782502</v>
      </c>
      <c r="N4462">
        <v>5.44638403990024E-2</v>
      </c>
      <c r="O4462">
        <v>15.040650406504</v>
      </c>
      <c r="P4462">
        <v>129.90654205607399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705</v>
      </c>
      <c r="E4463">
        <v>6.7584707650000002</v>
      </c>
      <c r="F4463">
        <v>35.49</v>
      </c>
      <c r="G4463">
        <v>40.445808267070198</v>
      </c>
      <c r="H4463">
        <v>-3.20943426627744</v>
      </c>
      <c r="I4463">
        <v>18.348201244552499</v>
      </c>
      <c r="J4463">
        <v>-1.80311064448948</v>
      </c>
      <c r="K4463">
        <v>34.0889804955155</v>
      </c>
      <c r="L4463">
        <v>29.407818343479398</v>
      </c>
      <c r="M4463">
        <v>51.4778037811056</v>
      </c>
      <c r="N4463">
        <v>1.0956016319874</v>
      </c>
      <c r="O4463">
        <v>6.2271062271062201</v>
      </c>
      <c r="P4463">
        <v>69.801272675774797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1628</v>
      </c>
      <c r="E4464">
        <v>6.7532719999999999</v>
      </c>
      <c r="F4464">
        <v>18.64</v>
      </c>
      <c r="G4464">
        <v>41.676531488747798</v>
      </c>
      <c r="H4464">
        <v>-28.330358597520199</v>
      </c>
      <c r="I4464">
        <v>32.348930373243697</v>
      </c>
      <c r="J4464">
        <v>0.95728717020967302</v>
      </c>
      <c r="K4464">
        <v>19.407578684447301</v>
      </c>
      <c r="L4464">
        <v>14.959006542704101</v>
      </c>
      <c r="M4464">
        <v>41.9909539675728</v>
      </c>
      <c r="N4464">
        <v>0.51540199054139901</v>
      </c>
      <c r="O4464">
        <v>53.3261802575107</v>
      </c>
      <c r="P4464">
        <v>173.313782991202</v>
      </c>
      <c r="Q4464">
        <v>0.127372719601411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140</v>
      </c>
      <c r="E4465">
        <v>6.7502700000000004</v>
      </c>
      <c r="F4465">
        <v>13.76</v>
      </c>
      <c r="G4465">
        <v>2.0333067889193699</v>
      </c>
      <c r="H4465">
        <v>6.9057248744617796</v>
      </c>
      <c r="I4465">
        <v>3.4401885327215398</v>
      </c>
      <c r="J4465">
        <v>0.16916834176478801</v>
      </c>
      <c r="K4465">
        <v>12.6443051098471</v>
      </c>
      <c r="L4465">
        <v>12.540705741973101</v>
      </c>
      <c r="M4465">
        <v>64.476074780210794</v>
      </c>
      <c r="N4465">
        <v>2.1103650048559399</v>
      </c>
      <c r="O4465">
        <v>37.063953488372</v>
      </c>
      <c r="P4465">
        <v>49.402823018458101</v>
      </c>
      <c r="Q4465">
        <v>2.3600196834171999E-2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306</v>
      </c>
      <c r="E4466">
        <v>6.7302713299999999</v>
      </c>
      <c r="F4466">
        <v>2.5099999999999998</v>
      </c>
      <c r="G4466">
        <v>151.11087492309099</v>
      </c>
      <c r="H4466">
        <v>-6.4178694639358298</v>
      </c>
      <c r="I4466">
        <v>36.611373812157701</v>
      </c>
      <c r="J4466">
        <v>-3.5947656951353499</v>
      </c>
      <c r="K4466">
        <v>1.84168160810252</v>
      </c>
      <c r="L4466">
        <v>1.2824598121022299</v>
      </c>
      <c r="M4466">
        <v>35.306002054335998</v>
      </c>
      <c r="N4466">
        <v>0.31195485209402701</v>
      </c>
      <c r="O4466">
        <v>10.756972111553701</v>
      </c>
      <c r="P4466">
        <v>195.29411764705799</v>
      </c>
      <c r="Q4466">
        <v>7.6560821125887996E-2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609</v>
      </c>
      <c r="E4467">
        <v>6.7003885270000003</v>
      </c>
      <c r="F4467">
        <v>14.56</v>
      </c>
      <c r="G4467">
        <v>-36.378139515075603</v>
      </c>
      <c r="H4467">
        <v>-8.4869024979768302</v>
      </c>
      <c r="I4467">
        <v>-16.490230465917001</v>
      </c>
      <c r="J4467">
        <v>-5.7324817936916599</v>
      </c>
      <c r="K4467">
        <v>13.795726524083999</v>
      </c>
      <c r="L4467">
        <v>14.819503577688099</v>
      </c>
      <c r="M4467">
        <v>47.312067302403896</v>
      </c>
      <c r="N4467">
        <v>1.0073726813870201</v>
      </c>
      <c r="O4467">
        <v>37.293956043956001</v>
      </c>
      <c r="P4467">
        <v>24.4444444444444</v>
      </c>
      <c r="Q4467">
        <v>3.0184111352375E-2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E4468">
        <v>6.7003608000000003</v>
      </c>
      <c r="F4468">
        <v>22.89</v>
      </c>
      <c r="G4468">
        <v>-27.778013965797602</v>
      </c>
      <c r="H4468">
        <v>-4.8492420129554299</v>
      </c>
      <c r="I4468">
        <v>-11.0356850113716</v>
      </c>
      <c r="J4468">
        <v>-2.0261382441549598</v>
      </c>
      <c r="K4468">
        <v>22.89</v>
      </c>
      <c r="M4468">
        <v>50</v>
      </c>
      <c r="O4468">
        <v>0</v>
      </c>
      <c r="P4468">
        <v>0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140</v>
      </c>
      <c r="E4469">
        <v>6.7001340000000003</v>
      </c>
      <c r="F4469">
        <v>0.56000000000000005</v>
      </c>
      <c r="G4469">
        <v>-56.549943790359002</v>
      </c>
      <c r="H4469">
        <v>16.4273537317254</v>
      </c>
      <c r="I4469">
        <v>-36.7107422196096</v>
      </c>
      <c r="J4469">
        <v>-5.4159687526295404</v>
      </c>
      <c r="K4469">
        <v>0.64634957938733095</v>
      </c>
      <c r="L4469">
        <v>0.77421837302918795</v>
      </c>
      <c r="M4469">
        <v>55.5895390345283</v>
      </c>
      <c r="N4469">
        <v>0.17377186372696701</v>
      </c>
      <c r="O4469">
        <v>142.85714285714201</v>
      </c>
      <c r="P4469">
        <v>19.1489361702127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E4470">
        <v>6.6978574320000002</v>
      </c>
      <c r="F4470">
        <v>5.67</v>
      </c>
      <c r="G4470">
        <v>-34.674565689935498</v>
      </c>
      <c r="H4470">
        <v>11.5864015514009</v>
      </c>
      <c r="I4470">
        <v>-41.889343547956997</v>
      </c>
      <c r="J4470">
        <v>-4.1891998082148598</v>
      </c>
      <c r="K4470">
        <v>5.7447502271900603</v>
      </c>
      <c r="L4470">
        <v>6.0467434487177503</v>
      </c>
      <c r="M4470">
        <v>45.573141439564999</v>
      </c>
      <c r="N4470">
        <v>1.34838651747478</v>
      </c>
      <c r="O4470">
        <v>50.793650793650798</v>
      </c>
      <c r="P4470">
        <v>32.167832167832103</v>
      </c>
      <c r="Q4470">
        <v>5.8380693357015997E-2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46</v>
      </c>
      <c r="E4471">
        <v>6.6699511999999999</v>
      </c>
      <c r="F4471">
        <v>9.14</v>
      </c>
      <c r="G4471">
        <v>-27.5587157201835</v>
      </c>
      <c r="H4471">
        <v>-0.36493708022000698</v>
      </c>
      <c r="I4471">
        <v>-9.8175233280936602</v>
      </c>
      <c r="J4471">
        <v>-9.6574563809240299</v>
      </c>
      <c r="K4471">
        <v>9.4586338168848592</v>
      </c>
      <c r="L4471">
        <v>9.24079804076848</v>
      </c>
      <c r="M4471">
        <v>34.196833680455903</v>
      </c>
      <c r="N4471">
        <v>1.8145370245632899</v>
      </c>
      <c r="O4471">
        <v>60.831509846827103</v>
      </c>
      <c r="P4471">
        <v>47.8964401294498</v>
      </c>
      <c r="Q4471">
        <v>7.3125112635506001E-2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D4472" t="s">
        <v>21</v>
      </c>
      <c r="E4472">
        <v>6.6626327999999999</v>
      </c>
      <c r="F4472">
        <v>6.62</v>
      </c>
      <c r="G4472">
        <v>13.073049863989599</v>
      </c>
      <c r="H4472">
        <v>-16.817327119338401</v>
      </c>
      <c r="I4472">
        <v>207.23354575785899</v>
      </c>
      <c r="J4472">
        <v>-6.9111957154193204</v>
      </c>
      <c r="K4472">
        <v>6.8790381827523897</v>
      </c>
      <c r="L4472">
        <v>5.1482011753653802</v>
      </c>
      <c r="M4472">
        <v>13.7671460617513</v>
      </c>
      <c r="N4472">
        <v>0.26373626373626302</v>
      </c>
      <c r="O4472">
        <v>20.845921450151</v>
      </c>
      <c r="P4472">
        <v>232.66331658291401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1510</v>
      </c>
      <c r="E4473">
        <v>6.6568319999999996</v>
      </c>
      <c r="F4473">
        <v>11.46</v>
      </c>
      <c r="G4473">
        <v>18.769300612207498</v>
      </c>
      <c r="H4473">
        <v>-12.697343278778201</v>
      </c>
      <c r="I4473">
        <v>12.856206880520199</v>
      </c>
      <c r="J4473">
        <v>-2.2089536006449002</v>
      </c>
      <c r="K4473">
        <v>11.695823777166</v>
      </c>
      <c r="L4473">
        <v>10.8832729101866</v>
      </c>
      <c r="M4473">
        <v>41.912188499358599</v>
      </c>
      <c r="N4473">
        <v>0.53664387323556795</v>
      </c>
      <c r="O4473">
        <v>24.345549738219798</v>
      </c>
      <c r="P4473">
        <v>102.473498233215</v>
      </c>
      <c r="Q4473">
        <v>0.107737598543548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D4474" t="s">
        <v>384</v>
      </c>
      <c r="E4474">
        <v>6.6436580850000002</v>
      </c>
      <c r="F4474">
        <v>3.61</v>
      </c>
      <c r="G4474">
        <v>13.237611034202301</v>
      </c>
      <c r="H4474">
        <v>38.404726241012803</v>
      </c>
      <c r="I4474">
        <v>52.312731278221101</v>
      </c>
      <c r="J4474">
        <v>-4.1941599243717604</v>
      </c>
      <c r="K4474">
        <v>3.0208487714600301</v>
      </c>
      <c r="L4474">
        <v>2.8200180603541698</v>
      </c>
      <c r="M4474">
        <v>63.0465354617399</v>
      </c>
      <c r="N4474">
        <v>1.33505908415087</v>
      </c>
      <c r="O4474">
        <v>11.911357340720199</v>
      </c>
      <c r="P4474">
        <v>82.323232323232304</v>
      </c>
      <c r="Q4474">
        <v>7.7337352111226998E-2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985</v>
      </c>
      <c r="E4475">
        <v>6.6419594000000002</v>
      </c>
      <c r="F4475">
        <v>5.14</v>
      </c>
      <c r="G4475">
        <v>-0.55029119352038303</v>
      </c>
      <c r="H4475">
        <v>-4.8492420129554299</v>
      </c>
      <c r="I4475">
        <v>4.4699329661564304</v>
      </c>
      <c r="J4475">
        <v>-2.0261382441549598</v>
      </c>
      <c r="K4475">
        <v>5.0438737263315803</v>
      </c>
      <c r="L4475">
        <v>4.7427221574527003</v>
      </c>
      <c r="M4475">
        <v>100</v>
      </c>
      <c r="N4475">
        <v>0</v>
      </c>
      <c r="O4475">
        <v>0</v>
      </c>
      <c r="P4475">
        <v>27.2277227722772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376</v>
      </c>
      <c r="E4476">
        <v>6.6231</v>
      </c>
      <c r="F4476">
        <v>12.9</v>
      </c>
      <c r="G4476">
        <v>91.237266170025805</v>
      </c>
      <c r="H4476">
        <v>30.988321438821199</v>
      </c>
      <c r="I4476">
        <v>73.250029274342594</v>
      </c>
      <c r="J4476">
        <v>15.136733909960601</v>
      </c>
      <c r="K4476">
        <v>11.8187084662832</v>
      </c>
      <c r="L4476">
        <v>10.473921755691901</v>
      </c>
      <c r="M4476">
        <v>79.852366542741507</v>
      </c>
      <c r="N4476">
        <v>1.62114030852118</v>
      </c>
      <c r="O4476">
        <v>62.713178294573602</v>
      </c>
      <c r="P4476">
        <v>186.03104212860299</v>
      </c>
      <c r="Q4476">
        <v>4.1370962677208002E-2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D4477" t="s">
        <v>306</v>
      </c>
      <c r="E4477">
        <v>6.5974953599999999</v>
      </c>
      <c r="F4477">
        <v>59.45</v>
      </c>
      <c r="G4477">
        <v>979.29833612731204</v>
      </c>
      <c r="H4477">
        <v>49.397913319143001</v>
      </c>
      <c r="I4477">
        <v>894.88648080927101</v>
      </c>
      <c r="J4477">
        <v>6.1787995690991702</v>
      </c>
      <c r="K4477">
        <v>40.613182589661299</v>
      </c>
      <c r="L4477">
        <v>19.094779309610299</v>
      </c>
      <c r="M4477">
        <v>100</v>
      </c>
      <c r="N4477">
        <v>0.90697855497517998</v>
      </c>
      <c r="O4477">
        <v>0</v>
      </c>
      <c r="P4477">
        <v>1007.0763500931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D4478" t="s">
        <v>609</v>
      </c>
      <c r="E4478">
        <v>6.5927901599999998</v>
      </c>
      <c r="F4478">
        <v>7.29</v>
      </c>
      <c r="G4478">
        <v>7.2219860342023798</v>
      </c>
      <c r="H4478">
        <v>2.6134445542087401</v>
      </c>
      <c r="I4478">
        <v>20.3156663399797</v>
      </c>
      <c r="J4478">
        <v>-2.0261382441549598</v>
      </c>
      <c r="K4478">
        <v>6.8422295833447597</v>
      </c>
      <c r="L4478">
        <v>6.4622274493880001</v>
      </c>
      <c r="M4478">
        <v>55.017684820761197</v>
      </c>
      <c r="N4478">
        <v>2.01905586323107</v>
      </c>
      <c r="O4478">
        <v>31.275720164609002</v>
      </c>
      <c r="P4478">
        <v>73.159144893111602</v>
      </c>
      <c r="Q4478">
        <v>3.6089744896605998E-2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D4479" t="s">
        <v>584</v>
      </c>
      <c r="E4479">
        <v>6.5691843749999999</v>
      </c>
      <c r="F4479">
        <v>3.3</v>
      </c>
      <c r="G4479">
        <v>33.1975957902999</v>
      </c>
      <c r="H4479">
        <v>-11.458437415254201</v>
      </c>
      <c r="I4479">
        <v>-28.121112147049999</v>
      </c>
      <c r="J4479">
        <v>-9.6965927896095003</v>
      </c>
      <c r="K4479">
        <v>3.3819434583439798</v>
      </c>
      <c r="L4479">
        <v>3.4092279724172898</v>
      </c>
      <c r="M4479">
        <v>47.676587143932203</v>
      </c>
      <c r="N4479">
        <v>1.9418008717428199</v>
      </c>
      <c r="O4479">
        <v>41.212121212121197</v>
      </c>
      <c r="P4479">
        <v>69.230769230769198</v>
      </c>
      <c r="Q4479">
        <v>6.2680365718893002E-2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92</v>
      </c>
      <c r="E4480">
        <v>6.5556624000000001</v>
      </c>
      <c r="F4480">
        <v>4.83</v>
      </c>
      <c r="G4480">
        <v>-37.328575763550397</v>
      </c>
      <c r="H4480">
        <v>41.0722081381019</v>
      </c>
      <c r="I4480">
        <v>-66.764374287265298</v>
      </c>
      <c r="J4480">
        <v>5.7863617558450198</v>
      </c>
      <c r="K4480">
        <v>4.69677447165384</v>
      </c>
      <c r="L4480">
        <v>6.1193862458594603</v>
      </c>
      <c r="M4480">
        <v>93.290065843950899</v>
      </c>
      <c r="N4480">
        <v>0.14903129657228001</v>
      </c>
      <c r="O4480">
        <v>140.57971014492699</v>
      </c>
      <c r="P4480">
        <v>50.937499999999901</v>
      </c>
      <c r="Q4480">
        <v>-2.2310423640090001E-2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420</v>
      </c>
      <c r="E4481">
        <v>6.5457700000000001</v>
      </c>
      <c r="F4481">
        <v>69.3</v>
      </c>
      <c r="G4481">
        <v>-6.4969499125949497</v>
      </c>
      <c r="H4481">
        <v>12.654191528933699</v>
      </c>
      <c r="I4481">
        <v>-7.7569964867814702</v>
      </c>
      <c r="J4481">
        <v>12.4720030197855</v>
      </c>
      <c r="K4481">
        <v>68.690812455379103</v>
      </c>
      <c r="L4481">
        <v>65.351730763755995</v>
      </c>
      <c r="M4481">
        <v>64.800818513698204</v>
      </c>
      <c r="N4481">
        <v>0.475486766550062</v>
      </c>
      <c r="O4481">
        <v>26.435786435786401</v>
      </c>
      <c r="P4481">
        <v>59.972299168974999</v>
      </c>
      <c r="Q4481">
        <v>0.167821252059941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796</v>
      </c>
      <c r="E4482">
        <v>6.5415000000000001</v>
      </c>
      <c r="F4482">
        <v>6.19</v>
      </c>
      <c r="G4482">
        <v>-5.2037565400550099</v>
      </c>
      <c r="H4482">
        <v>1.6464844827710701</v>
      </c>
      <c r="I4482">
        <v>-31.879674781192598</v>
      </c>
      <c r="J4482">
        <v>-4.8342505686479296</v>
      </c>
      <c r="K4482">
        <v>5.8217463382697296</v>
      </c>
      <c r="L4482">
        <v>5.8514128623611503</v>
      </c>
      <c r="M4482">
        <v>67.318593632230701</v>
      </c>
      <c r="N4482">
        <v>1.3693492576548001</v>
      </c>
      <c r="O4482">
        <v>36.995153473344097</v>
      </c>
      <c r="P4482">
        <v>47.380952380952301</v>
      </c>
      <c r="Q4482">
        <v>-4.2034342717520001E-3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49</v>
      </c>
      <c r="E4483">
        <v>6.54</v>
      </c>
      <c r="F4483">
        <v>6.54</v>
      </c>
      <c r="G4483">
        <v>59.079128891345199</v>
      </c>
      <c r="H4483">
        <v>19.014394350680899</v>
      </c>
      <c r="I4483">
        <v>48.476510110579497</v>
      </c>
      <c r="J4483">
        <v>-4.9934972946000604</v>
      </c>
      <c r="K4483">
        <v>5.6995657406716402</v>
      </c>
      <c r="L4483">
        <v>5.1107524572660603</v>
      </c>
      <c r="M4483">
        <v>61.248869660796501</v>
      </c>
      <c r="N4483">
        <v>2.55101534759216</v>
      </c>
      <c r="O4483">
        <v>20.336391437308801</v>
      </c>
      <c r="P4483">
        <v>120.945945945945</v>
      </c>
      <c r="Q4483">
        <v>2.4201144624879999E-2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E4484">
        <v>6.5316999999999998</v>
      </c>
      <c r="F4484">
        <v>7.02</v>
      </c>
      <c r="G4484">
        <v>-75.964542463206897</v>
      </c>
      <c r="H4484">
        <v>12.3460835296155</v>
      </c>
      <c r="I4484">
        <v>-67.915291890978494</v>
      </c>
      <c r="J4484">
        <v>7.6613617558450198</v>
      </c>
      <c r="K4484">
        <v>7.1129556522109798</v>
      </c>
      <c r="L4484">
        <v>10.6175807042616</v>
      </c>
      <c r="M4484">
        <v>78.823047349806203</v>
      </c>
      <c r="N4484">
        <v>0.85614468781096897</v>
      </c>
      <c r="O4484">
        <v>156.41025641025601</v>
      </c>
      <c r="P4484">
        <v>35.783365570599599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230</v>
      </c>
      <c r="E4485">
        <v>6.4830502548256703</v>
      </c>
      <c r="F4485">
        <v>4.2699999999999996</v>
      </c>
      <c r="G4485">
        <v>75.555319367535702</v>
      </c>
      <c r="H4485">
        <v>-4.8492420129554299</v>
      </c>
      <c r="I4485">
        <v>35.197191700957099</v>
      </c>
      <c r="J4485">
        <v>-2.0261382441549598</v>
      </c>
      <c r="K4485">
        <v>4.0956834991191604</v>
      </c>
      <c r="L4485">
        <v>3.5447381492149299</v>
      </c>
      <c r="M4485">
        <v>99.999999999997897</v>
      </c>
      <c r="N4485">
        <v>0</v>
      </c>
      <c r="O4485">
        <v>0</v>
      </c>
      <c r="P4485">
        <v>103.333333333333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584</v>
      </c>
      <c r="E4486">
        <v>6.48</v>
      </c>
      <c r="F4486">
        <v>156.35</v>
      </c>
      <c r="G4486">
        <v>290.27011437644802</v>
      </c>
      <c r="H4486">
        <v>-14.657584741253</v>
      </c>
      <c r="I4486">
        <v>191.38210995961401</v>
      </c>
      <c r="J4486">
        <v>-2.0573784815807699</v>
      </c>
      <c r="K4486">
        <v>151.11311475321901</v>
      </c>
      <c r="L4486">
        <v>98.979920384340204</v>
      </c>
      <c r="M4486">
        <v>35.277400609877198</v>
      </c>
      <c r="N4486">
        <v>0.41722032242305801</v>
      </c>
      <c r="O4486">
        <v>27.6303165973776</v>
      </c>
      <c r="P4486">
        <v>387.07165109034202</v>
      </c>
      <c r="Q4486">
        <v>0.177172736081816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E4487">
        <v>6.4665206</v>
      </c>
      <c r="F4487">
        <v>21</v>
      </c>
      <c r="G4487">
        <v>-49.390555959078597</v>
      </c>
      <c r="H4487">
        <v>-11.3709811433902</v>
      </c>
      <c r="I4487">
        <v>-13.452041888695</v>
      </c>
      <c r="J4487">
        <v>-8.5885024336377995</v>
      </c>
      <c r="K4487">
        <v>23.5654142084494</v>
      </c>
      <c r="L4487">
        <v>24.269959936200902</v>
      </c>
      <c r="M4487">
        <v>36.207018904517703</v>
      </c>
      <c r="N4487">
        <v>0.41527987897125501</v>
      </c>
      <c r="O4487">
        <v>44.523809523809497</v>
      </c>
      <c r="P4487">
        <v>28.205128205128201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E4488">
        <v>6.4157999999999999</v>
      </c>
      <c r="F4488">
        <v>12.58</v>
      </c>
      <c r="G4488">
        <v>-27.778013965797602</v>
      </c>
      <c r="H4488">
        <v>-4.8492420129554299</v>
      </c>
      <c r="I4488">
        <v>-11.0356850113716</v>
      </c>
      <c r="J4488">
        <v>-2.0261382441549598</v>
      </c>
      <c r="K4488">
        <v>12.58</v>
      </c>
      <c r="L4488">
        <v>12.579999999999901</v>
      </c>
      <c r="M4488">
        <v>50</v>
      </c>
      <c r="O4488">
        <v>0</v>
      </c>
      <c r="P4488">
        <v>0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609</v>
      </c>
      <c r="E4489">
        <v>6.4041962999999997</v>
      </c>
      <c r="F4489">
        <v>19.989999999999998</v>
      </c>
      <c r="G4489">
        <v>-71.468154810868</v>
      </c>
      <c r="H4489">
        <v>-10.378542580063099</v>
      </c>
      <c r="I4489">
        <v>-50.715829851443999</v>
      </c>
      <c r="J4489">
        <v>-3.0657422045509999</v>
      </c>
      <c r="K4489">
        <v>20.654175843415601</v>
      </c>
      <c r="L4489">
        <v>26.106047878056199</v>
      </c>
      <c r="M4489">
        <v>62.335366689585101</v>
      </c>
      <c r="N4489">
        <v>0.38340698668444001</v>
      </c>
      <c r="O4489">
        <v>119.559779889944</v>
      </c>
      <c r="P4489">
        <v>25.881612090680001</v>
      </c>
      <c r="Q4489">
        <v>4.4040778534591998E-2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E4490">
        <v>6.3590999999999998</v>
      </c>
      <c r="F4490">
        <v>8.25</v>
      </c>
      <c r="G4490">
        <v>12.052494508778601</v>
      </c>
      <c r="H4490">
        <v>13.0079008441874</v>
      </c>
      <c r="I4490">
        <v>-9.8086911463409692</v>
      </c>
      <c r="J4490">
        <v>15.831004612987799</v>
      </c>
      <c r="K4490">
        <v>7.5056251543654904</v>
      </c>
      <c r="L4490">
        <v>8.1011824968334203</v>
      </c>
      <c r="M4490">
        <v>70.003719672080905</v>
      </c>
      <c r="N4490">
        <v>2.94999999999999</v>
      </c>
      <c r="O4490">
        <v>71.151515151515099</v>
      </c>
      <c r="P4490">
        <v>39.830508474576199</v>
      </c>
      <c r="Q4490">
        <v>3.6096229633408E-2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1284</v>
      </c>
      <c r="E4491">
        <v>6.3500183000000003</v>
      </c>
      <c r="F4491">
        <v>13.21</v>
      </c>
      <c r="G4491">
        <v>4.3219860342023999</v>
      </c>
      <c r="H4491">
        <v>-3.3987988219804199</v>
      </c>
      <c r="I4491">
        <v>15.1343245397267</v>
      </c>
      <c r="J4491">
        <v>-17.6427602280691</v>
      </c>
      <c r="K4491">
        <v>12.764201396637599</v>
      </c>
      <c r="L4491">
        <v>12.2304640040294</v>
      </c>
      <c r="M4491">
        <v>42.350235771978603</v>
      </c>
      <c r="N4491">
        <v>2.2198740162856998</v>
      </c>
      <c r="O4491">
        <v>16.578349735049098</v>
      </c>
      <c r="P4491">
        <v>50.971428571428497</v>
      </c>
      <c r="Q4491">
        <v>5.1284445215256998E-2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584</v>
      </c>
      <c r="E4492">
        <v>6.33</v>
      </c>
      <c r="F4492">
        <v>21.1</v>
      </c>
      <c r="G4492">
        <v>124.011962167853</v>
      </c>
      <c r="H4492">
        <v>-13.1101115781728</v>
      </c>
      <c r="I4492">
        <v>-17.257907233593802</v>
      </c>
      <c r="J4492">
        <v>3.73827278341397</v>
      </c>
      <c r="K4492">
        <v>20.880034533069001</v>
      </c>
      <c r="L4492">
        <v>19.7154733275535</v>
      </c>
      <c r="M4492">
        <v>63.483040377608901</v>
      </c>
      <c r="N4492">
        <v>1.4413315622106799</v>
      </c>
      <c r="O4492">
        <v>44.549763033175303</v>
      </c>
      <c r="P4492">
        <v>151.78997613365101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705</v>
      </c>
      <c r="E4493">
        <v>6.3247861439999999</v>
      </c>
      <c r="F4493">
        <v>92.81</v>
      </c>
      <c r="G4493">
        <v>33.911881504585601</v>
      </c>
      <c r="H4493">
        <v>-3.5735354254705598</v>
      </c>
      <c r="I4493">
        <v>14.349346061311399</v>
      </c>
      <c r="J4493">
        <v>-0.72815122402515597</v>
      </c>
      <c r="K4493">
        <v>88.686142574072505</v>
      </c>
      <c r="L4493">
        <v>78.810257259309296</v>
      </c>
      <c r="M4493">
        <v>63.753004305415402</v>
      </c>
      <c r="N4493">
        <v>0.97240311549092895</v>
      </c>
      <c r="O4493">
        <v>4.1805839887943002</v>
      </c>
      <c r="P4493">
        <v>62.311997201818798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609</v>
      </c>
      <c r="E4494">
        <v>6.3108100699999996</v>
      </c>
      <c r="F4494">
        <v>14.16</v>
      </c>
      <c r="G4494">
        <v>43.4432677754357</v>
      </c>
      <c r="H4494">
        <v>5.19507113327795</v>
      </c>
      <c r="I4494">
        <v>-2.6959757535292499</v>
      </c>
      <c r="J4494">
        <v>7.5326852852568003</v>
      </c>
      <c r="K4494">
        <v>13.388841096493</v>
      </c>
      <c r="L4494">
        <v>12.384069698617999</v>
      </c>
      <c r="M4494">
        <v>82.059394609703702</v>
      </c>
      <c r="N4494">
        <v>1.0090543259557301</v>
      </c>
      <c r="O4494">
        <v>9.4632768361581903</v>
      </c>
      <c r="P4494">
        <v>99.4366197183098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214</v>
      </c>
      <c r="E4495">
        <v>6.3066559499999997</v>
      </c>
      <c r="F4495">
        <v>6.6</v>
      </c>
      <c r="G4495">
        <v>-59.028013965797598</v>
      </c>
      <c r="I4495">
        <v>-11.0356850113716</v>
      </c>
      <c r="K4495">
        <v>7.8976443621726604</v>
      </c>
      <c r="M4495">
        <v>24.8553728216223</v>
      </c>
      <c r="N4495">
        <v>1</v>
      </c>
      <c r="O4495">
        <v>45.454545454545404</v>
      </c>
      <c r="P4495">
        <v>4.7619047619047601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D4496" t="s">
        <v>609</v>
      </c>
      <c r="E4496">
        <v>6.3040624000000003</v>
      </c>
      <c r="F4496">
        <v>10.210000000000001</v>
      </c>
      <c r="G4496">
        <v>-49.239552427336001</v>
      </c>
      <c r="H4496">
        <v>-27.676150554149601</v>
      </c>
      <c r="I4496">
        <v>-43.864632379792603</v>
      </c>
      <c r="J4496">
        <v>-4.8805626019094701</v>
      </c>
      <c r="K4496">
        <v>12.2718191461865</v>
      </c>
      <c r="L4496">
        <v>12.8595200800338</v>
      </c>
      <c r="M4496">
        <v>24.5342800496074</v>
      </c>
      <c r="N4496">
        <v>0.42921780020644501</v>
      </c>
      <c r="O4496">
        <v>86.581782566111599</v>
      </c>
      <c r="P4496">
        <v>27.465667915106099</v>
      </c>
      <c r="Q4496">
        <v>3.2091464671541003E-2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498</v>
      </c>
      <c r="E4497">
        <v>6.2809999999999997</v>
      </c>
      <c r="F4497">
        <v>2.2200000000000002</v>
      </c>
      <c r="G4497">
        <v>-57.966693211080603</v>
      </c>
      <c r="H4497">
        <v>-11.232220736359601</v>
      </c>
      <c r="I4497">
        <v>-27.5770383948302</v>
      </c>
      <c r="J4497">
        <v>0.29944315119388698</v>
      </c>
      <c r="K4497">
        <v>2.2812412563736899</v>
      </c>
      <c r="L4497">
        <v>2.6040165394641202</v>
      </c>
      <c r="M4497">
        <v>47.474939100728101</v>
      </c>
      <c r="N4497">
        <v>1.1481907958936699</v>
      </c>
      <c r="O4497">
        <v>66.216216216216196</v>
      </c>
      <c r="P4497">
        <v>15.025906735751301</v>
      </c>
      <c r="Q4497">
        <v>-3.7479488196554001E-2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584</v>
      </c>
      <c r="E4498">
        <v>6.25563</v>
      </c>
      <c r="F4498">
        <v>6.69</v>
      </c>
      <c r="G4498">
        <v>13.659618169508899</v>
      </c>
      <c r="H4498">
        <v>4.3740589579183498</v>
      </c>
      <c r="I4498">
        <v>-2.6078081880328901</v>
      </c>
      <c r="J4498">
        <v>-14.4775001118592</v>
      </c>
      <c r="K4498">
        <v>6.5321006641777499</v>
      </c>
      <c r="L4498">
        <v>6.1338543006675597</v>
      </c>
      <c r="M4498">
        <v>52.237028194946298</v>
      </c>
      <c r="N4498">
        <v>1.10297924636761</v>
      </c>
      <c r="O4498">
        <v>31.689088191330299</v>
      </c>
      <c r="P4498">
        <v>126.77966101694901</v>
      </c>
      <c r="Q4498">
        <v>4.7027833152356001E-2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62</v>
      </c>
      <c r="E4499">
        <v>6.2370000000000001</v>
      </c>
      <c r="F4499">
        <v>5.4</v>
      </c>
      <c r="G4499">
        <v>-14.332635814536999</v>
      </c>
      <c r="H4499">
        <v>-6.6674238311372402</v>
      </c>
      <c r="I4499">
        <v>3.8579320099049599</v>
      </c>
      <c r="J4499">
        <v>5.1167188987021799</v>
      </c>
      <c r="K4499">
        <v>5.0828862760805702</v>
      </c>
      <c r="L4499">
        <v>4.9121054494939198</v>
      </c>
      <c r="M4499">
        <v>54.893484251761201</v>
      </c>
      <c r="N4499">
        <v>0.87556095304186898</v>
      </c>
      <c r="O4499">
        <v>10.5555555555555</v>
      </c>
      <c r="P4499">
        <v>44.772117962466403</v>
      </c>
      <c r="Q4499">
        <v>7.0697474677572994E-2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E4500">
        <v>6.2342410519999998</v>
      </c>
      <c r="F4500">
        <v>6</v>
      </c>
      <c r="G4500">
        <v>-30.375416563200201</v>
      </c>
      <c r="H4500">
        <v>2.4852839262216602</v>
      </c>
      <c r="I4500">
        <v>-20.126594102280698</v>
      </c>
      <c r="J4500">
        <v>-4.3062685373145602</v>
      </c>
      <c r="K4500">
        <v>6.04057421411592</v>
      </c>
      <c r="L4500">
        <v>6.6254577967783499</v>
      </c>
      <c r="M4500">
        <v>62.906969960639799</v>
      </c>
      <c r="N4500">
        <v>1.48677976210198</v>
      </c>
      <c r="O4500">
        <v>79.6666666666666</v>
      </c>
      <c r="P4500">
        <v>23.711340206185501</v>
      </c>
      <c r="Q4500">
        <v>-1.26600014471E-3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609</v>
      </c>
      <c r="E4501">
        <v>6.18072</v>
      </c>
      <c r="F4501">
        <v>67.92</v>
      </c>
      <c r="G4501">
        <v>-33.049980492994202</v>
      </c>
      <c r="H4501">
        <v>4.9470722450464999</v>
      </c>
      <c r="I4501">
        <v>-14.0209728273979</v>
      </c>
      <c r="J4501">
        <v>-7.0331312511479602</v>
      </c>
      <c r="K4501">
        <v>68.038338242614302</v>
      </c>
      <c r="L4501">
        <v>72.964727587396595</v>
      </c>
      <c r="M4501">
        <v>56.484330338540701</v>
      </c>
      <c r="N4501">
        <v>0.46286243059839599</v>
      </c>
      <c r="O4501">
        <v>41.931684334511097</v>
      </c>
      <c r="P4501">
        <v>22.820976491862499</v>
      </c>
      <c r="Q4501">
        <v>0.123108283218505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705</v>
      </c>
      <c r="E4502">
        <v>6.1746908559999998</v>
      </c>
      <c r="F4502">
        <v>103.19</v>
      </c>
      <c r="G4502">
        <v>66.736594893768796</v>
      </c>
      <c r="H4502">
        <v>-5.67688131619862</v>
      </c>
      <c r="I4502">
        <v>20.266007315896399</v>
      </c>
      <c r="J4502">
        <v>-3.0252736077825899</v>
      </c>
      <c r="K4502">
        <v>100.341608113056</v>
      </c>
      <c r="L4502">
        <v>85.894819744652196</v>
      </c>
      <c r="M4502">
        <v>67.7882302660921</v>
      </c>
      <c r="N4502">
        <v>0.91203732613497801</v>
      </c>
      <c r="O4502">
        <v>6.5994766934780396</v>
      </c>
      <c r="P4502">
        <v>95.583775587566294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705</v>
      </c>
      <c r="E4503">
        <v>6.1661835759999999</v>
      </c>
      <c r="F4503">
        <v>36.01</v>
      </c>
      <c r="G4503">
        <v>43.372176148270803</v>
      </c>
      <c r="H4503">
        <v>-3.8898740671315002</v>
      </c>
      <c r="I4503">
        <v>19.862170313964501</v>
      </c>
      <c r="J4503">
        <v>-3.2136555045802502</v>
      </c>
      <c r="K4503">
        <v>34.307874142404998</v>
      </c>
      <c r="L4503">
        <v>29.6061762030713</v>
      </c>
      <c r="M4503">
        <v>46.0553371054271</v>
      </c>
      <c r="N4503">
        <v>1.4119067328746899</v>
      </c>
      <c r="O4503">
        <v>5.9150236045542899</v>
      </c>
      <c r="P4503">
        <v>79.780329505741307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214</v>
      </c>
      <c r="E4504">
        <v>6.1415524000000001</v>
      </c>
      <c r="F4504">
        <v>0.77</v>
      </c>
      <c r="G4504">
        <v>-9.3164755042591398</v>
      </c>
      <c r="H4504">
        <v>5.2956855232764504</v>
      </c>
      <c r="I4504">
        <v>26.464314988628299</v>
      </c>
      <c r="J4504">
        <v>3.5294173114005898</v>
      </c>
      <c r="K4504">
        <v>0.72123710039969402</v>
      </c>
      <c r="L4504">
        <v>0.67461567615792795</v>
      </c>
      <c r="M4504">
        <v>61.652263272507</v>
      </c>
      <c r="N4504">
        <v>0.86874689831650598</v>
      </c>
      <c r="O4504">
        <v>37.662337662337599</v>
      </c>
      <c r="P4504">
        <v>50.980392156862699</v>
      </c>
      <c r="Q4504">
        <v>4.7021593191807001E-2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420</v>
      </c>
      <c r="E4505">
        <v>6.1379999999999999</v>
      </c>
      <c r="F4505">
        <v>15</v>
      </c>
      <c r="G4505">
        <v>47.660582525430399</v>
      </c>
      <c r="H4505">
        <v>0.59293485779286603</v>
      </c>
      <c r="I4505">
        <v>-7.5874091493026699</v>
      </c>
      <c r="J4505">
        <v>8.5302098300247806</v>
      </c>
      <c r="K4505">
        <v>15.308354807201701</v>
      </c>
      <c r="L4505">
        <v>14.7558454516314</v>
      </c>
      <c r="M4505">
        <v>56.208918906781498</v>
      </c>
      <c r="N4505">
        <v>0.47106839813344498</v>
      </c>
      <c r="O4505">
        <v>48.466666666666598</v>
      </c>
      <c r="P4505">
        <v>130.41474654377799</v>
      </c>
      <c r="Q4505">
        <v>4.5082116097560999E-2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303</v>
      </c>
      <c r="E4506">
        <v>6.1352197759999996</v>
      </c>
      <c r="F4506">
        <v>11.17</v>
      </c>
      <c r="G4506">
        <v>9.4455732577896097</v>
      </c>
      <c r="H4506">
        <v>-25.858893089421599</v>
      </c>
      <c r="I4506">
        <v>-5.25916985985649</v>
      </c>
      <c r="J4506">
        <v>-1.6487797535889099</v>
      </c>
      <c r="K4506">
        <v>11.6560724926674</v>
      </c>
      <c r="L4506">
        <v>10.902531201992501</v>
      </c>
      <c r="M4506">
        <v>47.327973843563797</v>
      </c>
      <c r="N4506">
        <v>0.62178300467006897</v>
      </c>
      <c r="O4506">
        <v>41.092211280214798</v>
      </c>
      <c r="P4506">
        <v>64.749262536873104</v>
      </c>
      <c r="Q4506">
        <v>7.5296825238065995E-2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376</v>
      </c>
      <c r="E4507">
        <v>6.0985120000000004</v>
      </c>
      <c r="F4507">
        <v>11.9</v>
      </c>
      <c r="G4507">
        <v>-14.011283564267901</v>
      </c>
      <c r="H4507">
        <v>-4.9332050692106799</v>
      </c>
      <c r="I4507">
        <v>-51.386562204354</v>
      </c>
      <c r="J4507">
        <v>-2.0261382441549598</v>
      </c>
      <c r="K4507">
        <v>12.4741087115935</v>
      </c>
      <c r="L4507">
        <v>15.1475597192637</v>
      </c>
      <c r="M4507">
        <v>42.772732284098701</v>
      </c>
      <c r="N4507">
        <v>0.53636363636363604</v>
      </c>
      <c r="O4507">
        <v>113.529411764705</v>
      </c>
      <c r="P4507">
        <v>13.7667304015296</v>
      </c>
      <c r="Q4507">
        <v>-4.1134026981620997E-2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E4508">
        <v>6.0589836000000004</v>
      </c>
      <c r="F4508">
        <v>11.58</v>
      </c>
      <c r="G4508">
        <v>12.0770584979705</v>
      </c>
      <c r="H4508">
        <v>1.03311092822104</v>
      </c>
      <c r="I4508">
        <v>2.38253242251669</v>
      </c>
      <c r="J4508">
        <v>4.2662141275778502</v>
      </c>
      <c r="K4508">
        <v>10.3730984526683</v>
      </c>
      <c r="L4508">
        <v>9.1934413141621292</v>
      </c>
      <c r="M4508">
        <v>48.493657524427498</v>
      </c>
      <c r="N4508">
        <v>0.107693081584938</v>
      </c>
      <c r="O4508">
        <v>11.8307426597581</v>
      </c>
      <c r="P4508">
        <v>83.518225039619594</v>
      </c>
      <c r="Q4508">
        <v>3.3161050801504999E-2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384</v>
      </c>
      <c r="E4509">
        <v>5.9702500000000001</v>
      </c>
      <c r="F4509">
        <v>19.28</v>
      </c>
      <c r="G4509">
        <v>116.581935337117</v>
      </c>
      <c r="H4509">
        <v>20.116744381602299</v>
      </c>
      <c r="I4509">
        <v>131.78547367880401</v>
      </c>
      <c r="J4509">
        <v>13.6539625115125</v>
      </c>
      <c r="K4509">
        <v>14.6800004622618</v>
      </c>
      <c r="L4509">
        <v>11.2727581538617</v>
      </c>
      <c r="M4509">
        <v>77.283573821242797</v>
      </c>
      <c r="N4509">
        <v>0.66997852311274297</v>
      </c>
      <c r="O4509">
        <v>0</v>
      </c>
      <c r="P4509">
        <v>341.18993135011402</v>
      </c>
      <c r="Q4509">
        <v>0.13014354721105101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140</v>
      </c>
      <c r="E4510">
        <v>5.9614588799999897</v>
      </c>
      <c r="F4510">
        <v>15</v>
      </c>
      <c r="G4510">
        <v>-40.821492226667097</v>
      </c>
      <c r="H4510">
        <v>-15.960353124066501</v>
      </c>
      <c r="I4510">
        <v>-18.3286392758957</v>
      </c>
      <c r="J4510">
        <v>2.7011344831177602</v>
      </c>
      <c r="K4510">
        <v>14.3098020421508</v>
      </c>
      <c r="L4510">
        <v>15.546329820359</v>
      </c>
      <c r="M4510">
        <v>49.430166250056601</v>
      </c>
      <c r="N4510">
        <v>0.69645964003272398</v>
      </c>
      <c r="O4510">
        <v>59.6</v>
      </c>
      <c r="P4510">
        <v>81.159420289855007</v>
      </c>
      <c r="Q4510">
        <v>8.5121477178386001E-2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D4511" t="s">
        <v>62</v>
      </c>
      <c r="E4511">
        <v>5.9482080000000002</v>
      </c>
      <c r="F4511">
        <v>19.600000000000001</v>
      </c>
      <c r="G4511">
        <v>-5.27801396579759</v>
      </c>
      <c r="H4511">
        <v>-12.6139478953083</v>
      </c>
      <c r="I4511">
        <v>3.71841334928411</v>
      </c>
      <c r="J4511">
        <v>1.13175649268715</v>
      </c>
      <c r="K4511">
        <v>19.196656346600001</v>
      </c>
      <c r="L4511">
        <v>18.686714151637801</v>
      </c>
      <c r="M4511">
        <v>54.722459886942502</v>
      </c>
      <c r="N4511">
        <v>1.23520059197632</v>
      </c>
      <c r="O4511">
        <v>22.4489795918367</v>
      </c>
      <c r="P4511">
        <v>50.769230769230703</v>
      </c>
      <c r="Q4511">
        <v>6.4171224178601993E-2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609</v>
      </c>
      <c r="E4512">
        <v>5.9216534999999997</v>
      </c>
      <c r="F4512">
        <v>16.86</v>
      </c>
      <c r="G4512">
        <v>88.931497602325706</v>
      </c>
      <c r="H4512">
        <v>-4.8492420129554299</v>
      </c>
      <c r="I4512">
        <v>10.346604405475</v>
      </c>
      <c r="J4512">
        <v>-2.0261382441549598</v>
      </c>
      <c r="K4512">
        <v>16.491562513517</v>
      </c>
      <c r="L4512">
        <v>14.173923740782501</v>
      </c>
      <c r="M4512">
        <v>100</v>
      </c>
      <c r="N4512">
        <v>0</v>
      </c>
      <c r="O4512">
        <v>0</v>
      </c>
      <c r="P4512">
        <v>116.70951156812301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867</v>
      </c>
      <c r="E4513">
        <v>5.9162112000000002</v>
      </c>
      <c r="F4513">
        <v>4.5199999999999996</v>
      </c>
      <c r="G4513">
        <v>-68.068634837660198</v>
      </c>
      <c r="H4513">
        <v>-18.635649779945702</v>
      </c>
      <c r="I4513">
        <v>-34.295447320369902</v>
      </c>
      <c r="J4513">
        <v>6.2665446826743203</v>
      </c>
      <c r="K4513">
        <v>4.6107848008412304</v>
      </c>
      <c r="L4513">
        <v>5.7992915604450399</v>
      </c>
      <c r="M4513">
        <v>64.481844719600005</v>
      </c>
      <c r="N4513">
        <v>0.84756256966782895</v>
      </c>
      <c r="O4513">
        <v>101.327433628318</v>
      </c>
      <c r="P4513">
        <v>13.853904282115799</v>
      </c>
      <c r="Q4513">
        <v>1.461500064095E-3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D4514" t="s">
        <v>132</v>
      </c>
      <c r="E4514">
        <v>5.9098866000000001</v>
      </c>
      <c r="F4514">
        <v>11.19</v>
      </c>
      <c r="G4514">
        <v>25.509657267079099</v>
      </c>
      <c r="H4514">
        <v>-12.0631723612141</v>
      </c>
      <c r="I4514">
        <v>-4.4642564399430702</v>
      </c>
      <c r="J4514">
        <v>-10.2295836912427</v>
      </c>
      <c r="K4514">
        <v>11.089879546027801</v>
      </c>
      <c r="L4514">
        <v>10.2853371129819</v>
      </c>
      <c r="M4514">
        <v>45.803878117910202</v>
      </c>
      <c r="N4514">
        <v>0.67661288548850795</v>
      </c>
      <c r="O4514">
        <v>31.814119749776498</v>
      </c>
      <c r="P4514">
        <v>89.983022071307303</v>
      </c>
      <c r="Q4514">
        <v>9.2486097777455006E-2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281</v>
      </c>
      <c r="E4515">
        <v>5.8969638</v>
      </c>
      <c r="F4515">
        <v>8.2799999999999994</v>
      </c>
      <c r="G4515">
        <v>-40.620119228955502</v>
      </c>
      <c r="H4515">
        <v>-4.8492420129554299</v>
      </c>
      <c r="I4515">
        <v>-14.1935797482137</v>
      </c>
      <c r="J4515">
        <v>-2.0261382441549598</v>
      </c>
      <c r="K4515">
        <v>8.2130405549353096</v>
      </c>
      <c r="L4515">
        <v>8.0887972491218605</v>
      </c>
      <c r="M4515">
        <v>61.8328037785841</v>
      </c>
      <c r="N4515">
        <v>4.7967479674796698E-2</v>
      </c>
      <c r="O4515">
        <v>15.9420289855072</v>
      </c>
      <c r="P4515">
        <v>31.012658227848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E4516">
        <v>5.8685</v>
      </c>
      <c r="F4516">
        <v>9.48</v>
      </c>
      <c r="G4516">
        <v>-29.028013965797498</v>
      </c>
      <c r="H4516">
        <v>-13.3398080506912</v>
      </c>
      <c r="I4516">
        <v>-16.3303903060769</v>
      </c>
      <c r="J4516">
        <v>-2.1291248558954501</v>
      </c>
      <c r="K4516">
        <v>10.312670721853401</v>
      </c>
      <c r="L4516">
        <v>10.8182417781537</v>
      </c>
      <c r="M4516">
        <v>40.887320269923698</v>
      </c>
      <c r="N4516">
        <v>0.34407265774378498</v>
      </c>
      <c r="O4516">
        <v>65.1898734177215</v>
      </c>
      <c r="P4516">
        <v>37.790697674418603</v>
      </c>
      <c r="Q4516">
        <v>-0.13180037554573701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D4517" t="s">
        <v>80</v>
      </c>
      <c r="E4517">
        <v>5.8473813239999997</v>
      </c>
      <c r="F4517">
        <v>17.850000000000001</v>
      </c>
      <c r="G4517">
        <v>1.38262279252367</v>
      </c>
      <c r="H4517">
        <v>27.881821225404501</v>
      </c>
      <c r="I4517">
        <v>5.5547787378119002</v>
      </c>
      <c r="J4517">
        <v>8.1238040857181701</v>
      </c>
      <c r="K4517">
        <v>16.612276822224999</v>
      </c>
      <c r="L4517">
        <v>15.662798730769801</v>
      </c>
      <c r="M4517">
        <v>66.562161401327103</v>
      </c>
      <c r="N4517">
        <v>2.7952551538883998</v>
      </c>
      <c r="O4517">
        <v>22.5770308123249</v>
      </c>
      <c r="P4517">
        <v>64.819944598337898</v>
      </c>
      <c r="Q4517">
        <v>7.2267524924101004E-2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E4518">
        <v>5.8393240000000004</v>
      </c>
      <c r="F4518">
        <v>14</v>
      </c>
      <c r="G4518">
        <v>-10.426798542495</v>
      </c>
      <c r="H4518">
        <v>0.97165350943261697</v>
      </c>
      <c r="I4518">
        <v>8.6224346467480206</v>
      </c>
      <c r="J4518">
        <v>3.95293499949226</v>
      </c>
      <c r="K4518">
        <v>13.7451637791855</v>
      </c>
      <c r="L4518">
        <v>13.616333308691701</v>
      </c>
      <c r="M4518">
        <v>84.600276433588306</v>
      </c>
      <c r="N4518">
        <v>0.56796701681233797</v>
      </c>
      <c r="O4518">
        <v>15.999999999999901</v>
      </c>
      <c r="P4518">
        <v>37.120470127326101</v>
      </c>
      <c r="Q4518">
        <v>-0.118947303710491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D4519" t="s">
        <v>384</v>
      </c>
      <c r="E4519">
        <v>5.8261200000000004</v>
      </c>
      <c r="F4519">
        <v>20.7</v>
      </c>
      <c r="G4519">
        <v>-0.39339858118222498</v>
      </c>
      <c r="H4519">
        <v>-10.597417195437099</v>
      </c>
      <c r="I4519">
        <v>13.3633534501668</v>
      </c>
      <c r="J4519">
        <v>1.0162557708076201</v>
      </c>
      <c r="K4519">
        <v>20.286760281894001</v>
      </c>
      <c r="L4519">
        <v>20.212003019873201</v>
      </c>
      <c r="M4519">
        <v>66.183316765628206</v>
      </c>
      <c r="N4519">
        <v>0.63191991535769498</v>
      </c>
      <c r="O4519">
        <v>28.5507246376811</v>
      </c>
      <c r="P4519">
        <v>66.131621187800903</v>
      </c>
      <c r="Q4519">
        <v>9.7723412109491994E-2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672</v>
      </c>
      <c r="E4520">
        <v>5.8156577</v>
      </c>
      <c r="F4520">
        <v>12</v>
      </c>
      <c r="G4520">
        <v>-26.426662614446201</v>
      </c>
      <c r="H4520">
        <v>-21.983871242616999</v>
      </c>
      <c r="I4520">
        <v>9.2047959505521995</v>
      </c>
      <c r="J4520">
        <v>-1.8520738403255399</v>
      </c>
      <c r="K4520">
        <v>12.162203777815</v>
      </c>
      <c r="L4520">
        <v>11.165115023843001</v>
      </c>
      <c r="M4520">
        <v>39.110849685068203</v>
      </c>
      <c r="N4520">
        <v>0.631022491478758</v>
      </c>
      <c r="O4520">
        <v>20.6666666666666</v>
      </c>
      <c r="P4520">
        <v>48.3312731767614</v>
      </c>
      <c r="Q4520">
        <v>0.100902205013864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140</v>
      </c>
      <c r="E4521">
        <v>5.8131839999999997</v>
      </c>
      <c r="F4521">
        <v>7.79</v>
      </c>
      <c r="G4521">
        <v>-12.541327575265001</v>
      </c>
      <c r="H4521">
        <v>-16.7136487926164</v>
      </c>
      <c r="I4521">
        <v>54.006687869984198</v>
      </c>
      <c r="J4521">
        <v>-6.3206167717623298</v>
      </c>
      <c r="K4521">
        <v>8.1612782699014996</v>
      </c>
      <c r="L4521">
        <v>7.3146366972433796</v>
      </c>
      <c r="M4521">
        <v>4.4151513594135698</v>
      </c>
      <c r="N4521">
        <v>2.1279945665596399E-2</v>
      </c>
      <c r="O4521">
        <v>43.902439024390198</v>
      </c>
      <c r="P4521">
        <v>99.743589743589695</v>
      </c>
      <c r="Q4521">
        <v>8.5794126728485007E-2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E4522">
        <v>5.7729644999999996</v>
      </c>
      <c r="F4522">
        <v>2.34</v>
      </c>
      <c r="G4522">
        <v>-8.3902588637567899</v>
      </c>
      <c r="H4522">
        <v>-3.1325038155305398</v>
      </c>
      <c r="I4522">
        <v>-31.713651113066501</v>
      </c>
      <c r="J4522">
        <v>1.4673115375044199</v>
      </c>
      <c r="K4522">
        <v>2.4840752089897098</v>
      </c>
      <c r="L4522">
        <v>2.6356582435638201</v>
      </c>
      <c r="M4522">
        <v>48.352344457062898</v>
      </c>
      <c r="N4522">
        <v>2.435663507109</v>
      </c>
      <c r="O4522">
        <v>177.350427350427</v>
      </c>
      <c r="P4522">
        <v>50.967741935483801</v>
      </c>
      <c r="Q4522">
        <v>6.9288693685102001E-2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384</v>
      </c>
      <c r="E4523">
        <v>5.742</v>
      </c>
      <c r="F4523">
        <v>18.21</v>
      </c>
      <c r="G4523">
        <v>12.298909111125401</v>
      </c>
      <c r="H4523">
        <v>-5.4206705843840099</v>
      </c>
      <c r="I4523">
        <v>-23.864789846220798</v>
      </c>
      <c r="J4523">
        <v>-10.4471908757339</v>
      </c>
      <c r="K4523">
        <v>19.169573647962501</v>
      </c>
      <c r="L4523">
        <v>18.101848565349901</v>
      </c>
      <c r="M4523">
        <v>30.304394187509299</v>
      </c>
      <c r="N4523">
        <v>1.1470151783360301</v>
      </c>
      <c r="O4523">
        <v>38.385502471169602</v>
      </c>
      <c r="P4523">
        <v>84.873096446700501</v>
      </c>
      <c r="Q4523">
        <v>0.102926221546302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705</v>
      </c>
      <c r="E4524">
        <v>5.722810688</v>
      </c>
      <c r="F4524">
        <v>201.33</v>
      </c>
      <c r="G4524">
        <v>26.533321973498801</v>
      </c>
      <c r="H4524">
        <v>0.89548328472578198</v>
      </c>
      <c r="I4524">
        <v>14.8348995463026</v>
      </c>
      <c r="J4524">
        <v>-1.2898198361947599</v>
      </c>
      <c r="K4524">
        <v>191.56903316439701</v>
      </c>
      <c r="L4524">
        <v>168.43642825290999</v>
      </c>
      <c r="M4524">
        <v>41.480968958534298</v>
      </c>
      <c r="N4524">
        <v>0.99191572508707804</v>
      </c>
      <c r="O4524">
        <v>9.2733323399393797</v>
      </c>
      <c r="P4524">
        <v>54.869230769230697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705</v>
      </c>
      <c r="E4525">
        <v>5.7107817000000001</v>
      </c>
      <c r="F4525">
        <v>36.81</v>
      </c>
      <c r="G4525">
        <v>16.858528273887998</v>
      </c>
      <c r="H4525">
        <v>-1.22444953924209</v>
      </c>
      <c r="I4525">
        <v>6.1562920659922602</v>
      </c>
      <c r="J4525">
        <v>-1.8924484045827501</v>
      </c>
      <c r="K4525">
        <v>36.071490708335297</v>
      </c>
      <c r="L4525">
        <v>33.069580896048002</v>
      </c>
      <c r="M4525">
        <v>46.348393818943599</v>
      </c>
      <c r="N4525">
        <v>0.92498586650475401</v>
      </c>
      <c r="O4525">
        <v>5.8679706601466801</v>
      </c>
      <c r="P4525">
        <v>49.512591389114498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D4526" t="s">
        <v>384</v>
      </c>
      <c r="E4526">
        <v>5.6861370000000004</v>
      </c>
      <c r="F4526">
        <v>18.95</v>
      </c>
      <c r="G4526">
        <v>-27.778013965797602</v>
      </c>
      <c r="H4526">
        <v>-4.8492420129554299</v>
      </c>
      <c r="I4526">
        <v>-11.0356850113716</v>
      </c>
      <c r="J4526">
        <v>-2.0261382441549598</v>
      </c>
      <c r="K4526">
        <v>18.949999935474501</v>
      </c>
      <c r="L4526">
        <v>18.9491589418834</v>
      </c>
      <c r="M4526">
        <v>100</v>
      </c>
      <c r="O4526">
        <v>0</v>
      </c>
      <c r="P4526">
        <v>0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D4527" t="s">
        <v>132</v>
      </c>
      <c r="E4527">
        <v>5.6763500000000002</v>
      </c>
      <c r="F4527">
        <v>10.28</v>
      </c>
      <c r="G4527">
        <v>-6.8368374952093696</v>
      </c>
      <c r="H4527">
        <v>1.1447639810505501</v>
      </c>
      <c r="I4527">
        <v>-6.1377258276981799</v>
      </c>
      <c r="J4527">
        <v>0.58508032451041003</v>
      </c>
      <c r="K4527">
        <v>10.3461002108722</v>
      </c>
      <c r="L4527">
        <v>10.1103722802387</v>
      </c>
      <c r="M4527">
        <v>57.4131034049405</v>
      </c>
      <c r="N4527">
        <v>1.83576223252529</v>
      </c>
      <c r="O4527">
        <v>26.459143968871601</v>
      </c>
      <c r="P4527">
        <v>30.622617534942801</v>
      </c>
      <c r="Q4527">
        <v>2.7516849691219002E-2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D4528" t="s">
        <v>59</v>
      </c>
      <c r="E4528">
        <v>5.650978974</v>
      </c>
      <c r="F4528">
        <v>10.93</v>
      </c>
      <c r="G4528">
        <v>99.930319367535702</v>
      </c>
      <c r="H4528">
        <v>-19.028961716170599</v>
      </c>
      <c r="I4528">
        <v>16.800572298569801</v>
      </c>
      <c r="J4528">
        <v>13.6405284225117</v>
      </c>
      <c r="K4528">
        <v>10.874899434883</v>
      </c>
      <c r="L4528">
        <v>9.0466773587789096</v>
      </c>
      <c r="M4528">
        <v>57.382617368740199</v>
      </c>
      <c r="N4528">
        <v>0.83825118362375495</v>
      </c>
      <c r="O4528">
        <v>26.532479414455601</v>
      </c>
      <c r="P4528">
        <v>227.24550898203501</v>
      </c>
      <c r="Q4528">
        <v>9.1822066934503996E-2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1105</v>
      </c>
      <c r="E4529">
        <v>5.6505599999999996</v>
      </c>
      <c r="F4529">
        <v>1.61</v>
      </c>
      <c r="G4529">
        <v>-3.9318601196437499</v>
      </c>
      <c r="H4529">
        <v>-19.210944140614998</v>
      </c>
      <c r="I4529">
        <v>-5.8069268414369901</v>
      </c>
      <c r="J4529">
        <v>-5.0381864369260301</v>
      </c>
      <c r="K4529">
        <v>1.7417427859618499</v>
      </c>
      <c r="L4529">
        <v>1.7025186290546099</v>
      </c>
      <c r="M4529">
        <v>36.950687548806101</v>
      </c>
      <c r="N4529">
        <v>2.02365395439451</v>
      </c>
      <c r="O4529">
        <v>40.372670807453297</v>
      </c>
      <c r="P4529">
        <v>41.228070175438603</v>
      </c>
      <c r="Q4529">
        <v>1.5105164813500001E-2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705</v>
      </c>
      <c r="E4530">
        <v>5.6472677519999896</v>
      </c>
      <c r="F4530">
        <v>19.18</v>
      </c>
      <c r="G4530">
        <v>6.4329519120992797</v>
      </c>
      <c r="H4530">
        <v>-1.3008549161812399</v>
      </c>
      <c r="I4530">
        <v>1.06250318266693</v>
      </c>
      <c r="J4530">
        <v>0.25745177177707801</v>
      </c>
      <c r="K4530">
        <v>18.490516331420999</v>
      </c>
      <c r="L4530">
        <v>17.200728299964201</v>
      </c>
      <c r="M4530">
        <v>60.5497023931554</v>
      </c>
      <c r="N4530">
        <v>0.64682343218815996</v>
      </c>
      <c r="O4530">
        <v>4.2752867570385797</v>
      </c>
      <c r="P4530">
        <v>47.538461538461497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21</v>
      </c>
      <c r="E4531">
        <v>5.6412956879999996</v>
      </c>
      <c r="F4531">
        <v>1.6</v>
      </c>
      <c r="G4531">
        <v>-7.4772620860983503</v>
      </c>
      <c r="H4531">
        <v>-10.629588833764601</v>
      </c>
      <c r="I4531">
        <v>16.964314988628299</v>
      </c>
      <c r="J4531">
        <v>-8.8832811012978201</v>
      </c>
      <c r="K4531">
        <v>1.8137896673320899</v>
      </c>
      <c r="L4531">
        <v>1.7409593138436401</v>
      </c>
      <c r="M4531">
        <v>17.073470179899001</v>
      </c>
      <c r="N4531">
        <v>0.85414770243984195</v>
      </c>
      <c r="O4531">
        <v>59.999999999999901</v>
      </c>
      <c r="P4531">
        <v>88.235294117647001</v>
      </c>
      <c r="Q4531">
        <v>4.4205888408016002E-2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D4532" t="s">
        <v>672</v>
      </c>
      <c r="E4532">
        <v>5.6396306000000003</v>
      </c>
      <c r="F4532">
        <v>1879</v>
      </c>
      <c r="G4532">
        <v>-48.662224492113303</v>
      </c>
      <c r="H4532">
        <v>3.1392637341709899</v>
      </c>
      <c r="I4532">
        <v>19.9005193020669</v>
      </c>
      <c r="J4532">
        <v>-2.5001974088574199</v>
      </c>
      <c r="K4532">
        <v>1811.42273276078</v>
      </c>
      <c r="L4532">
        <v>1665.03426901131</v>
      </c>
      <c r="M4532">
        <v>56.176083277849997</v>
      </c>
      <c r="N4532">
        <v>0.60462809917355298</v>
      </c>
      <c r="O4532">
        <v>30.388504523682801</v>
      </c>
      <c r="P4532">
        <v>116.97459584295601</v>
      </c>
      <c r="Q4532">
        <v>0.122805834490833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275</v>
      </c>
      <c r="E4533">
        <v>5.6351180000000003</v>
      </c>
      <c r="F4533">
        <v>9.3699999999999992</v>
      </c>
      <c r="G4533">
        <v>55.229798534202303</v>
      </c>
      <c r="H4533">
        <v>-4.8492420129554299</v>
      </c>
      <c r="I4533">
        <v>-1.1880882939038699</v>
      </c>
      <c r="J4533">
        <v>-2.0261382441549598</v>
      </c>
      <c r="K4533">
        <v>8.8016018466023596</v>
      </c>
      <c r="L4533">
        <v>6.4581159485706499</v>
      </c>
      <c r="M4533">
        <v>99.997239712755402</v>
      </c>
      <c r="N4533">
        <v>0</v>
      </c>
      <c r="O4533">
        <v>0</v>
      </c>
      <c r="P4533">
        <v>83.007812499999901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D4534" t="s">
        <v>1284</v>
      </c>
      <c r="E4534">
        <v>5.6239607999999999</v>
      </c>
      <c r="F4534">
        <v>10</v>
      </c>
      <c r="G4534">
        <v>-25.213911401695</v>
      </c>
      <c r="H4534">
        <v>10.192251762978101</v>
      </c>
      <c r="I4534">
        <v>-17.925815365189099</v>
      </c>
      <c r="J4534">
        <v>-3.8845453238009799</v>
      </c>
      <c r="K4534">
        <v>10.1181460198537</v>
      </c>
      <c r="L4534">
        <v>10.4238195883435</v>
      </c>
      <c r="M4534">
        <v>61.542735312322598</v>
      </c>
      <c r="N4534">
        <v>0.39041503992599702</v>
      </c>
      <c r="O4534">
        <v>26</v>
      </c>
      <c r="P4534">
        <v>17.647058823529399</v>
      </c>
      <c r="Q4534">
        <v>7.7033529605799997E-2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379</v>
      </c>
      <c r="E4535">
        <v>5.5968296999999998</v>
      </c>
      <c r="F4535">
        <v>3.85</v>
      </c>
      <c r="G4535">
        <v>-76.444680632464198</v>
      </c>
      <c r="H4535">
        <v>-10.7315949541319</v>
      </c>
      <c r="I4535">
        <v>-41.666315642002203</v>
      </c>
      <c r="J4535">
        <v>4.6405284225117001</v>
      </c>
      <c r="K4535">
        <v>4.1037540258488896</v>
      </c>
      <c r="L4535">
        <v>5.3102174834986</v>
      </c>
      <c r="M4535">
        <v>45.431394216935701</v>
      </c>
      <c r="N4535">
        <v>0.44560185185185103</v>
      </c>
      <c r="O4535">
        <v>157.142857142857</v>
      </c>
      <c r="P4535">
        <v>6.9444444444444402</v>
      </c>
      <c r="Q4535">
        <v>3.7557463703233998E-2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D4536" t="s">
        <v>140</v>
      </c>
      <c r="E4536">
        <v>5.5720774100000003</v>
      </c>
      <c r="F4536">
        <v>10</v>
      </c>
      <c r="G4536">
        <v>15.079128891345199</v>
      </c>
      <c r="H4536">
        <v>-29.8677468242063</v>
      </c>
      <c r="I4536">
        <v>0.69615856404736398</v>
      </c>
      <c r="J4536">
        <v>7.6058963878796702</v>
      </c>
      <c r="K4536">
        <v>10.520702952250399</v>
      </c>
      <c r="L4536">
        <v>9.8270209185783806</v>
      </c>
      <c r="M4536">
        <v>46.088856415924703</v>
      </c>
      <c r="N4536">
        <v>1.8106135158905601</v>
      </c>
      <c r="O4536">
        <v>43.999999999999901</v>
      </c>
      <c r="P4536">
        <v>114.592274678111</v>
      </c>
      <c r="Q4536">
        <v>0.14209030397334499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D4537" t="s">
        <v>609</v>
      </c>
      <c r="E4537">
        <v>5.5706210450000002</v>
      </c>
      <c r="F4537">
        <v>1.05</v>
      </c>
      <c r="G4537">
        <v>-5.5931859894901201</v>
      </c>
      <c r="H4537">
        <v>-1.87035303188851</v>
      </c>
      <c r="I4537">
        <v>-12.2495918825592</v>
      </c>
      <c r="J4537">
        <v>1.0670674632677399</v>
      </c>
      <c r="K4537">
        <v>0.87095729667658806</v>
      </c>
      <c r="L4537">
        <v>0.71054764949087601</v>
      </c>
      <c r="M4537">
        <v>93.6507375906683</v>
      </c>
      <c r="N4537">
        <v>1</v>
      </c>
      <c r="Q4537">
        <v>2.6574399778243E-2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D4538" t="s">
        <v>140</v>
      </c>
      <c r="E4538">
        <v>5.5573018679999997</v>
      </c>
      <c r="F4538">
        <v>14.01</v>
      </c>
      <c r="G4538">
        <v>37.4342501851457</v>
      </c>
      <c r="H4538">
        <v>60.363022137987898</v>
      </c>
      <c r="I4538">
        <v>54.1765791395717</v>
      </c>
      <c r="J4538">
        <v>63.186125906788398</v>
      </c>
      <c r="M4538">
        <v>100</v>
      </c>
      <c r="O4538">
        <v>0</v>
      </c>
      <c r="P4538">
        <v>65.212264150943298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D4539" t="s">
        <v>62</v>
      </c>
      <c r="E4539">
        <v>5.5513250000000003</v>
      </c>
      <c r="F4539">
        <v>5.45</v>
      </c>
      <c r="G4539">
        <v>-45.076951750319601</v>
      </c>
      <c r="H4539">
        <v>-14.9634345088771</v>
      </c>
      <c r="I4539">
        <v>-17.2318984365007</v>
      </c>
      <c r="J4539">
        <v>-7.0261382441549598</v>
      </c>
      <c r="K4539">
        <v>5.8898112350063299</v>
      </c>
      <c r="L4539">
        <v>5.9751687784582996</v>
      </c>
      <c r="M4539">
        <v>35.556049482054597</v>
      </c>
      <c r="N4539">
        <v>2.5980035659272001</v>
      </c>
      <c r="O4539">
        <v>42.935779816513701</v>
      </c>
      <c r="P4539">
        <v>21.1111111111111</v>
      </c>
      <c r="Q4539">
        <v>3.8284665581528002E-2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D4540" t="s">
        <v>584</v>
      </c>
      <c r="E4540">
        <v>5.5430599999999997</v>
      </c>
      <c r="F4540">
        <v>11</v>
      </c>
      <c r="G4540">
        <v>210.68352449573999</v>
      </c>
      <c r="H4540">
        <v>-0.29516231656074599</v>
      </c>
      <c r="I4540">
        <v>147.18027742994201</v>
      </c>
      <c r="J4540">
        <v>10.999502781485999</v>
      </c>
      <c r="K4540">
        <v>9.9024793230292101</v>
      </c>
      <c r="L4540">
        <v>7.8202132163950697</v>
      </c>
      <c r="M4540">
        <v>79.529007161453507</v>
      </c>
      <c r="N4540">
        <v>1.64345790524195</v>
      </c>
      <c r="O4540">
        <v>6.8181818181818103</v>
      </c>
      <c r="P4540">
        <v>238.461538461538</v>
      </c>
      <c r="Q4540">
        <v>0.14793677143315501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D4541" t="s">
        <v>92</v>
      </c>
      <c r="E4541">
        <v>5.5353750000000002</v>
      </c>
      <c r="F4541">
        <v>4.3499999999999996</v>
      </c>
      <c r="G4541">
        <v>-116.285279487594</v>
      </c>
      <c r="I4541">
        <v>-25.7415673643128</v>
      </c>
      <c r="K4541">
        <v>17.265326357059401</v>
      </c>
      <c r="L4541">
        <v>64.568764294626902</v>
      </c>
      <c r="M4541">
        <v>49.458628392849597</v>
      </c>
      <c r="N4541">
        <v>1.07317073170731</v>
      </c>
      <c r="O4541">
        <v>770.11494252873501</v>
      </c>
      <c r="P4541">
        <v>10.126582278480999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D4542" t="s">
        <v>21</v>
      </c>
      <c r="E4542">
        <v>5.5087999999999999</v>
      </c>
      <c r="F4542">
        <v>25.04</v>
      </c>
      <c r="G4542">
        <v>45.749359561575901</v>
      </c>
      <c r="H4542">
        <v>-33.306384870098299</v>
      </c>
      <c r="I4542">
        <v>75.690638627703606</v>
      </c>
      <c r="J4542">
        <v>-7.8907998982903003</v>
      </c>
      <c r="K4542">
        <v>29.288720437624701</v>
      </c>
      <c r="L4542">
        <v>22.987290463977299</v>
      </c>
      <c r="M4542">
        <v>3.6695987284173999</v>
      </c>
      <c r="N4542">
        <v>0.46515232345921598</v>
      </c>
      <c r="O4542">
        <v>53.035143769968002</v>
      </c>
      <c r="P4542">
        <v>150.4</v>
      </c>
      <c r="Q4542">
        <v>0.113110807946319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E4543">
        <v>5.5056399999999996</v>
      </c>
      <c r="F4543">
        <v>7.64</v>
      </c>
      <c r="G4543">
        <v>-39.961922011774597</v>
      </c>
      <c r="H4543">
        <v>-4.8492420129554299</v>
      </c>
      <c r="I4543">
        <v>-33.785937791958098</v>
      </c>
      <c r="J4543">
        <v>-2.0261382441549598</v>
      </c>
      <c r="K4543">
        <v>8.6329772628385903</v>
      </c>
      <c r="L4543">
        <v>9.2604578902074408</v>
      </c>
      <c r="M4543">
        <v>30.076247716703101</v>
      </c>
      <c r="N4543">
        <v>0.73750000000000004</v>
      </c>
      <c r="O4543">
        <v>78.795811518324598</v>
      </c>
      <c r="P4543">
        <v>13.017751479289901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672</v>
      </c>
      <c r="E4544">
        <v>5.5038631999999996</v>
      </c>
      <c r="F4544">
        <v>7.69</v>
      </c>
      <c r="G4544">
        <v>79.499614066547394</v>
      </c>
      <c r="H4544">
        <v>4.8928783308840904</v>
      </c>
      <c r="I4544">
        <v>13.5996472414646</v>
      </c>
      <c r="J4544">
        <v>-6.2761382441549598</v>
      </c>
      <c r="K4544">
        <v>7.4108722447950903</v>
      </c>
      <c r="L4544">
        <v>6.6364582374610404</v>
      </c>
      <c r="M4544">
        <v>45.486293567797397</v>
      </c>
      <c r="N4544">
        <v>1.2998355939169699</v>
      </c>
      <c r="O4544">
        <v>20.026007802340601</v>
      </c>
      <c r="P4544">
        <v>170.774647887323</v>
      </c>
      <c r="Q4544">
        <v>9.0412493848500003E-2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D4545" t="s">
        <v>1785</v>
      </c>
      <c r="E4545">
        <v>5.4964113809999997</v>
      </c>
      <c r="F4545">
        <v>1.67</v>
      </c>
      <c r="G4545">
        <v>24.040167852384101</v>
      </c>
      <c r="H4545">
        <v>23.612296448582999</v>
      </c>
      <c r="I4545">
        <v>48.011934036247297</v>
      </c>
      <c r="J4545">
        <v>-2.0261382441549598</v>
      </c>
      <c r="K4545">
        <v>1.3141350365389299</v>
      </c>
      <c r="L4545">
        <v>1.11102569321137</v>
      </c>
      <c r="M4545">
        <v>50.5743921074531</v>
      </c>
      <c r="N4545">
        <v>2.1676149166552801</v>
      </c>
      <c r="O4545">
        <v>16.766467065868198</v>
      </c>
      <c r="P4545">
        <v>122.666666666666</v>
      </c>
      <c r="Q4545">
        <v>5.6376010931117999E-2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584</v>
      </c>
      <c r="E4546">
        <v>5.4878999999999998</v>
      </c>
      <c r="F4546">
        <v>16.63</v>
      </c>
      <c r="G4546">
        <v>-37.495712119977803</v>
      </c>
      <c r="H4546">
        <v>-4.8492420129554299</v>
      </c>
      <c r="I4546">
        <v>-11.0356850113716</v>
      </c>
      <c r="J4546">
        <v>-2.0261382441549598</v>
      </c>
      <c r="K4546">
        <v>16.639549631032502</v>
      </c>
      <c r="L4546">
        <v>16.7514567297459</v>
      </c>
      <c r="M4546">
        <v>2.3131596830000001E-6</v>
      </c>
      <c r="O4546">
        <v>16.295850871918201</v>
      </c>
      <c r="P4546">
        <v>0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49</v>
      </c>
      <c r="E4547">
        <v>5.4818660000000001</v>
      </c>
      <c r="F4547">
        <v>14.9</v>
      </c>
      <c r="G4547">
        <v>44.277413285934401</v>
      </c>
      <c r="H4547">
        <v>-22.886522714709798</v>
      </c>
      <c r="I4547">
        <v>21.526592568699499</v>
      </c>
      <c r="J4547">
        <v>-9.6851870397077793</v>
      </c>
      <c r="K4547">
        <v>16.728767203768999</v>
      </c>
      <c r="L4547">
        <v>15.2633719619324</v>
      </c>
      <c r="M4547">
        <v>9.1025917998263406</v>
      </c>
      <c r="N4547">
        <v>0.31162494488806097</v>
      </c>
      <c r="O4547">
        <v>90.8724832214765</v>
      </c>
      <c r="P4547">
        <v>75.294117647058798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230</v>
      </c>
      <c r="E4548">
        <v>5.4708335000000003</v>
      </c>
      <c r="F4548">
        <v>5.25</v>
      </c>
      <c r="G4548">
        <v>-5.6849907099836399</v>
      </c>
      <c r="H4548">
        <v>13.1282860769322</v>
      </c>
      <c r="I4548">
        <v>-13.8134627891494</v>
      </c>
      <c r="J4548">
        <v>8.9675192611304393</v>
      </c>
      <c r="K4548">
        <v>4.6432411494081203</v>
      </c>
      <c r="L4548">
        <v>4.9100778808509702</v>
      </c>
      <c r="M4548">
        <v>70.576440309683804</v>
      </c>
      <c r="N4548">
        <v>0.49049429657794602</v>
      </c>
      <c r="O4548">
        <v>31.428571428571399</v>
      </c>
      <c r="P4548">
        <v>41.891891891891802</v>
      </c>
      <c r="Q4548">
        <v>7.1751191485990001E-3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E4549">
        <v>5.4705000000000004</v>
      </c>
      <c r="F4549">
        <v>26.05</v>
      </c>
      <c r="G4549">
        <v>-41.089162052319999</v>
      </c>
      <c r="H4549">
        <v>-18.705062118775501</v>
      </c>
      <c r="I4549">
        <v>-16.3084122840989</v>
      </c>
      <c r="J4549">
        <v>-2.0261382441549598</v>
      </c>
      <c r="K4549">
        <v>28.467770757923201</v>
      </c>
      <c r="L4549">
        <v>29.2976406839052</v>
      </c>
      <c r="M4549">
        <v>30.6506972881335</v>
      </c>
      <c r="N4549">
        <v>0.57894736842105199</v>
      </c>
      <c r="O4549">
        <v>68.291746641074795</v>
      </c>
      <c r="P4549">
        <v>3.9920159680638601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E4550">
        <v>5.4695999999999998</v>
      </c>
      <c r="F4550">
        <v>12</v>
      </c>
      <c r="G4550">
        <v>28.066141878358199</v>
      </c>
      <c r="H4550">
        <v>15.1507579870445</v>
      </c>
      <c r="I4550">
        <v>-14.6501428426969</v>
      </c>
      <c r="J4550">
        <v>-2.0261382441549598</v>
      </c>
      <c r="K4550">
        <v>10.974612610406901</v>
      </c>
      <c r="L4550">
        <v>10.8587054013871</v>
      </c>
      <c r="M4550">
        <v>66.943267162723302</v>
      </c>
      <c r="N4550">
        <v>0.95161290322580605</v>
      </c>
      <c r="O4550">
        <v>33.3333333333333</v>
      </c>
      <c r="P4550">
        <v>55.8441558441558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D4551" t="s">
        <v>124</v>
      </c>
      <c r="E4551">
        <v>5.4649999999999999</v>
      </c>
      <c r="F4551">
        <v>10.93</v>
      </c>
      <c r="G4551">
        <v>93.925839989577597</v>
      </c>
      <c r="H4551">
        <v>25.115086167781701</v>
      </c>
      <c r="I4551">
        <v>51.371447232313301</v>
      </c>
      <c r="J4551">
        <v>-14.164401909749801</v>
      </c>
      <c r="K4551">
        <v>10.0727751419581</v>
      </c>
      <c r="L4551">
        <v>8.67900125407626</v>
      </c>
      <c r="M4551">
        <v>49.826189010892897</v>
      </c>
      <c r="N4551">
        <v>2.5101304867849499</v>
      </c>
      <c r="O4551">
        <v>36.779505946934997</v>
      </c>
      <c r="P4551">
        <v>210.511363636363</v>
      </c>
      <c r="Q4551">
        <v>7.6511184728853002E-2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46</v>
      </c>
      <c r="E4552">
        <v>5.4630000000000001</v>
      </c>
      <c r="F4552">
        <v>18</v>
      </c>
      <c r="G4552">
        <v>-47.706839588573402</v>
      </c>
      <c r="H4552">
        <v>-14.849242012955401</v>
      </c>
      <c r="I4552">
        <v>-21.4834462054014</v>
      </c>
      <c r="J4552">
        <v>3.2370196505818698</v>
      </c>
      <c r="K4552">
        <v>18.6794422315966</v>
      </c>
      <c r="L4552">
        <v>18.996770618910901</v>
      </c>
      <c r="M4552">
        <v>56.2249242411757</v>
      </c>
      <c r="N4552">
        <v>1.8287715502670501</v>
      </c>
      <c r="O4552">
        <v>39.999999999999901</v>
      </c>
      <c r="P4552">
        <v>38.461538461538403</v>
      </c>
      <c r="Q4552">
        <v>0.14190637528678199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62</v>
      </c>
      <c r="E4553">
        <v>5.4543780000000002</v>
      </c>
      <c r="F4553">
        <v>5.22</v>
      </c>
      <c r="G4553">
        <v>-44.920871108654701</v>
      </c>
      <c r="H4553">
        <v>-1.99209915581257</v>
      </c>
      <c r="I4553">
        <v>-30.727992703679298</v>
      </c>
      <c r="J4553">
        <v>-3.8443200623367701</v>
      </c>
      <c r="K4553">
        <v>5.6332422491162397</v>
      </c>
      <c r="L4553">
        <v>6.0429947422960302</v>
      </c>
      <c r="M4553">
        <v>47.721747011634697</v>
      </c>
      <c r="N4553">
        <v>1.9336416641691401</v>
      </c>
      <c r="O4553">
        <v>39.080459770114899</v>
      </c>
      <c r="P4553">
        <v>6.5306122448979398</v>
      </c>
      <c r="Q4553">
        <v>2.1502518325045999E-2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751</v>
      </c>
      <c r="E4554">
        <v>5.4336785000000001</v>
      </c>
      <c r="F4554">
        <v>7.25</v>
      </c>
      <c r="G4554">
        <v>40.826637196993097</v>
      </c>
      <c r="H4554">
        <v>-34.194845284938999</v>
      </c>
      <c r="I4554">
        <v>-18.5611952154532</v>
      </c>
      <c r="J4554">
        <v>-6.9779951905098301</v>
      </c>
      <c r="K4554">
        <v>8.4799882186207505</v>
      </c>
      <c r="L4554">
        <v>7.0755718435170802</v>
      </c>
      <c r="M4554">
        <v>3.9025903177330998</v>
      </c>
      <c r="N4554">
        <v>0.89861351819757296</v>
      </c>
      <c r="O4554">
        <v>48.137931034482698</v>
      </c>
      <c r="P4554">
        <v>138.48684210526301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384</v>
      </c>
      <c r="E4555">
        <v>5.4249999999999998</v>
      </c>
      <c r="F4555">
        <v>16.63</v>
      </c>
      <c r="G4555">
        <v>-40.251698176323899</v>
      </c>
      <c r="H4555">
        <v>0.19277479376725001</v>
      </c>
      <c r="I4555">
        <v>-27.885685011371599</v>
      </c>
      <c r="J4555">
        <v>-20.4410566590733</v>
      </c>
      <c r="K4555">
        <v>18.933375795650601</v>
      </c>
      <c r="L4555">
        <v>17.726291563989498</v>
      </c>
      <c r="M4555">
        <v>24.119079480698399</v>
      </c>
      <c r="N4555">
        <v>2.7981899350649302</v>
      </c>
      <c r="O4555">
        <v>65.183403487672805</v>
      </c>
      <c r="P4555">
        <v>34.112903225806399</v>
      </c>
      <c r="Q4555">
        <v>5.795521837953E-3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705</v>
      </c>
      <c r="E4556">
        <v>5.4082145400000003</v>
      </c>
      <c r="F4556">
        <v>30.69</v>
      </c>
      <c r="G4556">
        <v>13.455304027759601</v>
      </c>
      <c r="H4556">
        <v>0.34378839360417701</v>
      </c>
      <c r="I4556">
        <v>16.892618448403201</v>
      </c>
      <c r="J4556">
        <v>-2.0586057766225001</v>
      </c>
      <c r="K4556">
        <v>29.125376158031301</v>
      </c>
      <c r="L4556">
        <v>25.8167371630283</v>
      </c>
      <c r="M4556">
        <v>52.608347411978002</v>
      </c>
      <c r="N4556">
        <v>0.959182971310646</v>
      </c>
      <c r="O4556">
        <v>6.7448680351906098</v>
      </c>
      <c r="P4556">
        <v>43.881856540084399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140</v>
      </c>
      <c r="E4557">
        <v>5.3925000000000001</v>
      </c>
      <c r="F4557">
        <v>6.84</v>
      </c>
      <c r="G4557">
        <v>-89.608371108654694</v>
      </c>
      <c r="H4557">
        <v>-15.753826895235401</v>
      </c>
      <c r="I4557">
        <v>-65.435685011371604</v>
      </c>
      <c r="J4557">
        <v>-11.5858866718279</v>
      </c>
      <c r="K4557">
        <v>8.5018806138916201</v>
      </c>
      <c r="L4557">
        <v>12.2788590703457</v>
      </c>
      <c r="M4557">
        <v>39.003265984954403</v>
      </c>
      <c r="N4557">
        <v>2.64632352941176</v>
      </c>
      <c r="O4557">
        <v>232.45614035087701</v>
      </c>
      <c r="P4557">
        <v>8.2278481012658204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384</v>
      </c>
      <c r="E4558">
        <v>5.3891999999999998</v>
      </c>
      <c r="F4558">
        <v>14.97</v>
      </c>
      <c r="G4558">
        <v>-55.806860119643702</v>
      </c>
      <c r="H4558">
        <v>-18.317450105440901</v>
      </c>
      <c r="I4558">
        <v>-22.976861481959801</v>
      </c>
      <c r="J4558">
        <v>-9.3326397921425599</v>
      </c>
      <c r="K4558">
        <v>16.392795426930199</v>
      </c>
      <c r="L4558">
        <v>17.3479529580861</v>
      </c>
      <c r="M4558">
        <v>32.688268676326302</v>
      </c>
      <c r="N4558">
        <v>1.84341459126131</v>
      </c>
      <c r="O4558">
        <v>49.4989979959919</v>
      </c>
      <c r="P4558">
        <v>2.4640657084189002</v>
      </c>
      <c r="Q4558">
        <v>1.6816849242997998E-2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D4559" t="s">
        <v>705</v>
      </c>
      <c r="E4559">
        <v>5.3691015169999998</v>
      </c>
      <c r="F4559">
        <v>112.39</v>
      </c>
      <c r="G4559">
        <v>8.7335856941076493</v>
      </c>
      <c r="H4559">
        <v>-2.24782305716136</v>
      </c>
      <c r="I4559">
        <v>7.5066628422303001</v>
      </c>
      <c r="J4559">
        <v>-2.0261382441549598</v>
      </c>
      <c r="K4559">
        <v>108.26881590573601</v>
      </c>
      <c r="L4559">
        <v>98.467690032715396</v>
      </c>
      <c r="M4559">
        <v>48.897049978633802</v>
      </c>
      <c r="N4559">
        <v>1.1291447801594801</v>
      </c>
      <c r="O4559">
        <v>2.3222706646498699</v>
      </c>
      <c r="P4559">
        <v>37.446496270025698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D4560" t="s">
        <v>49</v>
      </c>
      <c r="E4560">
        <v>5.3181000000000003</v>
      </c>
      <c r="F4560">
        <v>62.04</v>
      </c>
      <c r="G4560">
        <v>1.47198603420239</v>
      </c>
      <c r="H4560">
        <v>-2.9874940384682702</v>
      </c>
      <c r="I4560">
        <v>-16.893044647183402</v>
      </c>
      <c r="J4560">
        <v>19.508209760781199</v>
      </c>
      <c r="K4560">
        <v>56.359882586381097</v>
      </c>
      <c r="L4560">
        <v>56.819090134010899</v>
      </c>
      <c r="M4560">
        <v>74.369817556342596</v>
      </c>
      <c r="N4560">
        <v>1.2078955613577</v>
      </c>
      <c r="O4560">
        <v>20.164410058026998</v>
      </c>
      <c r="P4560">
        <v>48.812664907651701</v>
      </c>
      <c r="Q4560">
        <v>0.13780495048582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705</v>
      </c>
      <c r="E4561">
        <v>5.3081630099999897</v>
      </c>
      <c r="F4561">
        <v>21.04</v>
      </c>
      <c r="G4561">
        <v>8.3151296305801203</v>
      </c>
      <c r="H4561">
        <v>-0.88098804470146597</v>
      </c>
      <c r="I4561">
        <v>3.00225536803215</v>
      </c>
      <c r="J4561">
        <v>-3.89879742018491</v>
      </c>
      <c r="K4561">
        <v>20.102320763821702</v>
      </c>
      <c r="L4561">
        <v>18.5416995427505</v>
      </c>
      <c r="M4561">
        <v>49.829539143146199</v>
      </c>
      <c r="N4561">
        <v>1.80688974453179</v>
      </c>
      <c r="O4561">
        <v>13.1178707224334</v>
      </c>
      <c r="P4561">
        <v>36.6233766233766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E4562">
        <v>5.2725</v>
      </c>
      <c r="F4562">
        <v>35.15</v>
      </c>
      <c r="G4562">
        <v>-0.46906793175197198</v>
      </c>
      <c r="H4562">
        <v>-24.044644311806</v>
      </c>
      <c r="I4562">
        <v>-20.0677761086801</v>
      </c>
      <c r="J4562">
        <v>-11.6662410719184</v>
      </c>
      <c r="K4562">
        <v>39.482473207813797</v>
      </c>
      <c r="L4562">
        <v>37.0200533727714</v>
      </c>
      <c r="M4562">
        <v>12.527792856802501</v>
      </c>
      <c r="N4562">
        <v>8.3421713647781101E-2</v>
      </c>
      <c r="O4562">
        <v>45.0924608819345</v>
      </c>
      <c r="P4562">
        <v>68.990384615384599</v>
      </c>
      <c r="Q4562">
        <v>7.5984003331262998E-2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384</v>
      </c>
      <c r="E4563">
        <v>5.2696860000000001</v>
      </c>
      <c r="F4563">
        <v>1.06</v>
      </c>
      <c r="G4563">
        <v>4.7219860342023896</v>
      </c>
      <c r="H4563">
        <v>-12.7439788550606</v>
      </c>
      <c r="I4563">
        <v>10.803395448398399</v>
      </c>
      <c r="J4563">
        <v>-13.043087396697301</v>
      </c>
      <c r="K4563">
        <v>1.0408249532590801</v>
      </c>
      <c r="L4563">
        <v>0.98781177669604503</v>
      </c>
      <c r="M4563">
        <v>40.374487726183901</v>
      </c>
      <c r="N4563">
        <v>2.75598396792117</v>
      </c>
      <c r="O4563">
        <v>41.509433962264097</v>
      </c>
      <c r="P4563">
        <v>85.964912280701697</v>
      </c>
      <c r="Q4563">
        <v>6.3804047071210998E-2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92</v>
      </c>
      <c r="E4564">
        <v>5.2664352000000001</v>
      </c>
      <c r="F4564">
        <v>9.76</v>
      </c>
      <c r="G4564">
        <v>15.751397798908201</v>
      </c>
      <c r="H4564">
        <v>44.927875371888497</v>
      </c>
      <c r="I4564">
        <v>28.993009393219399</v>
      </c>
      <c r="J4564">
        <v>2.2137790257519598</v>
      </c>
      <c r="K4564">
        <v>8.5213154402899693</v>
      </c>
      <c r="L4564">
        <v>8.2914313063127008</v>
      </c>
      <c r="M4564">
        <v>77.483751994801807</v>
      </c>
      <c r="N4564">
        <v>1.3209165656225901</v>
      </c>
      <c r="O4564">
        <v>28.073770491803199</v>
      </c>
      <c r="P4564">
        <v>51.317829457364297</v>
      </c>
      <c r="Q4564">
        <v>0.10104509660642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E4565">
        <v>5.264582925</v>
      </c>
      <c r="F4565">
        <v>5.25</v>
      </c>
      <c r="G4565">
        <v>10.0172616247535</v>
      </c>
      <c r="H4565">
        <v>-1.0943013014929699</v>
      </c>
      <c r="I4565">
        <v>11.915134660759501</v>
      </c>
      <c r="J4565">
        <v>2.1405284225117001</v>
      </c>
      <c r="K4565">
        <v>5.06403380772415</v>
      </c>
      <c r="L4565">
        <v>4.8558881785687698</v>
      </c>
      <c r="M4565">
        <v>49.1790682757957</v>
      </c>
      <c r="N4565">
        <v>1.0752281909322099</v>
      </c>
      <c r="O4565">
        <v>20.190476190476101</v>
      </c>
      <c r="P4565">
        <v>59.574468085106297</v>
      </c>
      <c r="Q4565">
        <v>-3.9935636213449997E-2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E4566">
        <v>5.2201740000000001</v>
      </c>
      <c r="F4566">
        <v>0.56999999999999995</v>
      </c>
      <c r="G4566">
        <v>-31.111347299130902</v>
      </c>
      <c r="H4566">
        <v>-8.18257534628877</v>
      </c>
      <c r="I4566">
        <v>-37.009710985397597</v>
      </c>
      <c r="J4566">
        <v>-5.3594715774882902</v>
      </c>
      <c r="K4566">
        <v>0.61334932450146895</v>
      </c>
      <c r="L4566">
        <v>0.69589551657803494</v>
      </c>
      <c r="M4566">
        <v>35.164669104793497</v>
      </c>
      <c r="N4566">
        <v>1.73029650907417</v>
      </c>
      <c r="O4566">
        <v>68.421052631578902</v>
      </c>
      <c r="P4566">
        <v>7.5471698113207299</v>
      </c>
      <c r="Q4566">
        <v>4.6863471587055998E-2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306</v>
      </c>
      <c r="E4567">
        <v>5.1849230000000004</v>
      </c>
      <c r="F4567">
        <v>3.04</v>
      </c>
      <c r="G4567">
        <v>40.177787139174697</v>
      </c>
      <c r="H4567">
        <v>-6.4518061155195401</v>
      </c>
      <c r="I4567">
        <v>-0.49023046591709102</v>
      </c>
      <c r="J4567">
        <v>6.0724533051408098</v>
      </c>
      <c r="K4567">
        <v>3.0940967187248898</v>
      </c>
      <c r="L4567">
        <v>3.4410308056879</v>
      </c>
      <c r="M4567">
        <v>61.122359900997402</v>
      </c>
      <c r="N4567">
        <v>1.00334436184641</v>
      </c>
      <c r="O4567">
        <v>76.644736842105203</v>
      </c>
      <c r="P4567">
        <v>67.955801104972295</v>
      </c>
      <c r="Q4567">
        <v>2.6916344842840001E-2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E4568">
        <v>5.1209318000000001</v>
      </c>
      <c r="F4568">
        <v>3.28</v>
      </c>
      <c r="G4568">
        <v>-2.1075158815064099</v>
      </c>
      <c r="H4568">
        <v>-18.585505749219099</v>
      </c>
      <c r="I4568">
        <v>-34.400170992680003</v>
      </c>
      <c r="J4568">
        <v>-2.3435985616152699</v>
      </c>
      <c r="K4568">
        <v>3.4391693605799198</v>
      </c>
      <c r="L4568">
        <v>3.5863528446858099</v>
      </c>
      <c r="M4568">
        <v>30.846953167590701</v>
      </c>
      <c r="N4568">
        <v>3.0762799877056399</v>
      </c>
      <c r="O4568">
        <v>54.878048780487802</v>
      </c>
      <c r="P4568">
        <v>38.983050847457598</v>
      </c>
      <c r="Q4568">
        <v>2.2612691228126001E-2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584</v>
      </c>
      <c r="E4569">
        <v>5.1172599999999999</v>
      </c>
      <c r="F4569">
        <v>16.55</v>
      </c>
      <c r="G4569">
        <v>-27.778013965797602</v>
      </c>
      <c r="H4569">
        <v>-4.8492420129554299</v>
      </c>
      <c r="I4569">
        <v>-11.0356850113716</v>
      </c>
      <c r="J4569">
        <v>-2.0261382441549598</v>
      </c>
      <c r="K4569">
        <v>16.549999999999901</v>
      </c>
      <c r="L4569">
        <v>16.55</v>
      </c>
      <c r="M4569">
        <v>100</v>
      </c>
      <c r="O4569">
        <v>0</v>
      </c>
      <c r="P4569">
        <v>0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62</v>
      </c>
      <c r="E4570">
        <v>5.1133749999999996</v>
      </c>
      <c r="F4570">
        <v>12.5</v>
      </c>
      <c r="G4570">
        <v>-45.541171860534398</v>
      </c>
      <c r="H4570">
        <v>15.923704846947899</v>
      </c>
      <c r="I4570">
        <v>-6.86901834470497</v>
      </c>
      <c r="J4570">
        <v>-1.62453181845214</v>
      </c>
      <c r="K4570">
        <v>11.3254449736047</v>
      </c>
      <c r="L4570">
        <v>12.0680059511078</v>
      </c>
      <c r="M4570">
        <v>64.877802126594403</v>
      </c>
      <c r="N4570">
        <v>1.85693811788547</v>
      </c>
      <c r="O4570">
        <v>22.96</v>
      </c>
      <c r="P4570">
        <v>32.275132275132201</v>
      </c>
      <c r="Q4570">
        <v>-5.9154607365887998E-2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609</v>
      </c>
      <c r="E4571">
        <v>5.1054349299999897</v>
      </c>
      <c r="F4571">
        <v>14.3</v>
      </c>
      <c r="G4571">
        <v>48.330360418438801</v>
      </c>
      <c r="H4571">
        <v>-11.5627970001677</v>
      </c>
      <c r="I4571">
        <v>12.9885994639102</v>
      </c>
      <c r="J4571">
        <v>-7.7754922493229204</v>
      </c>
      <c r="K4571">
        <v>16.906804378102699</v>
      </c>
      <c r="L4571">
        <v>16.0665510320812</v>
      </c>
      <c r="M4571">
        <v>33.899239677785502</v>
      </c>
      <c r="N4571">
        <v>0.53676488654112697</v>
      </c>
      <c r="O4571">
        <v>126.99300699300601</v>
      </c>
      <c r="P4571">
        <v>94.293478260869506</v>
      </c>
      <c r="Q4571">
        <v>0.113619145523842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D4572" t="s">
        <v>584</v>
      </c>
      <c r="E4572">
        <v>5.0997015000000001</v>
      </c>
      <c r="F4572">
        <v>7.4</v>
      </c>
      <c r="G4572">
        <v>60.997496238284</v>
      </c>
      <c r="H4572">
        <v>-2.2484617788852201</v>
      </c>
      <c r="I4572">
        <v>-6.0711460042794299</v>
      </c>
      <c r="J4572">
        <v>3.1738617558450302</v>
      </c>
      <c r="K4572">
        <v>7.8876970839423102</v>
      </c>
      <c r="L4572">
        <v>7.0684786280602001</v>
      </c>
      <c r="M4572">
        <v>54.9687072287375</v>
      </c>
      <c r="N4572">
        <v>0.87857500835282298</v>
      </c>
      <c r="O4572">
        <v>47.027027027027003</v>
      </c>
      <c r="P4572">
        <v>110.22727272727199</v>
      </c>
      <c r="Q4572">
        <v>0.113910673732576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E4573">
        <v>5.0955101999999997</v>
      </c>
      <c r="F4573">
        <v>8.02</v>
      </c>
      <c r="G4573">
        <v>136.03777550788601</v>
      </c>
      <c r="H4573">
        <v>25.448771232077601</v>
      </c>
      <c r="I4573">
        <v>93.035561807966701</v>
      </c>
      <c r="J4573">
        <v>6.5255858937760696</v>
      </c>
      <c r="K4573">
        <v>6.5209882081019996</v>
      </c>
      <c r="L4573">
        <v>5.0786438370370197</v>
      </c>
      <c r="M4573">
        <v>83.705993066976404</v>
      </c>
      <c r="N4573">
        <v>0.72174327334522304</v>
      </c>
      <c r="O4573">
        <v>0</v>
      </c>
      <c r="P4573">
        <v>236.974789915966</v>
      </c>
      <c r="Q4573">
        <v>5.5031023170277998E-2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659</v>
      </c>
      <c r="E4574">
        <v>5.07</v>
      </c>
      <c r="F4574">
        <v>16.059999999999999</v>
      </c>
      <c r="G4574">
        <v>-33.914776093208403</v>
      </c>
      <c r="H4574">
        <v>-9.8196562141388704</v>
      </c>
      <c r="I4574">
        <v>-26.509369221897899</v>
      </c>
      <c r="J4574">
        <v>-2.0261382441549598</v>
      </c>
      <c r="K4574">
        <v>16.808864703375601</v>
      </c>
      <c r="L4574">
        <v>19.5814451214931</v>
      </c>
      <c r="M4574">
        <v>37.600519505507499</v>
      </c>
      <c r="N4574">
        <v>0</v>
      </c>
      <c r="O4574">
        <v>43.648816936488103</v>
      </c>
      <c r="P4574">
        <v>5.5884286653517101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132</v>
      </c>
      <c r="E4575">
        <v>5.0652321599999999</v>
      </c>
      <c r="F4575">
        <v>0.3</v>
      </c>
      <c r="G4575">
        <v>-5.5931859894901201</v>
      </c>
      <c r="H4575">
        <v>-1.87035303188851</v>
      </c>
      <c r="I4575">
        <v>-12.2495918825592</v>
      </c>
      <c r="J4575">
        <v>1.0670674632677399</v>
      </c>
      <c r="K4575">
        <v>0.38104149371468099</v>
      </c>
      <c r="L4575">
        <v>0.316837459592406</v>
      </c>
      <c r="M4575">
        <v>38.332852816306797</v>
      </c>
      <c r="N4575">
        <v>1</v>
      </c>
      <c r="Q4575">
        <v>5.2048647419290002E-2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420</v>
      </c>
      <c r="E4576">
        <v>5.0648916000000002</v>
      </c>
      <c r="F4576">
        <v>15.81</v>
      </c>
      <c r="G4576">
        <v>52.085467262871298</v>
      </c>
      <c r="H4576">
        <v>-22.419627831516401</v>
      </c>
      <c r="I4576">
        <v>-22.908594710368298</v>
      </c>
      <c r="J4576">
        <v>-2.2155321835488899</v>
      </c>
      <c r="K4576">
        <v>16.297033149050701</v>
      </c>
      <c r="L4576">
        <v>15.3715935418371</v>
      </c>
      <c r="M4576">
        <v>46.363797631305403</v>
      </c>
      <c r="N4576">
        <v>0.58322358423665199</v>
      </c>
      <c r="O4576">
        <v>32.194813409234598</v>
      </c>
      <c r="P4576">
        <v>124.255319148936</v>
      </c>
      <c r="Q4576">
        <v>0.12099359592879901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140</v>
      </c>
      <c r="E4577">
        <v>5.055555</v>
      </c>
      <c r="F4577">
        <v>4.8499999999999996</v>
      </c>
      <c r="G4577">
        <v>-5.5931859894901201</v>
      </c>
      <c r="H4577">
        <v>-1.87035303188851</v>
      </c>
      <c r="I4577">
        <v>-12.2495918825592</v>
      </c>
      <c r="J4577">
        <v>1.0670674632677399</v>
      </c>
      <c r="K4577">
        <v>5.1230840222052203</v>
      </c>
      <c r="M4577">
        <v>99.999956885964906</v>
      </c>
      <c r="N4577">
        <v>1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E4578">
        <v>5.0532196000000003</v>
      </c>
      <c r="F4578">
        <v>3.34</v>
      </c>
      <c r="G4578">
        <v>-4.9838963187387897</v>
      </c>
      <c r="H4578">
        <v>-18.766767786151298</v>
      </c>
      <c r="I4578">
        <v>-36.813462789149398</v>
      </c>
      <c r="J4578">
        <v>-0.19686995147203401</v>
      </c>
      <c r="K4578">
        <v>3.6484790209556501</v>
      </c>
      <c r="L4578">
        <v>3.9395668275170199</v>
      </c>
      <c r="M4578">
        <v>42.932343207212803</v>
      </c>
      <c r="N4578">
        <v>1.63095917363502</v>
      </c>
      <c r="O4578">
        <v>64.670658682634695</v>
      </c>
      <c r="P4578">
        <v>28.4615384615384</v>
      </c>
      <c r="Q4578">
        <v>1.9181340817680001E-3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D4579" t="s">
        <v>384</v>
      </c>
      <c r="E4579">
        <v>5.0335999999999999</v>
      </c>
      <c r="F4579">
        <v>12.7</v>
      </c>
      <c r="G4579">
        <v>10.7170787277683</v>
      </c>
      <c r="H4579">
        <v>-14.886416734145</v>
      </c>
      <c r="I4579">
        <v>-32.977909965274499</v>
      </c>
      <c r="J4579">
        <v>-2.1911547458051199</v>
      </c>
      <c r="K4579">
        <v>13.422576180930699</v>
      </c>
      <c r="L4579">
        <v>14.1840098925486</v>
      </c>
      <c r="M4579">
        <v>42.764843720998797</v>
      </c>
      <c r="N4579">
        <v>0.67185588791282103</v>
      </c>
      <c r="O4579">
        <v>84.015748031496003</v>
      </c>
      <c r="P4579">
        <v>66.013071895424801</v>
      </c>
      <c r="Q4579">
        <v>6.7791560969708994E-2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E4580">
        <v>5.0253677000000003</v>
      </c>
      <c r="F4580">
        <v>9.19</v>
      </c>
      <c r="G4580">
        <v>58.254374698169897</v>
      </c>
      <c r="H4580">
        <v>-12.8572500209634</v>
      </c>
      <c r="I4580">
        <v>89.619336822689405</v>
      </c>
      <c r="J4580">
        <v>-4.9828436295826402</v>
      </c>
      <c r="K4580">
        <v>9.2346948187922706</v>
      </c>
      <c r="L4580">
        <v>7.6376407002063598</v>
      </c>
      <c r="M4580">
        <v>47.240080426541397</v>
      </c>
      <c r="N4580">
        <v>0.38439547059539703</v>
      </c>
      <c r="O4580">
        <v>34.820457018498303</v>
      </c>
      <c r="P4580">
        <v>144.41489361702099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21</v>
      </c>
      <c r="E4581">
        <v>5.02226587</v>
      </c>
      <c r="F4581">
        <v>3.17</v>
      </c>
      <c r="G4581">
        <v>10.0480729907241</v>
      </c>
      <c r="H4581">
        <v>-5.7867420129554397</v>
      </c>
      <c r="I4581">
        <v>-5.36901834470497</v>
      </c>
      <c r="J4581">
        <v>8.0433062002894804</v>
      </c>
      <c r="K4581">
        <v>3.2144285440631801</v>
      </c>
      <c r="M4581">
        <v>76.129500480881106</v>
      </c>
      <c r="N4581">
        <v>2.32104763903095</v>
      </c>
      <c r="O4581">
        <v>48.264984227129297</v>
      </c>
      <c r="P4581">
        <v>62.564102564102498</v>
      </c>
      <c r="Q4581">
        <v>5.6871713733234998E-2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1510</v>
      </c>
      <c r="E4582">
        <v>4.9562466000000001</v>
      </c>
      <c r="F4582">
        <v>9.3699999999999992</v>
      </c>
      <c r="G4582">
        <v>36.607950946483001</v>
      </c>
      <c r="H4582">
        <v>0.20363695296700299</v>
      </c>
      <c r="I4582">
        <v>16.1013570510435</v>
      </c>
      <c r="J4582">
        <v>2.53526526461695</v>
      </c>
      <c r="K4582">
        <v>8.5777540190686707</v>
      </c>
      <c r="L4582">
        <v>7.61980328149673</v>
      </c>
      <c r="M4582">
        <v>53.578508206286699</v>
      </c>
      <c r="N4582">
        <v>2.3265608643322899</v>
      </c>
      <c r="O4582">
        <v>6.5101387406617004</v>
      </c>
      <c r="P4582">
        <v>98.938428874734498</v>
      </c>
      <c r="Q4582">
        <v>6.8637313766162E-2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584</v>
      </c>
      <c r="E4583">
        <v>4.9530000000000003</v>
      </c>
      <c r="F4583">
        <v>16.7</v>
      </c>
      <c r="G4583">
        <v>11.388652700869001</v>
      </c>
      <c r="H4583">
        <v>-7.1569343206477196</v>
      </c>
      <c r="I4583">
        <v>36.751925608097302</v>
      </c>
      <c r="J4583">
        <v>7.6748584335859</v>
      </c>
      <c r="K4583">
        <v>15.909699825072201</v>
      </c>
      <c r="L4583">
        <v>14.519822652722199</v>
      </c>
      <c r="M4583">
        <v>55.641495220332601</v>
      </c>
      <c r="N4583">
        <v>2.0085146039322601</v>
      </c>
      <c r="O4583">
        <v>9.8802395209580798</v>
      </c>
      <c r="P4583">
        <v>71.1065573770491</v>
      </c>
      <c r="Q4583">
        <v>4.4832083296942001E-2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21</v>
      </c>
      <c r="E4584">
        <v>4.952591</v>
      </c>
      <c r="F4584">
        <v>8.5500000000000007</v>
      </c>
      <c r="G4584">
        <v>-15.4258457660604</v>
      </c>
      <c r="H4584">
        <v>-3.8380060578992499</v>
      </c>
      <c r="I4584">
        <v>6.0876026598612398</v>
      </c>
      <c r="J4584">
        <v>4.8704134799829601</v>
      </c>
      <c r="K4584">
        <v>8.7173699404513698</v>
      </c>
      <c r="L4584">
        <v>8.3737135612271594</v>
      </c>
      <c r="M4584">
        <v>52.4227085484996</v>
      </c>
      <c r="N4584">
        <v>2.5198728598017599</v>
      </c>
      <c r="O4584">
        <v>46.198830409356702</v>
      </c>
      <c r="P4584">
        <v>39.477977161500803</v>
      </c>
      <c r="Q4584">
        <v>7.7761075187696996E-2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1105</v>
      </c>
      <c r="E4585">
        <v>4.8789999999999996</v>
      </c>
      <c r="F4585">
        <v>2.81</v>
      </c>
      <c r="G4585">
        <v>18.576152700868999</v>
      </c>
      <c r="H4585">
        <v>-10.4413472761133</v>
      </c>
      <c r="I4585">
        <v>-33.196349831316198</v>
      </c>
      <c r="J4585">
        <v>-7.61824350731285</v>
      </c>
      <c r="K4585">
        <v>3.0108793841625801</v>
      </c>
      <c r="L4585">
        <v>3.00817201951349</v>
      </c>
      <c r="M4585">
        <v>45.249956540195299</v>
      </c>
      <c r="N4585">
        <v>2.51811368106079</v>
      </c>
      <c r="O4585">
        <v>58.362989323843401</v>
      </c>
      <c r="P4585">
        <v>64.327485380116897</v>
      </c>
      <c r="Q4585">
        <v>1.3231223480994999E-2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454</v>
      </c>
      <c r="E4586">
        <v>4.8713951440000001</v>
      </c>
      <c r="F4586">
        <v>4.95</v>
      </c>
      <c r="G4586">
        <v>-9.3569613342186404</v>
      </c>
      <c r="H4586">
        <v>5.1507579870445497</v>
      </c>
      <c r="I4586">
        <v>-17.1077912732312</v>
      </c>
      <c r="J4586">
        <v>-2.2323238111652599</v>
      </c>
      <c r="K4586">
        <v>4.7253543028412297</v>
      </c>
      <c r="L4586">
        <v>5.6312354873682402</v>
      </c>
      <c r="M4586">
        <v>74.014432825581906</v>
      </c>
      <c r="N4586">
        <v>1.33459535192137</v>
      </c>
      <c r="O4586">
        <v>36.767676767676697</v>
      </c>
      <c r="P4586">
        <v>30.2631578947368</v>
      </c>
      <c r="Q4586">
        <v>-6.8309288839178001E-2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584</v>
      </c>
      <c r="E4587">
        <v>4.8678540000000003</v>
      </c>
      <c r="F4587">
        <v>9.2899999999999991</v>
      </c>
      <c r="G4587">
        <v>-5.05674580199313</v>
      </c>
      <c r="H4587">
        <v>60.5713187347081</v>
      </c>
      <c r="I4587">
        <v>82.505981655295002</v>
      </c>
      <c r="J4587">
        <v>13.6601362656489</v>
      </c>
      <c r="K4587">
        <v>6.4896753645210801</v>
      </c>
      <c r="L4587">
        <v>5.6481221948455396</v>
      </c>
      <c r="M4587">
        <v>97.772409652733998</v>
      </c>
      <c r="N4587">
        <v>2.1134261113336001</v>
      </c>
      <c r="O4587">
        <v>0</v>
      </c>
      <c r="P4587">
        <v>157.34072022160601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146</v>
      </c>
      <c r="E4588">
        <v>4.8364752799999904</v>
      </c>
      <c r="F4588">
        <v>5.6</v>
      </c>
      <c r="G4588">
        <v>23.5733373855537</v>
      </c>
      <c r="I4588">
        <v>-16.120430774083498</v>
      </c>
      <c r="K4588">
        <v>5.4856592989664099</v>
      </c>
      <c r="L4588">
        <v>5.3129273959650396</v>
      </c>
      <c r="M4588">
        <v>11.3707014279082</v>
      </c>
      <c r="N4588">
        <v>1</v>
      </c>
      <c r="O4588">
        <v>29.464285714285701</v>
      </c>
      <c r="P4588">
        <v>74.999999999999901</v>
      </c>
      <c r="Q4588">
        <v>-8.5879446318412003E-2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E4589">
        <v>4.8048700000000002</v>
      </c>
      <c r="F4589">
        <v>8.27</v>
      </c>
      <c r="G4589">
        <v>30.348181062883</v>
      </c>
      <c r="H4589">
        <v>41.522439402973703</v>
      </c>
      <c r="I4589">
        <v>18.183064988628299</v>
      </c>
      <c r="J4589">
        <v>-2.2673927676772698</v>
      </c>
      <c r="K4589">
        <v>6.65464464535353</v>
      </c>
      <c r="L4589">
        <v>6.1191761901466499</v>
      </c>
      <c r="M4589">
        <v>77.990292602545097</v>
      </c>
      <c r="N4589">
        <v>1.5182741116751199</v>
      </c>
      <c r="O4589">
        <v>5.1995163240628797</v>
      </c>
      <c r="P4589">
        <v>100.242130750605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162</v>
      </c>
      <c r="E4590">
        <v>4.8012249999999996</v>
      </c>
      <c r="F4590">
        <v>7.51</v>
      </c>
      <c r="G4590">
        <v>163.307257352031</v>
      </c>
      <c r="H4590">
        <v>18.5882579870445</v>
      </c>
      <c r="I4590">
        <v>109.846667929804</v>
      </c>
      <c r="J4590">
        <v>-5.2124127539588798</v>
      </c>
      <c r="K4590">
        <v>6.7986749574183003</v>
      </c>
      <c r="L4590">
        <v>5.1267289040428201</v>
      </c>
      <c r="M4590">
        <v>58.4689209078443</v>
      </c>
      <c r="N4590">
        <v>0.86720245508261795</v>
      </c>
      <c r="O4590">
        <v>11.850865512649801</v>
      </c>
      <c r="P4590">
        <v>226.52173913043401</v>
      </c>
      <c r="Q4590">
        <v>3.8682416813043997E-2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E4591">
        <v>4.74</v>
      </c>
      <c r="F4591">
        <v>9.48</v>
      </c>
      <c r="G4591">
        <v>-27.778013965797602</v>
      </c>
      <c r="H4591">
        <v>-4.8492420129554299</v>
      </c>
      <c r="I4591">
        <v>-11.0356850113716</v>
      </c>
      <c r="J4591">
        <v>-2.0261382441549598</v>
      </c>
      <c r="K4591">
        <v>9.4800061488876803</v>
      </c>
      <c r="L4591">
        <v>9.6656790223487192</v>
      </c>
      <c r="M4591">
        <v>0.31912599351224502</v>
      </c>
      <c r="O4591">
        <v>0</v>
      </c>
      <c r="P4591">
        <v>5.2164261931187701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21</v>
      </c>
      <c r="E4592">
        <v>4.6315790000000003</v>
      </c>
      <c r="F4592">
        <v>2.1</v>
      </c>
      <c r="G4592">
        <v>-11.1113472991309</v>
      </c>
      <c r="H4592">
        <v>0.150757987044566</v>
      </c>
      <c r="I4592">
        <v>-16.013060576982401</v>
      </c>
      <c r="J4592">
        <v>-2.0261382441549598</v>
      </c>
      <c r="K4592">
        <v>2.0368674349444098</v>
      </c>
      <c r="L4592">
        <v>1.85265374043319</v>
      </c>
      <c r="M4592">
        <v>95.118240825399496</v>
      </c>
      <c r="N4592">
        <v>0</v>
      </c>
      <c r="O4592">
        <v>5.2380952380952399</v>
      </c>
      <c r="P4592">
        <v>19.318181818181799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D4593" t="s">
        <v>49</v>
      </c>
      <c r="E4593">
        <v>4.6284313641588497</v>
      </c>
      <c r="F4593">
        <v>5.26</v>
      </c>
      <c r="G4593">
        <v>-52.955823354133301</v>
      </c>
      <c r="H4593">
        <v>-9.5593869404916596</v>
      </c>
      <c r="I4593">
        <v>-19.557424141806401</v>
      </c>
      <c r="J4593">
        <v>-2.0261382441549598</v>
      </c>
      <c r="K4593">
        <v>5.4352702782261497</v>
      </c>
      <c r="L4593">
        <v>5.9006820528107804</v>
      </c>
      <c r="M4593">
        <v>85.493941109442204</v>
      </c>
      <c r="N4593">
        <v>1.65</v>
      </c>
      <c r="O4593">
        <v>46.768060836501903</v>
      </c>
      <c r="P4593">
        <v>4.1584158415841603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D4594" t="s">
        <v>328</v>
      </c>
      <c r="E4594">
        <v>4.6060119999999998</v>
      </c>
      <c r="F4594">
        <v>5.41</v>
      </c>
      <c r="G4594">
        <v>-42.581163572096798</v>
      </c>
      <c r="H4594">
        <v>8.6536934077881895</v>
      </c>
      <c r="I4594">
        <v>-24.751793464322098</v>
      </c>
      <c r="J4594">
        <v>2.1031256696690801</v>
      </c>
      <c r="K4594">
        <v>5.4159360145688096</v>
      </c>
      <c r="L4594">
        <v>5.7082219667705401</v>
      </c>
      <c r="M4594">
        <v>63.860347661292003</v>
      </c>
      <c r="N4594">
        <v>0.952188193193377</v>
      </c>
      <c r="O4594">
        <v>35.859519408502699</v>
      </c>
      <c r="P4594">
        <v>17.353579175704901</v>
      </c>
      <c r="Q4594">
        <v>9.2956330649521995E-2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584</v>
      </c>
      <c r="E4595">
        <v>4.5875214</v>
      </c>
      <c r="F4595">
        <v>13.5</v>
      </c>
      <c r="G4595">
        <v>154.05914678576801</v>
      </c>
      <c r="H4595">
        <v>9.1310211449392895</v>
      </c>
      <c r="I4595">
        <v>2.0296416217941902</v>
      </c>
      <c r="J4595">
        <v>-4.1447823119515697</v>
      </c>
      <c r="K4595">
        <v>14.116331392072199</v>
      </c>
      <c r="L4595">
        <v>12.762286875087399</v>
      </c>
      <c r="M4595">
        <v>47.659389235348002</v>
      </c>
      <c r="N4595">
        <v>0.32027326440177201</v>
      </c>
      <c r="O4595">
        <v>47.7777777777777</v>
      </c>
      <c r="P4595">
        <v>195.40481400437599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E4596">
        <v>4.5705450000000001</v>
      </c>
      <c r="F4596">
        <v>15.11</v>
      </c>
      <c r="G4596">
        <v>29.127489668677899</v>
      </c>
      <c r="H4596">
        <v>-9.0104044964428898</v>
      </c>
      <c r="I4596">
        <v>69.490001965928201</v>
      </c>
      <c r="J4596">
        <v>-2.9141163862314698</v>
      </c>
      <c r="K4596">
        <v>14.6935473556342</v>
      </c>
      <c r="L4596">
        <v>11.9776911059261</v>
      </c>
      <c r="M4596">
        <v>51.098712552452099</v>
      </c>
      <c r="N4596">
        <v>0.66647373782779495</v>
      </c>
      <c r="O4596">
        <v>23.8914626075446</v>
      </c>
      <c r="P4596">
        <v>166.49029982363299</v>
      </c>
      <c r="Q4596">
        <v>-2.1555150671359002E-2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E4597">
        <v>4.5634959999999998</v>
      </c>
      <c r="F4597">
        <v>15.9</v>
      </c>
      <c r="G4597">
        <v>9.4092164052118896</v>
      </c>
      <c r="H4597">
        <v>-1.0241054009335799</v>
      </c>
      <c r="I4597">
        <v>2.3737301098837098</v>
      </c>
      <c r="J4597">
        <v>-6.9667261115721004</v>
      </c>
      <c r="K4597">
        <v>15.0331873812433</v>
      </c>
      <c r="L4597">
        <v>14.7433184306197</v>
      </c>
      <c r="M4597">
        <v>32.536439159304599</v>
      </c>
      <c r="N4597">
        <v>0.71546477314643997</v>
      </c>
      <c r="O4597">
        <v>31.132075471698101</v>
      </c>
      <c r="P4597">
        <v>67.721518987341696</v>
      </c>
      <c r="Q4597">
        <v>5.4048202846845E-2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531</v>
      </c>
      <c r="E4598">
        <v>4.5418589999999996</v>
      </c>
      <c r="F4598">
        <v>13.49</v>
      </c>
      <c r="G4598">
        <v>842.72558315650394</v>
      </c>
      <c r="H4598">
        <v>2.2762640599190598</v>
      </c>
      <c r="I4598">
        <v>42.608961913457499</v>
      </c>
      <c r="J4598">
        <v>5.9738617558450402</v>
      </c>
      <c r="K4598">
        <v>11.0721718254705</v>
      </c>
      <c r="L4598">
        <v>8.3673875953855408</v>
      </c>
      <c r="M4598">
        <v>83.527195898726305</v>
      </c>
      <c r="N4598">
        <v>1.4236678170649599</v>
      </c>
      <c r="O4598">
        <v>0</v>
      </c>
      <c r="P4598">
        <v>870.50359712230204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D4599" t="s">
        <v>140</v>
      </c>
      <c r="E4599">
        <v>4.5149999999999997</v>
      </c>
      <c r="F4599">
        <v>15.05</v>
      </c>
      <c r="G4599">
        <v>94.526269638338306</v>
      </c>
      <c r="H4599">
        <v>2.6507579870445599</v>
      </c>
      <c r="I4599">
        <v>91.794503667873599</v>
      </c>
      <c r="J4599">
        <v>-2.0261382441549598</v>
      </c>
      <c r="K4599">
        <v>16.732265906130198</v>
      </c>
      <c r="L4599">
        <v>15.0712297586644</v>
      </c>
      <c r="M4599">
        <v>62.062037772150099</v>
      </c>
      <c r="N4599">
        <v>8.82155626820008E-2</v>
      </c>
      <c r="O4599">
        <v>124.51827242524899</v>
      </c>
      <c r="P4599">
        <v>134.42367601246099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D4600" t="s">
        <v>124</v>
      </c>
      <c r="E4600">
        <v>4.5094500000000002</v>
      </c>
      <c r="F4600">
        <v>9.56</v>
      </c>
      <c r="G4600">
        <v>-3.2988472991309199</v>
      </c>
      <c r="H4600">
        <v>-6.0423005812851596</v>
      </c>
      <c r="I4600">
        <v>-15.2441018450389</v>
      </c>
      <c r="J4600">
        <v>-11.7387249636792</v>
      </c>
      <c r="K4600">
        <v>9.5472326825202902</v>
      </c>
      <c r="L4600">
        <v>9.6587485092228196</v>
      </c>
      <c r="M4600">
        <v>31.0790497893341</v>
      </c>
      <c r="N4600">
        <v>1.8026061480606901</v>
      </c>
      <c r="O4600">
        <v>67.259414225941399</v>
      </c>
      <c r="P4600">
        <v>36.182336182336101</v>
      </c>
      <c r="Q4600">
        <v>1.4075335439545001E-2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D4601" t="s">
        <v>609</v>
      </c>
      <c r="E4601">
        <v>4.4980230600000004</v>
      </c>
      <c r="F4601">
        <v>13.8</v>
      </c>
      <c r="G4601">
        <v>-48.6949194099236</v>
      </c>
      <c r="I4601">
        <v>-5.2885585745900299</v>
      </c>
      <c r="K4601">
        <v>17.182926074637699</v>
      </c>
      <c r="L4601">
        <v>23.662368761796301</v>
      </c>
      <c r="M4601">
        <v>89.584477983611194</v>
      </c>
      <c r="N4601">
        <v>1</v>
      </c>
      <c r="O4601">
        <v>26.449275362318801</v>
      </c>
      <c r="P4601">
        <v>15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1105</v>
      </c>
      <c r="E4602">
        <v>4.4959018000000004</v>
      </c>
      <c r="F4602">
        <v>5.13</v>
      </c>
      <c r="G4602">
        <v>-8.7524919240342491</v>
      </c>
      <c r="H4602">
        <v>-6.5505652643732004</v>
      </c>
      <c r="I4602">
        <v>31.464314988628299</v>
      </c>
      <c r="J4602">
        <v>-4.6478610905968996</v>
      </c>
      <c r="K4602">
        <v>5.5231102854097003</v>
      </c>
      <c r="L4602">
        <v>5.2529012741870797</v>
      </c>
      <c r="M4602">
        <v>38.5488699755224</v>
      </c>
      <c r="N4602">
        <v>1.30094190341311</v>
      </c>
      <c r="O4602">
        <v>46.198830409356702</v>
      </c>
      <c r="P4602">
        <v>135.32110091743101</v>
      </c>
      <c r="Q4602">
        <v>-9.1577843948087004E-2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E4603">
        <v>4.4926919999999999</v>
      </c>
      <c r="F4603">
        <v>0.66</v>
      </c>
      <c r="G4603">
        <v>-45.278013965797598</v>
      </c>
      <c r="H4603">
        <v>3.0872659235525002</v>
      </c>
      <c r="I4603">
        <v>-12.5282223248044</v>
      </c>
      <c r="J4603">
        <v>15.215241066189799</v>
      </c>
      <c r="K4603">
        <v>0.63741752371542004</v>
      </c>
      <c r="L4603">
        <v>0.68077607124379003</v>
      </c>
      <c r="M4603">
        <v>67.266325948301997</v>
      </c>
      <c r="N4603">
        <v>1.3805748931492401</v>
      </c>
      <c r="O4603">
        <v>40.909090909090899</v>
      </c>
      <c r="P4603">
        <v>22.2222222222222</v>
      </c>
      <c r="Q4603">
        <v>-6.1867474702868998E-2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132</v>
      </c>
      <c r="E4604">
        <v>4.4719465999999999</v>
      </c>
      <c r="F4604">
        <v>10.14</v>
      </c>
      <c r="G4604">
        <v>10.936076321480099</v>
      </c>
      <c r="H4604">
        <v>11.3305332679434</v>
      </c>
      <c r="I4604">
        <v>-29.9156850113716</v>
      </c>
      <c r="J4604">
        <v>3.69983312598819</v>
      </c>
      <c r="K4604">
        <v>9.4390400989656698</v>
      </c>
      <c r="L4604">
        <v>10.788452359038001</v>
      </c>
      <c r="M4604">
        <v>70.480819835685494</v>
      </c>
      <c r="N4604">
        <v>0.27801997957200802</v>
      </c>
      <c r="O4604">
        <v>96.844181459566002</v>
      </c>
      <c r="P4604">
        <v>66.229508196721298</v>
      </c>
      <c r="Q4604">
        <v>4.0579466093293E-2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D4605" t="s">
        <v>62</v>
      </c>
      <c r="E4605">
        <v>4.4370000000000003</v>
      </c>
      <c r="F4605">
        <v>2.86</v>
      </c>
      <c r="G4605">
        <v>-24.5289164928734</v>
      </c>
      <c r="H4605">
        <v>16.546106824253801</v>
      </c>
      <c r="I4605">
        <v>6.6597882396571499</v>
      </c>
      <c r="J4605">
        <v>-0.86334754648055101</v>
      </c>
      <c r="K4605">
        <v>2.4147191213374102</v>
      </c>
      <c r="L4605">
        <v>2.4513361366108501</v>
      </c>
      <c r="M4605">
        <v>58.764590175061201</v>
      </c>
      <c r="N4605">
        <v>2.4977235414919101</v>
      </c>
      <c r="O4605">
        <v>15.7342657342657</v>
      </c>
      <c r="P4605">
        <v>42.999999999999901</v>
      </c>
      <c r="Q4605">
        <v>3.7966261301524001E-2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477</v>
      </c>
      <c r="E4606">
        <v>4.4355902240000002</v>
      </c>
      <c r="F4606">
        <v>1.36</v>
      </c>
      <c r="G4606">
        <v>15.379880771044499</v>
      </c>
      <c r="H4606">
        <v>-4.1085012722146903</v>
      </c>
      <c r="I4606">
        <v>40.075426099739403</v>
      </c>
      <c r="J4606">
        <v>-8.8754533126480997</v>
      </c>
      <c r="K4606">
        <v>1.15003071882264</v>
      </c>
      <c r="L4606">
        <v>1.0085494990153501</v>
      </c>
      <c r="M4606">
        <v>27.951184884652299</v>
      </c>
      <c r="N4606">
        <v>1.78109404836406</v>
      </c>
      <c r="O4606">
        <v>8.8235294117646905</v>
      </c>
      <c r="P4606">
        <v>81.3333333333333</v>
      </c>
      <c r="Q4606">
        <v>1.2948785566780001E-3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584</v>
      </c>
      <c r="E4607">
        <v>4.4264919999999996</v>
      </c>
      <c r="F4607">
        <v>5.96</v>
      </c>
      <c r="G4607">
        <v>-16.583984115051301</v>
      </c>
      <c r="H4607">
        <v>5.5211283574149199</v>
      </c>
      <c r="I4607">
        <v>58.764884789198099</v>
      </c>
      <c r="J4607">
        <v>8.14022035103911</v>
      </c>
      <c r="K4607">
        <v>5.8777333748683098</v>
      </c>
      <c r="L4607">
        <v>5.7016721919408502</v>
      </c>
      <c r="M4607">
        <v>57.967948025820199</v>
      </c>
      <c r="N4607">
        <v>1.06507936507936</v>
      </c>
      <c r="O4607">
        <v>65.771812080536904</v>
      </c>
      <c r="P4607">
        <v>83.384615384615302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E4608">
        <v>4.3814599999999997</v>
      </c>
      <c r="F4608">
        <v>1.58</v>
      </c>
      <c r="G4608">
        <v>-10.740976928760499</v>
      </c>
      <c r="H4608">
        <v>17.839833617296598</v>
      </c>
      <c r="I4608">
        <v>-33.584704619214698</v>
      </c>
      <c r="J4608">
        <v>-5.9735066652075899</v>
      </c>
      <c r="K4608">
        <v>1.5060478422277299</v>
      </c>
      <c r="L4608">
        <v>1.6427684503907201</v>
      </c>
      <c r="M4608">
        <v>37.252998393016099</v>
      </c>
      <c r="N4608">
        <v>1.7886427547669499</v>
      </c>
      <c r="O4608">
        <v>45.569620253164501</v>
      </c>
      <c r="P4608">
        <v>41.071428571428498</v>
      </c>
      <c r="Q4608">
        <v>-0.126071265097631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D4609" t="s">
        <v>140</v>
      </c>
      <c r="E4609">
        <v>4.3691339999999999</v>
      </c>
      <c r="F4609">
        <v>0.98</v>
      </c>
      <c r="G4609">
        <v>-31.6995825932485</v>
      </c>
      <c r="H4609">
        <v>-25.174445264987899</v>
      </c>
      <c r="I4609">
        <v>-38.976861481959801</v>
      </c>
      <c r="J4609">
        <v>-9.5733080554757208</v>
      </c>
      <c r="K4609">
        <v>1.05708998243583</v>
      </c>
      <c r="L4609">
        <v>0.99812993561251995</v>
      </c>
      <c r="M4609">
        <v>10.371494801102401</v>
      </c>
      <c r="N4609">
        <v>0.82832515975627796</v>
      </c>
      <c r="O4609">
        <v>74.489795918367307</v>
      </c>
      <c r="P4609">
        <v>34.246575342465697</v>
      </c>
      <c r="Q4609">
        <v>1.2102160516131E-2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D4610" t="s">
        <v>62</v>
      </c>
      <c r="E4610">
        <v>4.3572886000000004</v>
      </c>
      <c r="F4610">
        <v>9.92</v>
      </c>
      <c r="G4610">
        <v>131.229818932374</v>
      </c>
      <c r="H4610">
        <v>38.238993281162202</v>
      </c>
      <c r="I4610">
        <v>143.32328934760201</v>
      </c>
      <c r="J4610">
        <v>3.9651471588951499</v>
      </c>
      <c r="K4610">
        <v>7.4919184203554501</v>
      </c>
      <c r="L4610">
        <v>5.4383209008466302</v>
      </c>
      <c r="M4610">
        <v>99.999991527943195</v>
      </c>
      <c r="N4610">
        <v>3.9988694786143002</v>
      </c>
      <c r="O4610">
        <v>0</v>
      </c>
      <c r="P4610">
        <v>186.705202312138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140</v>
      </c>
      <c r="E4611">
        <v>4.3448399999999996</v>
      </c>
      <c r="F4611">
        <v>7.29</v>
      </c>
      <c r="G4611">
        <v>-27.778013965797602</v>
      </c>
      <c r="H4611">
        <v>-4.8492420129554299</v>
      </c>
      <c r="I4611">
        <v>-11.0356850113716</v>
      </c>
      <c r="J4611">
        <v>-2.0261382441549598</v>
      </c>
      <c r="K4611">
        <v>7.2899993787832402</v>
      </c>
      <c r="L4611">
        <v>7.2797059292555302</v>
      </c>
      <c r="M4611">
        <v>98.182515309086796</v>
      </c>
      <c r="O4611">
        <v>0</v>
      </c>
      <c r="P4611">
        <v>0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D4612" t="s">
        <v>584</v>
      </c>
      <c r="E4612">
        <v>4.3407</v>
      </c>
      <c r="F4612">
        <v>22.26</v>
      </c>
      <c r="G4612">
        <v>-10.620119228955399</v>
      </c>
      <c r="H4612">
        <v>29.652268561062598</v>
      </c>
      <c r="I4612">
        <v>-6.9196887531864002</v>
      </c>
      <c r="J4612">
        <v>5.1992952818565898</v>
      </c>
      <c r="K4612">
        <v>21.096624874895301</v>
      </c>
      <c r="L4612">
        <v>20.818474727216</v>
      </c>
      <c r="M4612">
        <v>54.959037302539002</v>
      </c>
      <c r="N4612">
        <v>0.77822734761120205</v>
      </c>
      <c r="O4612">
        <v>24.977538185085301</v>
      </c>
      <c r="P4612">
        <v>45.016286644951101</v>
      </c>
      <c r="Q4612">
        <v>0.12777307269649699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D4613" t="s">
        <v>609</v>
      </c>
      <c r="E4613">
        <v>4.3389398999999997</v>
      </c>
      <c r="F4613">
        <v>4.6100000000000003</v>
      </c>
      <c r="G4613">
        <v>-9.2690165364916908</v>
      </c>
      <c r="H4613">
        <v>15.3502592339273</v>
      </c>
      <c r="I4613">
        <v>-25.5069280540432</v>
      </c>
      <c r="J4613">
        <v>4.6110298974379704</v>
      </c>
      <c r="K4613">
        <v>4.5022968531865999</v>
      </c>
      <c r="L4613">
        <v>4.47390583672132</v>
      </c>
      <c r="M4613">
        <v>59.156329986958802</v>
      </c>
      <c r="N4613">
        <v>1.37706418923193</v>
      </c>
      <c r="O4613">
        <v>30.151843817787402</v>
      </c>
      <c r="P4613">
        <v>50.653594771241799</v>
      </c>
      <c r="Q4613">
        <v>4.7275817135455998E-2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584</v>
      </c>
      <c r="E4614">
        <v>4.3206075000000004</v>
      </c>
      <c r="F4614">
        <v>16.18</v>
      </c>
      <c r="G4614">
        <v>-83.625198287305906</v>
      </c>
      <c r="H4614">
        <v>48.4840913203779</v>
      </c>
      <c r="I4614">
        <v>-66.882869332879906</v>
      </c>
      <c r="J4614">
        <v>6.0801287858177799</v>
      </c>
      <c r="K4614">
        <v>12.188911252094501</v>
      </c>
      <c r="L4614">
        <v>21.303383687645599</v>
      </c>
      <c r="M4614">
        <v>100</v>
      </c>
      <c r="N4614">
        <v>1.1651945123097101</v>
      </c>
      <c r="O4614">
        <v>126.486122036183</v>
      </c>
      <c r="P4614">
        <v>421.935483870967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D4615" t="s">
        <v>18</v>
      </c>
      <c r="E4615">
        <v>4.3170111000000002</v>
      </c>
      <c r="F4615">
        <v>12.69</v>
      </c>
      <c r="G4615">
        <v>107.65797861305199</v>
      </c>
      <c r="H4615">
        <v>6.9569253879256197</v>
      </c>
      <c r="I4615">
        <v>143.272932223097</v>
      </c>
      <c r="J4615">
        <v>-2.0261382441549598</v>
      </c>
      <c r="K4615">
        <v>10.716379490456699</v>
      </c>
      <c r="L4615">
        <v>7.62352830311952</v>
      </c>
      <c r="M4615">
        <v>99.8125415666956</v>
      </c>
      <c r="N4615">
        <v>0.48412698412698402</v>
      </c>
      <c r="O4615">
        <v>0</v>
      </c>
      <c r="P4615">
        <v>179.51541850220201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584</v>
      </c>
      <c r="E4616">
        <v>4.3</v>
      </c>
      <c r="F4616">
        <v>42.5</v>
      </c>
      <c r="G4616">
        <v>27.899641711857999</v>
      </c>
      <c r="H4616">
        <v>13.477670480164999</v>
      </c>
      <c r="I4616">
        <v>43.847696912826599</v>
      </c>
      <c r="J4616">
        <v>1.93904550826283</v>
      </c>
      <c r="K4616">
        <v>39.278286421403799</v>
      </c>
      <c r="L4616">
        <v>36.573276473158103</v>
      </c>
      <c r="M4616">
        <v>83.764957034332397</v>
      </c>
      <c r="N4616">
        <v>2.00708250779986</v>
      </c>
      <c r="O4616">
        <v>42.2588235294117</v>
      </c>
      <c r="P4616">
        <v>78.271812080536904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384</v>
      </c>
      <c r="E4617">
        <v>4.2781425999999998</v>
      </c>
      <c r="F4617">
        <v>14.97</v>
      </c>
      <c r="G4617">
        <v>82.474795022966404</v>
      </c>
      <c r="H4617">
        <v>-32.463455210924899</v>
      </c>
      <c r="I4617">
        <v>0.26543023026405999</v>
      </c>
      <c r="J4617">
        <v>-18.7317457207904</v>
      </c>
      <c r="K4617">
        <v>17.957416660024801</v>
      </c>
      <c r="L4617">
        <v>15.0377399140419</v>
      </c>
      <c r="M4617">
        <v>13.198507856121999</v>
      </c>
      <c r="N4617">
        <v>0.29557358006072998</v>
      </c>
      <c r="O4617">
        <v>92.718770875083493</v>
      </c>
      <c r="P4617">
        <v>110.252808988764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E4618">
        <v>4.2606862000000003</v>
      </c>
      <c r="F4618">
        <v>19.399999999999999</v>
      </c>
      <c r="G4618">
        <v>-35.397061584845197</v>
      </c>
      <c r="H4618">
        <v>-7.2146169500465396</v>
      </c>
      <c r="I4618">
        <v>10.2901436315301</v>
      </c>
      <c r="J4618">
        <v>-2.5389587569754801</v>
      </c>
      <c r="K4618">
        <v>19.9944657174143</v>
      </c>
      <c r="L4618">
        <v>19.104542703327301</v>
      </c>
      <c r="M4618">
        <v>39.942858140786299</v>
      </c>
      <c r="N4618">
        <v>0.57385015769391901</v>
      </c>
      <c r="O4618">
        <v>41.391752577319501</v>
      </c>
      <c r="P4618">
        <v>29.3333333333333</v>
      </c>
      <c r="Q4618">
        <v>1.1448986793809999E-3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D4619" t="s">
        <v>384</v>
      </c>
      <c r="E4619">
        <v>4.2002800000000002</v>
      </c>
      <c r="F4619">
        <v>14</v>
      </c>
      <c r="G4619">
        <v>58.888652700869002</v>
      </c>
      <c r="H4619">
        <v>-8.2975178750244005</v>
      </c>
      <c r="I4619">
        <v>-55.612090395377898</v>
      </c>
      <c r="J4619">
        <v>2.06308108670006</v>
      </c>
      <c r="K4619">
        <v>14.487309277487</v>
      </c>
      <c r="L4619">
        <v>15.9606274182941</v>
      </c>
      <c r="M4619">
        <v>70.346982907793503</v>
      </c>
      <c r="N4619">
        <v>1.0205444474997001</v>
      </c>
      <c r="O4619">
        <v>91.428571428571402</v>
      </c>
      <c r="P4619">
        <v>86.6666666666666</v>
      </c>
      <c r="Q4619">
        <v>4.3849274337542002E-2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E4620">
        <v>4.1328140360000001</v>
      </c>
      <c r="F4620">
        <v>4.42</v>
      </c>
      <c r="G4620">
        <v>-74.525001917604797</v>
      </c>
      <c r="H4620">
        <v>-24.339223798019098</v>
      </c>
      <c r="I4620">
        <v>-5.7975897732763997</v>
      </c>
      <c r="J4620">
        <v>-6.1476132983848997</v>
      </c>
      <c r="K4620">
        <v>5.3422517035043597</v>
      </c>
      <c r="L4620">
        <v>6.4798862073168602</v>
      </c>
      <c r="M4620">
        <v>9.6645012404999995E-5</v>
      </c>
      <c r="N4620">
        <v>0.51</v>
      </c>
      <c r="O4620">
        <v>87.782805429864197</v>
      </c>
      <c r="P4620">
        <v>16.315789473684202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D4621" t="s">
        <v>227</v>
      </c>
      <c r="E4621">
        <v>4.0794109000000001</v>
      </c>
      <c r="F4621">
        <v>11.22</v>
      </c>
      <c r="G4621">
        <v>79.999763811980102</v>
      </c>
      <c r="H4621">
        <v>-0.556559086126174</v>
      </c>
      <c r="I4621">
        <v>26.971695062428999</v>
      </c>
      <c r="J4621">
        <v>0.36849777117070798</v>
      </c>
      <c r="K4621">
        <v>10.560562206889299</v>
      </c>
      <c r="L4621">
        <v>10.4634925718892</v>
      </c>
      <c r="M4621">
        <v>66.378761197276305</v>
      </c>
      <c r="N4621">
        <v>1.5663147025514601</v>
      </c>
      <c r="O4621">
        <v>74.331550802139006</v>
      </c>
      <c r="P4621">
        <v>122.178217821782</v>
      </c>
      <c r="Q4621">
        <v>7.6883095384019995E-2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420</v>
      </c>
      <c r="E4622">
        <v>4.0333712999999998</v>
      </c>
      <c r="F4622">
        <v>9.31</v>
      </c>
      <c r="G4622">
        <v>6.5654203776367499</v>
      </c>
      <c r="H4622">
        <v>-4.8492420129554299</v>
      </c>
      <c r="I4622">
        <v>-0.85817021847221497</v>
      </c>
      <c r="J4622">
        <v>-2.0261382441549598</v>
      </c>
      <c r="K4622">
        <v>9.29794322279173</v>
      </c>
      <c r="L4622">
        <v>8.7966388500405994</v>
      </c>
      <c r="M4622">
        <v>99.999999983441796</v>
      </c>
      <c r="O4622">
        <v>0</v>
      </c>
      <c r="P4622">
        <v>34.343434343434303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1510</v>
      </c>
      <c r="E4623">
        <v>4.0242502499999997</v>
      </c>
      <c r="F4623">
        <v>8.58</v>
      </c>
      <c r="G4623">
        <v>43.821986034202297</v>
      </c>
      <c r="H4623">
        <v>-3.5686832236655701</v>
      </c>
      <c r="I4623">
        <v>21.576370630050299</v>
      </c>
      <c r="J4623">
        <v>2.1654785223120898</v>
      </c>
      <c r="K4623">
        <v>7.8868702467144098</v>
      </c>
      <c r="L4623">
        <v>6.7167417457366003</v>
      </c>
      <c r="M4623">
        <v>68.2079745203458</v>
      </c>
      <c r="N4623">
        <v>0.90080150220697597</v>
      </c>
      <c r="O4623">
        <v>9.6736596736596692</v>
      </c>
      <c r="P4623">
        <v>122.279792746113</v>
      </c>
      <c r="Q4623">
        <v>5.4487812814983001E-2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E4624">
        <v>4.0160609999999997</v>
      </c>
      <c r="F4624">
        <v>7.87</v>
      </c>
      <c r="G4624">
        <v>1.23837947682535</v>
      </c>
      <c r="H4624">
        <v>12.438388389429001</v>
      </c>
      <c r="I4624">
        <v>-25.118654443686001</v>
      </c>
      <c r="J4624">
        <v>19.237344036276401</v>
      </c>
      <c r="K4624">
        <v>7.1468993156561096</v>
      </c>
      <c r="L4624">
        <v>7.4378216772585501</v>
      </c>
      <c r="M4624">
        <v>74.239025965153502</v>
      </c>
      <c r="N4624">
        <v>0.39160162690997002</v>
      </c>
      <c r="O4624">
        <v>23.3799237611181</v>
      </c>
      <c r="P4624">
        <v>39.292035398229999</v>
      </c>
      <c r="Q4624">
        <v>2.0999255148835001E-2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447</v>
      </c>
      <c r="E4625">
        <v>3.99</v>
      </c>
      <c r="F4625">
        <v>3.8</v>
      </c>
      <c r="G4625">
        <v>63.176759903549097</v>
      </c>
      <c r="H4625">
        <v>-10.3218788288758</v>
      </c>
      <c r="I4625">
        <v>2.7367700784487199</v>
      </c>
      <c r="J4625">
        <v>-7.4987750600753502</v>
      </c>
      <c r="K4625">
        <v>3.8699672569425401</v>
      </c>
      <c r="L4625">
        <v>3.0092596915095999</v>
      </c>
      <c r="M4625">
        <v>30.348131197218802</v>
      </c>
      <c r="N4625">
        <v>4.8166666666666602</v>
      </c>
      <c r="O4625">
        <v>11.3157894736842</v>
      </c>
      <c r="P4625">
        <v>160.27397260273901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900</v>
      </c>
      <c r="E4626">
        <v>3.9863851600000002</v>
      </c>
      <c r="F4626">
        <v>4.24</v>
      </c>
      <c r="G4626">
        <v>32.828046640262997</v>
      </c>
      <c r="H4626">
        <v>53.582130536064099</v>
      </c>
      <c r="I4626">
        <v>25.738508537015399</v>
      </c>
      <c r="J4626">
        <v>32.6405284225117</v>
      </c>
      <c r="K4626">
        <v>2.9698366005601202</v>
      </c>
      <c r="L4626">
        <v>3.0298447320665498</v>
      </c>
      <c r="M4626">
        <v>88.965776844536407</v>
      </c>
      <c r="N4626">
        <v>4.3424242424242401</v>
      </c>
      <c r="O4626">
        <v>2.3584905660377098</v>
      </c>
      <c r="P4626">
        <v>83.549783549783498</v>
      </c>
      <c r="Q4626">
        <v>3.8754664853819003E-2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62</v>
      </c>
      <c r="E4627">
        <v>3.9803980000000001</v>
      </c>
      <c r="F4627">
        <v>2</v>
      </c>
      <c r="G4627">
        <v>21.4757173774859</v>
      </c>
      <c r="H4627">
        <v>-15.611573851520401</v>
      </c>
      <c r="I4627">
        <v>31.821457845771199</v>
      </c>
      <c r="J4627">
        <v>7.9186131370605004</v>
      </c>
      <c r="K4627">
        <v>1.9384711758105</v>
      </c>
      <c r="L4627">
        <v>1.67521866624968</v>
      </c>
      <c r="M4627">
        <v>65.216372930810707</v>
      </c>
      <c r="N4627">
        <v>2.53304583961464</v>
      </c>
      <c r="O4627">
        <v>19.5</v>
      </c>
      <c r="P4627">
        <v>122.222222222222</v>
      </c>
      <c r="Q4627">
        <v>9.1427542779401003E-2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D4628" t="s">
        <v>132</v>
      </c>
      <c r="E4628">
        <v>3.9631826000000001</v>
      </c>
      <c r="F4628">
        <v>8.18</v>
      </c>
      <c r="G4628">
        <v>17.177738246591701</v>
      </c>
      <c r="H4628">
        <v>2.3876000923077201</v>
      </c>
      <c r="I4628">
        <v>6.1562920659922398</v>
      </c>
      <c r="J4628">
        <v>-0.151138244154958</v>
      </c>
      <c r="K4628">
        <v>7.6290640255121902</v>
      </c>
      <c r="L4628">
        <v>7.63913723216712</v>
      </c>
      <c r="M4628">
        <v>76.174469088804003</v>
      </c>
      <c r="N4628">
        <v>1.2625888213076899</v>
      </c>
      <c r="O4628">
        <v>39.119804400977998</v>
      </c>
      <c r="P4628">
        <v>67.622950819672099</v>
      </c>
      <c r="Q4628">
        <v>4.6586858163092999E-2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E4629">
        <v>3.9627064000000001</v>
      </c>
      <c r="F4629">
        <v>4.95</v>
      </c>
      <c r="G4629">
        <v>-50.434263965797598</v>
      </c>
      <c r="H4629">
        <v>-10.640747804461199</v>
      </c>
      <c r="I4629">
        <v>-19.198950317493999</v>
      </c>
      <c r="J4629">
        <v>-0.359471577488294</v>
      </c>
      <c r="K4629">
        <v>5.0717676072019797</v>
      </c>
      <c r="L4629">
        <v>5.4929404552249901</v>
      </c>
      <c r="M4629">
        <v>49.127057157771603</v>
      </c>
      <c r="N4629">
        <v>1.7452309604824501</v>
      </c>
      <c r="O4629">
        <v>60.606060606060502</v>
      </c>
      <c r="P4629">
        <v>16.470588235294102</v>
      </c>
      <c r="Q4629">
        <v>-1.472362428328E-2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132</v>
      </c>
      <c r="E4630">
        <v>3.95881705799999</v>
      </c>
      <c r="F4630">
        <v>8.94</v>
      </c>
      <c r="G4630">
        <v>-32.265193452977002</v>
      </c>
      <c r="H4630">
        <v>-4.8492420129554299</v>
      </c>
      <c r="I4630">
        <v>-11.0356850113716</v>
      </c>
      <c r="J4630">
        <v>-2.0261382441549598</v>
      </c>
      <c r="K4630">
        <v>8.9400626009707391</v>
      </c>
      <c r="L4630">
        <v>8.9800926639827399</v>
      </c>
      <c r="M4630" s="1">
        <v>1.6367834999999998E-8</v>
      </c>
      <c r="O4630">
        <v>4.6979865771812097</v>
      </c>
      <c r="P4630">
        <v>0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193</v>
      </c>
      <c r="E4631">
        <v>3.9385949999999998</v>
      </c>
      <c r="F4631">
        <v>40.35</v>
      </c>
      <c r="G4631">
        <v>86.280341471868098</v>
      </c>
      <c r="H4631">
        <v>2.1103649739441099</v>
      </c>
      <c r="I4631">
        <v>79.294503667873599</v>
      </c>
      <c r="J4631">
        <v>20.442611755845</v>
      </c>
      <c r="K4631">
        <v>35.251981460421398</v>
      </c>
      <c r="L4631">
        <v>29.648885782110899</v>
      </c>
      <c r="M4631">
        <v>76.044736954118093</v>
      </c>
      <c r="N4631">
        <v>2.7774070381089002</v>
      </c>
      <c r="O4631">
        <v>18.959107806691399</v>
      </c>
      <c r="P4631">
        <v>159.152215799614</v>
      </c>
      <c r="Q4631">
        <v>0.11076961139986601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132</v>
      </c>
      <c r="E4632">
        <v>3.9355932</v>
      </c>
      <c r="F4632">
        <v>6.45</v>
      </c>
      <c r="G4632">
        <v>-70.949820133198401</v>
      </c>
      <c r="H4632">
        <v>-23.064400937160801</v>
      </c>
      <c r="I4632">
        <v>-33.324841637877597</v>
      </c>
      <c r="J4632">
        <v>-0.81585080088718498</v>
      </c>
      <c r="K4632">
        <v>7.3096054421502101</v>
      </c>
      <c r="L4632">
        <v>8.3353229794599901</v>
      </c>
      <c r="M4632">
        <v>56.060486930986698</v>
      </c>
      <c r="N4632">
        <v>2.36289624550359</v>
      </c>
      <c r="O4632">
        <v>93.798449612403004</v>
      </c>
      <c r="P4632">
        <v>10.068259385665501</v>
      </c>
      <c r="Q4632">
        <v>0.131187952557518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59</v>
      </c>
      <c r="E4633">
        <v>3.9146017679999998</v>
      </c>
      <c r="F4633">
        <v>9.26</v>
      </c>
      <c r="G4633">
        <v>26.298525135699901</v>
      </c>
      <c r="H4633">
        <v>16.138412308032201</v>
      </c>
      <c r="I4633">
        <v>28.843469067178098</v>
      </c>
      <c r="J4633">
        <v>8.2238617558450393</v>
      </c>
      <c r="K4633">
        <v>7.5564881926856398</v>
      </c>
      <c r="L4633">
        <v>6.8301367236991997</v>
      </c>
      <c r="M4633">
        <v>100</v>
      </c>
      <c r="N4633">
        <v>2.36</v>
      </c>
      <c r="O4633">
        <v>0</v>
      </c>
      <c r="P4633">
        <v>54.076539101497502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275</v>
      </c>
      <c r="E4634">
        <v>3.901932</v>
      </c>
      <c r="F4634">
        <v>3</v>
      </c>
      <c r="K4634">
        <v>3.13914626791387</v>
      </c>
      <c r="L4634">
        <v>4.4077132628643598</v>
      </c>
      <c r="M4634">
        <v>99.841790054050605</v>
      </c>
      <c r="N4634">
        <v>1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D4635" t="s">
        <v>705</v>
      </c>
      <c r="E4635">
        <v>3.8994098080000001</v>
      </c>
      <c r="F4635">
        <v>516.21</v>
      </c>
      <c r="G4635">
        <v>-1.75941181263498</v>
      </c>
      <c r="H4635">
        <v>-2.0591304084912698</v>
      </c>
      <c r="I4635">
        <v>-5.1659994148663602</v>
      </c>
      <c r="J4635">
        <v>-0.65927433882952802</v>
      </c>
      <c r="K4635">
        <v>498.318621875855</v>
      </c>
      <c r="L4635">
        <v>478.56083688896098</v>
      </c>
      <c r="M4635">
        <v>60.046073572563003</v>
      </c>
      <c r="N4635">
        <v>1.2321442669670599</v>
      </c>
      <c r="O4635">
        <v>3.77559520350245</v>
      </c>
      <c r="P4635">
        <v>27.2958177155257</v>
      </c>
      <c r="Q4635">
        <v>2.4635765917062999E-2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D4636" t="s">
        <v>62</v>
      </c>
      <c r="E4636">
        <v>3.8929546500000001</v>
      </c>
      <c r="F4636">
        <v>8.7799999999999994</v>
      </c>
      <c r="G4636">
        <v>91.1746044880677</v>
      </c>
      <c r="H4636">
        <v>8.7294381900902405</v>
      </c>
      <c r="I4636">
        <v>29.6694431937565</v>
      </c>
      <c r="J4636">
        <v>-7.8156119283654899</v>
      </c>
      <c r="K4636">
        <v>8.8366637425540002</v>
      </c>
      <c r="L4636">
        <v>7.4409493348964002</v>
      </c>
      <c r="M4636">
        <v>38.464817034241399</v>
      </c>
      <c r="N4636">
        <v>0.14659871866062399</v>
      </c>
      <c r="O4636">
        <v>43.280182232346199</v>
      </c>
      <c r="P4636">
        <v>174.37499999999901</v>
      </c>
      <c r="Q4636">
        <v>0.12185733730017601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59</v>
      </c>
      <c r="E4637">
        <v>3.8575466999999999</v>
      </c>
      <c r="F4637">
        <v>11.66</v>
      </c>
      <c r="G4637">
        <v>58.186898314904099</v>
      </c>
      <c r="H4637">
        <v>-4.5789717426851499</v>
      </c>
      <c r="I4637">
        <v>44.638547298374597</v>
      </c>
      <c r="J4637">
        <v>7.9540989099952499</v>
      </c>
      <c r="K4637">
        <v>10.619944556806701</v>
      </c>
      <c r="L4637">
        <v>12.5966668080739</v>
      </c>
      <c r="M4637">
        <v>65.800856991306105</v>
      </c>
      <c r="N4637">
        <v>0.69814540509558398</v>
      </c>
      <c r="O4637">
        <v>8.0617495711835296</v>
      </c>
      <c r="P4637">
        <v>98.637137989778495</v>
      </c>
      <c r="Q4637">
        <v>1.7532473458155E-2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46</v>
      </c>
      <c r="E4638">
        <v>3.8414932359999998</v>
      </c>
      <c r="F4638">
        <v>11.29</v>
      </c>
      <c r="G4638">
        <v>65.875502329228098</v>
      </c>
      <c r="H4638">
        <v>-2.8587206859412202</v>
      </c>
      <c r="I4638">
        <v>-14.7867506550204</v>
      </c>
      <c r="J4638">
        <v>-2.5806668948019098</v>
      </c>
      <c r="K4638">
        <v>10.960059922413899</v>
      </c>
      <c r="L4638">
        <v>10.923943879729601</v>
      </c>
      <c r="M4638">
        <v>51.3625809180743</v>
      </c>
      <c r="N4638">
        <v>0.59254804512556902</v>
      </c>
      <c r="O4638">
        <v>32.240921169176197</v>
      </c>
      <c r="P4638">
        <v>113.421550094517</v>
      </c>
      <c r="Q4638">
        <v>4.9560195140250004E-3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609</v>
      </c>
      <c r="E4639">
        <v>3.82491</v>
      </c>
      <c r="F4639">
        <v>9</v>
      </c>
      <c r="G4639">
        <v>4.3805763425724402</v>
      </c>
      <c r="H4639">
        <v>-0.19807922225775801</v>
      </c>
      <c r="I4639">
        <v>-29.365993541317099</v>
      </c>
      <c r="J4639">
        <v>4.8622228009756796</v>
      </c>
      <c r="K4639">
        <v>9.0461876043713492</v>
      </c>
      <c r="L4639">
        <v>9.4983120993734698</v>
      </c>
      <c r="M4639">
        <v>51.644204729751003</v>
      </c>
      <c r="N4639">
        <v>0.52557239509032605</v>
      </c>
      <c r="O4639">
        <v>77.2222222222222</v>
      </c>
      <c r="P4639">
        <v>69.811320754716903</v>
      </c>
      <c r="Q4639">
        <v>8.1397780725328994E-2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E4640">
        <v>3.8147731999999999</v>
      </c>
      <c r="F4640">
        <v>45.49</v>
      </c>
      <c r="G4640">
        <v>31.5564869098591</v>
      </c>
      <c r="H4640">
        <v>0.135756833109653</v>
      </c>
      <c r="I4640">
        <v>48.578350076347597</v>
      </c>
      <c r="J4640">
        <v>-2.0261382441549598</v>
      </c>
      <c r="K4640">
        <v>42.498934853068803</v>
      </c>
      <c r="L4640">
        <v>36.118469955743898</v>
      </c>
      <c r="M4640">
        <v>98.3180125246828</v>
      </c>
      <c r="N4640">
        <v>0</v>
      </c>
      <c r="O4640">
        <v>0</v>
      </c>
      <c r="P4640">
        <v>77.348927875243604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D4641" t="s">
        <v>609</v>
      </c>
      <c r="E4641">
        <v>3.79381656499999</v>
      </c>
      <c r="F4641">
        <v>24.47</v>
      </c>
      <c r="G4641">
        <v>29.991167207638799</v>
      </c>
      <c r="H4641">
        <v>-4.8492420129554299</v>
      </c>
      <c r="I4641">
        <v>-41.121399297085901</v>
      </c>
      <c r="J4641">
        <v>-2.0261382441549598</v>
      </c>
      <c r="K4641">
        <v>24.841926950352502</v>
      </c>
      <c r="M4641">
        <v>3.4941471230000001E-6</v>
      </c>
      <c r="N4641">
        <v>0</v>
      </c>
      <c r="O4641">
        <v>44.748671843073097</v>
      </c>
      <c r="P4641">
        <v>57.769181173436401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46</v>
      </c>
      <c r="E4642">
        <v>3.7551427500000001</v>
      </c>
      <c r="F4642">
        <v>2.65</v>
      </c>
      <c r="G4642">
        <v>-85.714521902305506</v>
      </c>
      <c r="I4642">
        <v>-12.887536863223501</v>
      </c>
      <c r="K4642">
        <v>4.20551033348326</v>
      </c>
      <c r="L4642">
        <v>8.3203468668060196</v>
      </c>
      <c r="M4642">
        <v>7.8432681322368997E-2</v>
      </c>
      <c r="N4642">
        <v>1</v>
      </c>
      <c r="O4642">
        <v>145.283018867924</v>
      </c>
      <c r="P4642">
        <v>3.9215686274509798</v>
      </c>
      <c r="Q4642">
        <v>-3.2202925944115002E-2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584</v>
      </c>
      <c r="E4643">
        <v>3.72</v>
      </c>
      <c r="F4643">
        <v>3.77</v>
      </c>
      <c r="G4643">
        <v>53.471986034202303</v>
      </c>
      <c r="H4643">
        <v>-6.4365436002570098</v>
      </c>
      <c r="I4643">
        <v>50.075426099739403</v>
      </c>
      <c r="J4643">
        <v>1.5950316722795801</v>
      </c>
      <c r="K4643">
        <v>3.4568889756162098</v>
      </c>
      <c r="L4643">
        <v>2.8705589325754102</v>
      </c>
      <c r="M4643">
        <v>67.273107366568894</v>
      </c>
      <c r="N4643">
        <v>0.39851028726707999</v>
      </c>
      <c r="O4643">
        <v>2.1220159151193498</v>
      </c>
      <c r="P4643">
        <v>144.80519480519399</v>
      </c>
      <c r="Q4643">
        <v>9.1606710084969997E-2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92</v>
      </c>
      <c r="E4644">
        <v>3.7194066000000001</v>
      </c>
      <c r="F4644">
        <v>17.66</v>
      </c>
      <c r="G4644">
        <v>93.248268887769299</v>
      </c>
      <c r="H4644">
        <v>28.855050514866502</v>
      </c>
      <c r="I4644">
        <v>113.93246785487</v>
      </c>
      <c r="J4644">
        <v>8.1966664740625994</v>
      </c>
      <c r="K4644">
        <v>11.699349996941001</v>
      </c>
      <c r="L4644">
        <v>9.0090792979371699</v>
      </c>
      <c r="M4644">
        <v>97.302614182304893</v>
      </c>
      <c r="N4644">
        <v>0.69488693841743099</v>
      </c>
      <c r="O4644">
        <v>0</v>
      </c>
      <c r="P4644">
        <v>209.824561403508</v>
      </c>
      <c r="Q4644">
        <v>0.10946191711983599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384</v>
      </c>
      <c r="E4645">
        <v>3.7164670829999999</v>
      </c>
      <c r="F4645">
        <v>24.01</v>
      </c>
      <c r="G4645">
        <v>146.30874402506899</v>
      </c>
      <c r="H4645">
        <v>-4.8492420129554299</v>
      </c>
      <c r="I4645">
        <v>163.05107297949499</v>
      </c>
      <c r="J4645">
        <v>-2.0261382441549598</v>
      </c>
      <c r="K4645">
        <v>20.116599999999998</v>
      </c>
      <c r="M4645">
        <v>100</v>
      </c>
      <c r="O4645">
        <v>0</v>
      </c>
      <c r="P4645">
        <v>174.086757990867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751</v>
      </c>
      <c r="E4646">
        <v>3.7147710599999999</v>
      </c>
      <c r="F4646">
        <v>75.790000000000006</v>
      </c>
      <c r="G4646">
        <v>-27.778013965797602</v>
      </c>
      <c r="H4646">
        <v>-4.8492420129554299</v>
      </c>
      <c r="I4646">
        <v>106.81427187279</v>
      </c>
      <c r="J4646">
        <v>-2.0261382441549598</v>
      </c>
      <c r="K4646">
        <v>71.241169378645793</v>
      </c>
      <c r="M4646">
        <v>100</v>
      </c>
      <c r="N4646">
        <v>0</v>
      </c>
      <c r="O4646">
        <v>0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384</v>
      </c>
      <c r="E4647">
        <v>3.7058447999999999</v>
      </c>
      <c r="F4647">
        <v>7.05</v>
      </c>
      <c r="G4647">
        <v>-18.644887030812999</v>
      </c>
      <c r="H4647">
        <v>5.0766839129704797</v>
      </c>
      <c r="I4647">
        <v>16.913498291713601</v>
      </c>
      <c r="J4647">
        <v>15.0085620713024</v>
      </c>
      <c r="K4647">
        <v>6.7469878452850303</v>
      </c>
      <c r="L4647">
        <v>6.3350679377010097</v>
      </c>
      <c r="M4647">
        <v>65.903494130204805</v>
      </c>
      <c r="N4647">
        <v>1.9771123786754601</v>
      </c>
      <c r="O4647">
        <v>8.6524822695035404</v>
      </c>
      <c r="P4647">
        <v>53.594771241830003</v>
      </c>
      <c r="Q4647">
        <v>4.7259267624435997E-2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609</v>
      </c>
      <c r="E4648">
        <v>3.6487500000000002</v>
      </c>
      <c r="F4648">
        <v>4.58</v>
      </c>
      <c r="G4648">
        <v>-25.545871108654701</v>
      </c>
      <c r="H4648">
        <v>25.4632579870445</v>
      </c>
      <c r="I4648">
        <v>21.7179381770341</v>
      </c>
      <c r="J4648">
        <v>20.620920579374399</v>
      </c>
      <c r="K4648">
        <v>3.51817347818313</v>
      </c>
      <c r="L4648">
        <v>4.3254516806609997</v>
      </c>
      <c r="M4648">
        <v>76.673147692996196</v>
      </c>
      <c r="N4648">
        <v>1.73690427639244</v>
      </c>
      <c r="O4648">
        <v>23.144104803493398</v>
      </c>
      <c r="P4648">
        <v>69.003690036900295</v>
      </c>
      <c r="Q4648">
        <v>7.7894825188915995E-2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D4649" t="s">
        <v>1510</v>
      </c>
      <c r="E4649">
        <v>3.6425595000000301</v>
      </c>
      <c r="F4649">
        <v>40.46</v>
      </c>
      <c r="G4649">
        <v>48.903208741625903</v>
      </c>
      <c r="H4649">
        <v>-10.515989059012799</v>
      </c>
      <c r="I4649">
        <v>3.35504159309543</v>
      </c>
      <c r="J4649">
        <v>-5.9082021262188498</v>
      </c>
      <c r="K4649">
        <v>41.754240360818699</v>
      </c>
      <c r="L4649">
        <v>37.766048755552902</v>
      </c>
      <c r="M4649">
        <v>52.471646248896</v>
      </c>
      <c r="N4649">
        <v>0.47935681345905401</v>
      </c>
      <c r="O4649">
        <v>55.659911023232802</v>
      </c>
      <c r="P4649">
        <v>89.065420560747597</v>
      </c>
      <c r="Q4649">
        <v>6.3054224138243006E-2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E4650">
        <v>3.6324800000000002</v>
      </c>
      <c r="F4650">
        <v>146</v>
      </c>
      <c r="G4650">
        <v>-25.715797957408899</v>
      </c>
      <c r="H4650">
        <v>-4.8492420129554299</v>
      </c>
      <c r="I4650">
        <v>-11.0356850113716</v>
      </c>
      <c r="J4650">
        <v>-2.0261382441549598</v>
      </c>
      <c r="K4650">
        <v>146.04512932680299</v>
      </c>
      <c r="L4650">
        <v>146.24581553817001</v>
      </c>
      <c r="M4650">
        <v>2.0094425707E-5</v>
      </c>
      <c r="O4650">
        <v>4.5205479452054602</v>
      </c>
      <c r="P4650">
        <v>7.4319352465047803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D4651" t="s">
        <v>49</v>
      </c>
      <c r="E4651">
        <v>3.6217199999999998</v>
      </c>
      <c r="F4651">
        <v>12</v>
      </c>
      <c r="G4651">
        <v>60.605031560104997</v>
      </c>
      <c r="H4651">
        <v>-9.68667262358192</v>
      </c>
      <c r="I4651">
        <v>30.1407855768636</v>
      </c>
      <c r="J4651">
        <v>-2.0261382441549598</v>
      </c>
      <c r="K4651">
        <v>12.2893166026912</v>
      </c>
      <c r="L4651">
        <v>10.2143719380735</v>
      </c>
      <c r="M4651">
        <v>0.208805843141221</v>
      </c>
      <c r="N4651">
        <v>1.4750000000000001</v>
      </c>
      <c r="O4651">
        <v>22.499999999999901</v>
      </c>
      <c r="P4651">
        <v>88.383045525902602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D4652" t="s">
        <v>384</v>
      </c>
      <c r="E4652">
        <v>3.55</v>
      </c>
      <c r="F4652">
        <v>6.9</v>
      </c>
      <c r="G4652">
        <v>-29.206585394369</v>
      </c>
      <c r="H4652">
        <v>5.2282773668895102</v>
      </c>
      <c r="I4652">
        <v>-34.026756439943</v>
      </c>
      <c r="J4652">
        <v>-0.59756681558353897</v>
      </c>
      <c r="K4652">
        <v>6.8709583764494004</v>
      </c>
      <c r="L4652">
        <v>7.1327122841247297</v>
      </c>
      <c r="M4652">
        <v>58.908386387071097</v>
      </c>
      <c r="N4652">
        <v>1.0151624870820699</v>
      </c>
      <c r="O4652">
        <v>85.797101449275303</v>
      </c>
      <c r="P4652">
        <v>43.451143451143402</v>
      </c>
      <c r="Q4652">
        <v>6.6375033456480007E-2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705</v>
      </c>
      <c r="E4653">
        <v>3.52154549999999</v>
      </c>
      <c r="F4653">
        <v>20100</v>
      </c>
      <c r="G4653">
        <v>-5.5931859894901201</v>
      </c>
      <c r="H4653">
        <v>-1.87035303188851</v>
      </c>
      <c r="I4653">
        <v>-12.2495918825592</v>
      </c>
      <c r="J4653">
        <v>1.0670674632677399</v>
      </c>
      <c r="K4653">
        <v>19208.7545485521</v>
      </c>
      <c r="L4653">
        <v>17019.334615027899</v>
      </c>
      <c r="M4653">
        <v>52.023657374319697</v>
      </c>
      <c r="N4653">
        <v>1</v>
      </c>
      <c r="Q4653">
        <v>0.111248485696195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193</v>
      </c>
      <c r="E4654">
        <v>3.5109360000000001</v>
      </c>
      <c r="F4654">
        <v>4.96</v>
      </c>
      <c r="G4654">
        <v>-11.8901634985078</v>
      </c>
      <c r="H4654">
        <v>12.9654848278996</v>
      </c>
      <c r="I4654">
        <v>-7.7023516780383003</v>
      </c>
      <c r="J4654">
        <v>3.5057766494620499</v>
      </c>
      <c r="K4654">
        <v>4.7476915220802098</v>
      </c>
      <c r="L4654">
        <v>4.94881986791074</v>
      </c>
      <c r="M4654">
        <v>60.1678432607996</v>
      </c>
      <c r="N4654">
        <v>0.99473252586424399</v>
      </c>
      <c r="O4654">
        <v>32.056451612903203</v>
      </c>
      <c r="P4654">
        <v>30.1837270341207</v>
      </c>
      <c r="Q4654">
        <v>3.0985433237329999E-2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584</v>
      </c>
      <c r="E4655">
        <v>3.4913688</v>
      </c>
      <c r="F4655">
        <v>5.62</v>
      </c>
      <c r="G4655">
        <v>-27.778013965797602</v>
      </c>
      <c r="H4655">
        <v>-4.8492420129554299</v>
      </c>
      <c r="I4655">
        <v>-11.0356850113716</v>
      </c>
      <c r="J4655">
        <v>-2.0261382441549598</v>
      </c>
      <c r="K4655">
        <v>5.6199991808388496</v>
      </c>
      <c r="L4655">
        <v>5.6046948429959</v>
      </c>
      <c r="M4655">
        <v>100</v>
      </c>
      <c r="O4655">
        <v>0</v>
      </c>
      <c r="P4655">
        <v>0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477</v>
      </c>
      <c r="E4656">
        <v>3.4847999999999999</v>
      </c>
      <c r="F4656">
        <v>2.4500000000000002</v>
      </c>
      <c r="G4656">
        <v>-14.3520880398716</v>
      </c>
      <c r="H4656">
        <v>6.7786649637887404</v>
      </c>
      <c r="I4656">
        <v>-13.0356850113716</v>
      </c>
      <c r="J4656">
        <v>4.6405284225117001</v>
      </c>
      <c r="K4656">
        <v>2.15273968827865</v>
      </c>
      <c r="L4656">
        <v>2.11379928296203</v>
      </c>
      <c r="M4656">
        <v>72.031381584359096</v>
      </c>
      <c r="N4656">
        <v>1.2436541293871199</v>
      </c>
      <c r="O4656">
        <v>7.7551020408163298</v>
      </c>
      <c r="P4656">
        <v>75</v>
      </c>
      <c r="Q4656">
        <v>7.665153712403E-2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D4657" t="s">
        <v>373</v>
      </c>
      <c r="E4657">
        <v>3.4665238559999998</v>
      </c>
      <c r="F4657">
        <v>3.11</v>
      </c>
      <c r="G4657">
        <v>-25.791258998910099</v>
      </c>
      <c r="H4657">
        <v>-22.451282829281901</v>
      </c>
      <c r="I4657">
        <v>-5.25337208620157</v>
      </c>
      <c r="J4657">
        <v>-6.4640080666401598</v>
      </c>
      <c r="K4657">
        <v>3.4271668932580601</v>
      </c>
      <c r="L4657">
        <v>3.2725534476056501</v>
      </c>
      <c r="M4657">
        <v>39.076985395362499</v>
      </c>
      <c r="N4657">
        <v>2.3871380884442899</v>
      </c>
      <c r="O4657">
        <v>72.668810289389</v>
      </c>
      <c r="P4657">
        <v>99.358974358974294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D4658" t="s">
        <v>46</v>
      </c>
      <c r="E4658">
        <v>3.4484669999999999</v>
      </c>
      <c r="F4658">
        <v>7.17</v>
      </c>
      <c r="G4658">
        <v>29.458828139465499</v>
      </c>
      <c r="H4658">
        <v>-17.1727336689246</v>
      </c>
      <c r="I4658">
        <v>9.2663284114471498</v>
      </c>
      <c r="J4658">
        <v>3.0507848327681102</v>
      </c>
      <c r="K4658">
        <v>6.8144114541173497</v>
      </c>
      <c r="L4658">
        <v>6.31023750840669</v>
      </c>
      <c r="M4658">
        <v>55.857529734473701</v>
      </c>
      <c r="N4658">
        <v>0.71145301072678702</v>
      </c>
      <c r="O4658">
        <v>39.191073919107303</v>
      </c>
      <c r="P4658">
        <v>70.714285714285694</v>
      </c>
      <c r="Q4658">
        <v>7.3814772552170005E-2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62</v>
      </c>
      <c r="E4659">
        <v>3.4157122497302499</v>
      </c>
      <c r="F4659">
        <v>9.2899999999999991</v>
      </c>
      <c r="G4659">
        <v>26.7976931889444</v>
      </c>
      <c r="H4659">
        <v>-4.8492420129554299</v>
      </c>
      <c r="I4659">
        <v>43.5400221433704</v>
      </c>
      <c r="J4659">
        <v>-2.0261382441549598</v>
      </c>
      <c r="K4659">
        <v>8.9025550693858797</v>
      </c>
      <c r="L4659">
        <v>7.3824414220893004</v>
      </c>
      <c r="M4659">
        <v>100</v>
      </c>
      <c r="N4659">
        <v>0</v>
      </c>
      <c r="O4659">
        <v>0</v>
      </c>
      <c r="P4659">
        <v>54.575707154741998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584</v>
      </c>
      <c r="E4660">
        <v>3.4079999999999999</v>
      </c>
      <c r="F4660">
        <v>5.6</v>
      </c>
      <c r="G4660">
        <v>-17.5417934933566</v>
      </c>
      <c r="H4660">
        <v>-5.2194042475736703E-2</v>
      </c>
      <c r="I4660">
        <v>-21.4356850113716</v>
      </c>
      <c r="J4660">
        <v>7.4150948965001202</v>
      </c>
      <c r="K4660">
        <v>5.5375188963967403</v>
      </c>
      <c r="L4660">
        <v>5.6787773650807498</v>
      </c>
      <c r="M4660">
        <v>64.122521913663803</v>
      </c>
      <c r="N4660">
        <v>1.7904488778054799</v>
      </c>
      <c r="O4660">
        <v>29.821428571428498</v>
      </c>
      <c r="P4660">
        <v>41.772151898734101</v>
      </c>
      <c r="Q4660">
        <v>3.7811356578397001E-2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E4661">
        <v>3.3812899999999999</v>
      </c>
      <c r="F4661">
        <v>5.21</v>
      </c>
      <c r="G4661">
        <v>45.888652700869002</v>
      </c>
      <c r="H4661">
        <v>17.738993281162202</v>
      </c>
      <c r="I4661">
        <v>52.287199001167501</v>
      </c>
      <c r="J4661">
        <v>-6.9191081728354906E-2</v>
      </c>
      <c r="K4661">
        <v>4.3513271534730196</v>
      </c>
      <c r="L4661">
        <v>4.0712362102017696</v>
      </c>
      <c r="M4661">
        <v>66.740081822125504</v>
      </c>
      <c r="N4661">
        <v>1.4159999999999999</v>
      </c>
      <c r="O4661">
        <v>15.7389635316698</v>
      </c>
      <c r="P4661">
        <v>140.092165898617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705</v>
      </c>
      <c r="E4662">
        <v>3.3721852499999998</v>
      </c>
      <c r="F4662">
        <v>2670.84</v>
      </c>
      <c r="G4662">
        <v>0.83799296861442496</v>
      </c>
      <c r="H4662">
        <v>-0.28266432758968202</v>
      </c>
      <c r="I4662">
        <v>-0.25611679137535598</v>
      </c>
      <c r="J4662">
        <v>-0.92306369309383196</v>
      </c>
      <c r="K4662">
        <v>2554.0562735785502</v>
      </c>
      <c r="L4662">
        <v>2371.07791913541</v>
      </c>
      <c r="M4662">
        <v>62.239883768519803</v>
      </c>
      <c r="N4662">
        <v>1.06763808878346</v>
      </c>
      <c r="O4662">
        <v>6.6331191685012802</v>
      </c>
      <c r="P4662">
        <v>28.8020833333333</v>
      </c>
      <c r="Q4662">
        <v>1.8760771011537999E-2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83</v>
      </c>
      <c r="E4663">
        <v>3.2747869999999999</v>
      </c>
      <c r="F4663">
        <v>8</v>
      </c>
      <c r="G4663">
        <v>40.643038665781297</v>
      </c>
      <c r="H4663">
        <v>-6.0992420129554299</v>
      </c>
      <c r="I4663">
        <v>-11.656803023794</v>
      </c>
      <c r="J4663">
        <v>14.150332344080301</v>
      </c>
      <c r="K4663">
        <v>7.5948158088420596</v>
      </c>
      <c r="L4663">
        <v>7.3392049278829097</v>
      </c>
      <c r="M4663">
        <v>57.042935840296302</v>
      </c>
      <c r="N4663">
        <v>0.40089230096490602</v>
      </c>
      <c r="O4663">
        <v>25.249999999999901</v>
      </c>
      <c r="P4663">
        <v>127.92022792022701</v>
      </c>
      <c r="Q4663">
        <v>0.153605635410616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140</v>
      </c>
      <c r="E4664">
        <v>3.2740499999999999</v>
      </c>
      <c r="F4664">
        <v>8.82</v>
      </c>
      <c r="G4664">
        <v>-78.031821072396497</v>
      </c>
      <c r="H4664">
        <v>6.6666216768212996</v>
      </c>
      <c r="I4664">
        <v>-37.228153630618401</v>
      </c>
      <c r="J4664">
        <v>-3.6841693322378601</v>
      </c>
      <c r="K4664">
        <v>9.4872873386262402</v>
      </c>
      <c r="L4664">
        <v>11.8568362896771</v>
      </c>
      <c r="M4664">
        <v>61.466115999121001</v>
      </c>
      <c r="N4664">
        <v>1.1174439429043099</v>
      </c>
      <c r="O4664">
        <v>113.038548752834</v>
      </c>
      <c r="P4664">
        <v>11.6455696202531</v>
      </c>
      <c r="Q4664">
        <v>-5.3438561012244E-2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46</v>
      </c>
      <c r="E4665">
        <v>3.2567699999999999</v>
      </c>
      <c r="F4665">
        <v>1.34</v>
      </c>
      <c r="G4665">
        <v>-44.548200301201298</v>
      </c>
      <c r="H4665">
        <v>6.3507579870445499</v>
      </c>
      <c r="I4665">
        <v>-29.823563799250401</v>
      </c>
      <c r="J4665">
        <v>3.2768920588753199</v>
      </c>
      <c r="K4665">
        <v>1.42665465730007</v>
      </c>
      <c r="L4665">
        <v>1.57084864156195</v>
      </c>
      <c r="M4665">
        <v>57.071841710644897</v>
      </c>
      <c r="N4665">
        <v>0.92902535117852503</v>
      </c>
      <c r="O4665">
        <v>69.402985074626798</v>
      </c>
      <c r="P4665">
        <v>17.543859649122801</v>
      </c>
      <c r="Q4665">
        <v>2.3111408941851999E-2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E4666">
        <v>3.2230000799999998</v>
      </c>
      <c r="F4666">
        <v>15.3</v>
      </c>
      <c r="G4666">
        <v>-54.746987712814303</v>
      </c>
      <c r="H4666">
        <v>-1.8189389826524001</v>
      </c>
      <c r="I4666">
        <v>-18.0265664703381</v>
      </c>
      <c r="J4666">
        <v>-6.9950823435338396</v>
      </c>
      <c r="K4666">
        <v>14.504037409432501</v>
      </c>
      <c r="L4666">
        <v>15.334988357343001</v>
      </c>
      <c r="M4666">
        <v>47.338399436983899</v>
      </c>
      <c r="N4666">
        <v>0.26818181818181802</v>
      </c>
      <c r="O4666">
        <v>86.274509803921504</v>
      </c>
      <c r="P4666">
        <v>42.5908667287977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D4667" t="s">
        <v>384</v>
      </c>
      <c r="E4667">
        <v>3.2032943999999999</v>
      </c>
      <c r="F4667">
        <v>8.4600000000000009</v>
      </c>
      <c r="G4667">
        <v>-5.1693183136236804</v>
      </c>
      <c r="H4667">
        <v>-5.9018735919027998</v>
      </c>
      <c r="I4667">
        <v>40.0357435600569</v>
      </c>
      <c r="J4667">
        <v>-6.9699584688740499</v>
      </c>
      <c r="K4667">
        <v>8.5694441704063902</v>
      </c>
      <c r="L4667">
        <v>7.8410568644282996</v>
      </c>
      <c r="M4667">
        <v>20.171589802924402</v>
      </c>
      <c r="N4667">
        <v>5.1521126760563298</v>
      </c>
      <c r="O4667">
        <v>7.56501182033095</v>
      </c>
      <c r="P4667">
        <v>96.287703016241295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609</v>
      </c>
      <c r="E4668">
        <v>3.1869450000000001</v>
      </c>
      <c r="F4668">
        <v>3.87</v>
      </c>
      <c r="G4668">
        <v>-9.0663575240798</v>
      </c>
      <c r="H4668">
        <v>-42.730461916647201</v>
      </c>
      <c r="I4668">
        <v>-30.410685011371601</v>
      </c>
      <c r="J4668">
        <v>-17.1577171915233</v>
      </c>
      <c r="K4668">
        <v>5.0621357696151703</v>
      </c>
      <c r="L4668">
        <v>4.76206590718198</v>
      </c>
      <c r="M4668">
        <v>3.4778051681197399</v>
      </c>
      <c r="N4668">
        <v>0.16492914293463501</v>
      </c>
      <c r="O4668">
        <v>69.250645994831999</v>
      </c>
      <c r="P4668">
        <v>63.983050847457598</v>
      </c>
      <c r="Q4668">
        <v>5.3034023514841003E-2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328</v>
      </c>
      <c r="E4669">
        <v>3.1706254089999999</v>
      </c>
      <c r="F4669">
        <v>6.17</v>
      </c>
      <c r="G4669">
        <v>-28.261884933539498</v>
      </c>
      <c r="H4669">
        <v>4.3542978100534002</v>
      </c>
      <c r="I4669">
        <v>-18.670415550293701</v>
      </c>
      <c r="J4669">
        <v>-7.2488724991472804</v>
      </c>
      <c r="K4669">
        <v>6.0737102066575597</v>
      </c>
      <c r="L4669">
        <v>6.30717938992664</v>
      </c>
      <c r="M4669">
        <v>53.0763273579932</v>
      </c>
      <c r="N4669">
        <v>0.61167270590539602</v>
      </c>
      <c r="O4669">
        <v>23.9870340356564</v>
      </c>
      <c r="P4669">
        <v>20.2729044834308</v>
      </c>
      <c r="Q4669">
        <v>-3.3660815598309003E-2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705</v>
      </c>
      <c r="E4670">
        <v>3.13730683</v>
      </c>
      <c r="F4670">
        <v>79.44</v>
      </c>
      <c r="G4670">
        <v>22.9906328362521</v>
      </c>
      <c r="H4670">
        <v>-2.4988695495596001</v>
      </c>
      <c r="I4670">
        <v>6.4964943050952799</v>
      </c>
      <c r="J4670">
        <v>-0.53607201898939705</v>
      </c>
      <c r="K4670">
        <v>76.794818213880205</v>
      </c>
      <c r="L4670">
        <v>69.494849567147895</v>
      </c>
      <c r="M4670">
        <v>50.818864179380903</v>
      </c>
      <c r="N4670">
        <v>1.1316966729614399</v>
      </c>
      <c r="O4670">
        <v>3.09667673716012</v>
      </c>
      <c r="P4670">
        <v>52.446747265400099</v>
      </c>
      <c r="Q4670">
        <v>1.4865976829215E-2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46</v>
      </c>
      <c r="E4671">
        <v>3.134652</v>
      </c>
      <c r="F4671">
        <v>2.0499999999999998</v>
      </c>
      <c r="G4671">
        <v>-95.746763965797598</v>
      </c>
      <c r="H4671">
        <v>-23.216588951730898</v>
      </c>
      <c r="I4671">
        <v>-70.035685011371598</v>
      </c>
      <c r="J4671">
        <v>-6.7880430060597199</v>
      </c>
      <c r="K4671">
        <v>2.2507203079908402</v>
      </c>
      <c r="L4671">
        <v>3.85949156046579</v>
      </c>
      <c r="M4671">
        <v>33.067437115487003</v>
      </c>
      <c r="N4671">
        <v>2.0831210191082801</v>
      </c>
      <c r="O4671">
        <v>212.19512195121899</v>
      </c>
      <c r="P4671">
        <v>28.124999999999901</v>
      </c>
      <c r="Q4671">
        <v>-0.16271842011617901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584</v>
      </c>
      <c r="E4672">
        <v>3.1238001118785701</v>
      </c>
      <c r="F4672">
        <v>3.13</v>
      </c>
      <c r="G4672">
        <v>-27.778013965797602</v>
      </c>
      <c r="H4672">
        <v>-4.8492420129554299</v>
      </c>
      <c r="I4672">
        <v>-11.0356850113716</v>
      </c>
      <c r="J4672">
        <v>-2.0261382441549598</v>
      </c>
      <c r="K4672">
        <v>3.1299999912477499</v>
      </c>
      <c r="L4672">
        <v>3.12988244385238</v>
      </c>
      <c r="M4672">
        <v>100</v>
      </c>
      <c r="O4672">
        <v>0</v>
      </c>
      <c r="P4672">
        <v>0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477</v>
      </c>
      <c r="E4673">
        <v>3.103002</v>
      </c>
      <c r="F4673">
        <v>8.98</v>
      </c>
      <c r="G4673">
        <v>-41.927153545147497</v>
      </c>
      <c r="H4673">
        <v>-10.537864767446401</v>
      </c>
      <c r="I4673">
        <v>-45.488239755897098</v>
      </c>
      <c r="J4673">
        <v>1.13980062047384</v>
      </c>
      <c r="K4673">
        <v>10.0869619505646</v>
      </c>
      <c r="L4673">
        <v>10.1649363617391</v>
      </c>
      <c r="M4673">
        <v>46.039112651628102</v>
      </c>
      <c r="N4673">
        <v>0.94515876826006395</v>
      </c>
      <c r="O4673">
        <v>52.561247216035603</v>
      </c>
      <c r="P4673">
        <v>23.521320495185702</v>
      </c>
      <c r="Q4673">
        <v>0.14156749082339901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E4674">
        <v>3.0747133</v>
      </c>
      <c r="F4674">
        <v>37.9</v>
      </c>
      <c r="G4674">
        <v>-77.909592913165994</v>
      </c>
      <c r="H4674">
        <v>1.46211843585241</v>
      </c>
      <c r="I4674">
        <v>27.0335317463697</v>
      </c>
      <c r="J4674">
        <v>5.3088943245224502</v>
      </c>
      <c r="K4674">
        <v>35.273729992097003</v>
      </c>
      <c r="L4674">
        <v>40.562654470565597</v>
      </c>
      <c r="M4674">
        <v>69.984362216245103</v>
      </c>
      <c r="N4674">
        <v>0.63529411764705801</v>
      </c>
      <c r="O4674">
        <v>155.936675461741</v>
      </c>
      <c r="P4674">
        <v>46.332046332046303</v>
      </c>
      <c r="Q4674">
        <v>-3.3605129006624997E-2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384</v>
      </c>
      <c r="E4675">
        <v>3.0093359999999998</v>
      </c>
      <c r="F4675">
        <v>8.6300000000000008</v>
      </c>
      <c r="G4675">
        <v>-5.3666664480670896</v>
      </c>
      <c r="H4675">
        <v>-18.4052341544092</v>
      </c>
      <c r="I4675">
        <v>-7.0597813969137997</v>
      </c>
      <c r="J4675">
        <v>-9.5891634542389799</v>
      </c>
      <c r="K4675">
        <v>9.7077804131379004</v>
      </c>
      <c r="L4675">
        <v>8.9655890818108492</v>
      </c>
      <c r="M4675">
        <v>12.3734892708361</v>
      </c>
      <c r="N4675">
        <v>1.0513280286899001</v>
      </c>
      <c r="O4675">
        <v>48.783314020857397</v>
      </c>
      <c r="P4675">
        <v>51.669595782073799</v>
      </c>
      <c r="Q4675">
        <v>6.6776287320702996E-2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124</v>
      </c>
      <c r="E4676">
        <v>3.0079349999999998</v>
      </c>
      <c r="F4676">
        <v>237.3</v>
      </c>
      <c r="G4676">
        <v>1120.5123595218399</v>
      </c>
      <c r="H4676">
        <v>30.156731702695598</v>
      </c>
      <c r="I4676">
        <v>-19.094576913735001</v>
      </c>
      <c r="J4676">
        <v>16.020349089352401</v>
      </c>
      <c r="K4676">
        <v>222.73481931022999</v>
      </c>
      <c r="L4676">
        <v>245.689646110316</v>
      </c>
      <c r="M4676">
        <v>4.3324220454509996E-3</v>
      </c>
      <c r="N4676">
        <v>0.50213144290441403</v>
      </c>
      <c r="O4676">
        <v>186.13569321533899</v>
      </c>
      <c r="P4676">
        <v>1148.2903734876299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D4677" t="s">
        <v>46</v>
      </c>
      <c r="E4677">
        <v>3.0032787000000001</v>
      </c>
      <c r="F4677">
        <v>5.61</v>
      </c>
      <c r="G4677">
        <v>-36.2608850914093</v>
      </c>
      <c r="H4677">
        <v>25.055064207140202</v>
      </c>
      <c r="I4677">
        <v>23.820084219397501</v>
      </c>
      <c r="J4677">
        <v>-4.5396032351783102</v>
      </c>
      <c r="K4677">
        <v>4.62583748851495</v>
      </c>
      <c r="L4677">
        <v>4.9360359896097199</v>
      </c>
      <c r="M4677">
        <v>66.140509738903702</v>
      </c>
      <c r="N4677">
        <v>2.6293911926343498</v>
      </c>
      <c r="O4677">
        <v>22.994652406417099</v>
      </c>
      <c r="P4677">
        <v>60.285714285714299</v>
      </c>
      <c r="Q4677">
        <v>9.4391852470349993E-3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584</v>
      </c>
      <c r="E4678">
        <v>2.9952000000000001</v>
      </c>
      <c r="F4678">
        <v>4.71</v>
      </c>
      <c r="G4678">
        <v>-10.0280139657976</v>
      </c>
      <c r="H4678">
        <v>3.9942954020105401</v>
      </c>
      <c r="I4678">
        <v>4.9220649005713199E-2</v>
      </c>
      <c r="J4678">
        <v>-2.0261382441549598</v>
      </c>
      <c r="K4678">
        <v>4.9896521138357901</v>
      </c>
      <c r="L4678">
        <v>4.8733167971285596</v>
      </c>
      <c r="M4678">
        <v>31.234671729645498</v>
      </c>
      <c r="N4678">
        <v>0.47691979404719298</v>
      </c>
      <c r="O4678">
        <v>73.460721868365098</v>
      </c>
      <c r="P4678">
        <v>23.947368421052602</v>
      </c>
      <c r="Q4678">
        <v>0.13409881868134901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584</v>
      </c>
      <c r="E4679">
        <v>2.9933882440000001</v>
      </c>
      <c r="F4679">
        <v>13.46</v>
      </c>
      <c r="G4679">
        <v>-27.778013965797602</v>
      </c>
      <c r="H4679">
        <v>-4.8492420129554299</v>
      </c>
      <c r="I4679">
        <v>-11.0356850113716</v>
      </c>
      <c r="J4679">
        <v>-2.0261382441549598</v>
      </c>
      <c r="K4679">
        <v>13.4599954771355</v>
      </c>
      <c r="L4679">
        <v>13.310557818425099</v>
      </c>
      <c r="M4679">
        <v>100</v>
      </c>
      <c r="O4679">
        <v>0</v>
      </c>
      <c r="P4679">
        <v>0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420</v>
      </c>
      <c r="E4680">
        <v>2.9275779599999998</v>
      </c>
      <c r="F4680">
        <v>1.59</v>
      </c>
      <c r="G4680">
        <v>-15.012056518989001</v>
      </c>
      <c r="H4680">
        <v>-10.2063848700982</v>
      </c>
      <c r="I4680">
        <v>-5.0356850113716298</v>
      </c>
      <c r="J4680">
        <v>3.2718750008781501</v>
      </c>
      <c r="K4680">
        <v>1.46145636842685</v>
      </c>
      <c r="L4680">
        <v>1.5462820451467501</v>
      </c>
      <c r="M4680">
        <v>69.621859330739099</v>
      </c>
      <c r="N4680">
        <v>1.06086374200664</v>
      </c>
      <c r="O4680">
        <v>24.528301886792399</v>
      </c>
      <c r="P4680">
        <v>39.473684210526301</v>
      </c>
      <c r="Q4680">
        <v>-7.8913435309680008E-3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609</v>
      </c>
      <c r="E4681">
        <v>2.8849868299999999</v>
      </c>
      <c r="F4681">
        <v>2.5299999999999998</v>
      </c>
      <c r="G4681">
        <v>-35.778013965797598</v>
      </c>
      <c r="H4681">
        <v>-14.813654824343301</v>
      </c>
      <c r="I4681">
        <v>-35.287182017359598</v>
      </c>
      <c r="J4681">
        <v>-0.82613824415496995</v>
      </c>
      <c r="K4681">
        <v>2.7581916446873</v>
      </c>
      <c r="L4681">
        <v>2.5233680742570201</v>
      </c>
      <c r="M4681">
        <v>29.453574770138498</v>
      </c>
      <c r="N4681">
        <v>0.27397831526271799</v>
      </c>
      <c r="O4681">
        <v>34.782608695652101</v>
      </c>
      <c r="P4681">
        <v>1.2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E4682">
        <v>2.8783485</v>
      </c>
      <c r="F4682">
        <v>18.18</v>
      </c>
      <c r="G4682">
        <v>-22.812655998130101</v>
      </c>
      <c r="H4682">
        <v>-4.8492420129554299</v>
      </c>
      <c r="I4682">
        <v>-11.0356850113716</v>
      </c>
      <c r="J4682">
        <v>-2.0261382441549598</v>
      </c>
      <c r="K4682">
        <v>18.175928553295201</v>
      </c>
      <c r="M4682">
        <v>100</v>
      </c>
      <c r="O4682">
        <v>0</v>
      </c>
      <c r="P4682">
        <v>4.9653579676674298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328</v>
      </c>
      <c r="E4683">
        <v>2.8690199999999999</v>
      </c>
      <c r="F4683">
        <v>18.899999999999999</v>
      </c>
      <c r="G4683">
        <v>91.9894278946675</v>
      </c>
      <c r="H4683">
        <v>20.316320900951801</v>
      </c>
      <c r="I4683">
        <v>10.899798859596</v>
      </c>
      <c r="J4683">
        <v>1.25255028043518</v>
      </c>
      <c r="K4683">
        <v>16.372452139937</v>
      </c>
      <c r="M4683">
        <v>98.822474561878806</v>
      </c>
      <c r="N4683">
        <v>1.21621621621621</v>
      </c>
      <c r="O4683">
        <v>0</v>
      </c>
      <c r="P4683">
        <v>119.767441860465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D4684" t="s">
        <v>59</v>
      </c>
      <c r="E4684">
        <v>2.8650551850000001</v>
      </c>
      <c r="F4684">
        <v>2.74</v>
      </c>
      <c r="G4684">
        <v>-29.570128661138099</v>
      </c>
      <c r="H4684">
        <v>-9.3012968074759801</v>
      </c>
      <c r="I4684">
        <v>-28.005381981068499</v>
      </c>
      <c r="J4684">
        <v>-3.0899680313889899</v>
      </c>
      <c r="K4684">
        <v>2.85712498430135</v>
      </c>
      <c r="L4684">
        <v>3.0804154476949401</v>
      </c>
      <c r="M4684">
        <v>47.472082442521099</v>
      </c>
      <c r="N4684">
        <v>1.2587652919069201</v>
      </c>
      <c r="O4684">
        <v>63.868613138686101</v>
      </c>
      <c r="P4684">
        <v>7.03125</v>
      </c>
      <c r="Q4684">
        <v>-0.16037317238763599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E4685">
        <v>2.8419995</v>
      </c>
      <c r="F4685">
        <v>3.72</v>
      </c>
      <c r="G4685">
        <v>-22.989281571431398</v>
      </c>
      <c r="H4685">
        <v>16.8174246537112</v>
      </c>
      <c r="I4685">
        <v>-43.1524733325395</v>
      </c>
      <c r="J4685">
        <v>5.6434782750190697</v>
      </c>
      <c r="K4685">
        <v>3.4536434954014799</v>
      </c>
      <c r="L4685">
        <v>3.94922606368895</v>
      </c>
      <c r="M4685">
        <v>87.924464674389</v>
      </c>
      <c r="N4685">
        <v>1.20728534306407</v>
      </c>
      <c r="O4685">
        <v>58.064516129032199</v>
      </c>
      <c r="P4685">
        <v>62.445414847161501</v>
      </c>
      <c r="Q4685">
        <v>4.0590757812387003E-2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D4686" t="s">
        <v>584</v>
      </c>
      <c r="E4686">
        <v>2.823</v>
      </c>
      <c r="F4686">
        <v>9.41</v>
      </c>
      <c r="G4686">
        <v>37.8910001187094</v>
      </c>
      <c r="H4686">
        <v>-4.8492420129554299</v>
      </c>
      <c r="I4686">
        <v>43.226610070595498</v>
      </c>
      <c r="J4686">
        <v>-2.0261382441549598</v>
      </c>
      <c r="K4686">
        <v>9.0506774017826697</v>
      </c>
      <c r="L4686">
        <v>7.4483689057681497</v>
      </c>
      <c r="M4686">
        <v>99.992037052364694</v>
      </c>
      <c r="O4686">
        <v>0</v>
      </c>
      <c r="P4686">
        <v>65.669014084506998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D4687" t="s">
        <v>705</v>
      </c>
      <c r="E4687">
        <v>2.7862319549999999</v>
      </c>
      <c r="F4687">
        <v>259.08</v>
      </c>
      <c r="G4687">
        <v>1.4582807416399</v>
      </c>
      <c r="H4687">
        <v>-1.98695218108995</v>
      </c>
      <c r="I4687">
        <v>0.41095326453492398</v>
      </c>
      <c r="J4687">
        <v>-1.65504449415496</v>
      </c>
      <c r="K4687">
        <v>247.206897732188</v>
      </c>
      <c r="L4687">
        <v>232.00885923020201</v>
      </c>
      <c r="M4687">
        <v>60.128846353450299</v>
      </c>
      <c r="N4687">
        <v>0.62581443414929006</v>
      </c>
      <c r="O4687">
        <v>4.1763161957696298</v>
      </c>
      <c r="P4687">
        <v>47.204545454545404</v>
      </c>
      <c r="Q4687">
        <v>3.1679578910440001E-2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609</v>
      </c>
      <c r="E4688">
        <v>2.7644431200000001</v>
      </c>
      <c r="F4688">
        <v>6.92</v>
      </c>
      <c r="G4688">
        <v>36.983890796107097</v>
      </c>
      <c r="H4688">
        <v>-7.5716447058482496E-4</v>
      </c>
      <c r="I4688">
        <v>20.773838798152099</v>
      </c>
      <c r="J4688">
        <v>-2.0261382441549598</v>
      </c>
      <c r="K4688">
        <v>6.3383896074242996</v>
      </c>
      <c r="M4688">
        <v>99.598262172721206</v>
      </c>
      <c r="N4688">
        <v>2.0916873791770199</v>
      </c>
      <c r="O4688">
        <v>0</v>
      </c>
      <c r="P4688">
        <v>73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D4689" t="s">
        <v>609</v>
      </c>
      <c r="E4689">
        <v>2.7266102499999998</v>
      </c>
      <c r="F4689">
        <v>4.0999999999999996</v>
      </c>
      <c r="G4689">
        <v>-75.879279788582394</v>
      </c>
      <c r="H4689">
        <v>-4.8492420129554299</v>
      </c>
      <c r="I4689">
        <v>-39.731337185284602</v>
      </c>
      <c r="J4689">
        <v>-2.0261382441549598</v>
      </c>
      <c r="K4689">
        <v>5.8762492901730798</v>
      </c>
      <c r="L4689">
        <v>7.3740457316102104</v>
      </c>
      <c r="M4689">
        <v>0.66089239730493399</v>
      </c>
      <c r="N4689">
        <v>1.8333333333333299</v>
      </c>
      <c r="O4689">
        <v>98.780487804878007</v>
      </c>
      <c r="P4689">
        <v>0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62</v>
      </c>
      <c r="E4690">
        <v>2.7148780000000001</v>
      </c>
      <c r="F4690">
        <v>2.71</v>
      </c>
      <c r="G4690">
        <v>-27.778013965797602</v>
      </c>
      <c r="H4690">
        <v>44.874514893121898</v>
      </c>
      <c r="I4690">
        <v>-11.0356850113716</v>
      </c>
      <c r="J4690">
        <v>-2.0261382441549598</v>
      </c>
      <c r="M4690">
        <v>100</v>
      </c>
      <c r="O4690">
        <v>0</v>
      </c>
      <c r="P4690">
        <v>0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D4691" t="s">
        <v>584</v>
      </c>
      <c r="E4691">
        <v>2.6956533333333299</v>
      </c>
      <c r="F4691">
        <v>13.77</v>
      </c>
      <c r="G4691">
        <v>-27.778013965797602</v>
      </c>
      <c r="H4691">
        <v>-4.8492420129554299</v>
      </c>
      <c r="I4691">
        <v>-11.0356850113716</v>
      </c>
      <c r="J4691">
        <v>-2.0261382441549598</v>
      </c>
      <c r="K4691">
        <v>13.7699956062953</v>
      </c>
      <c r="L4691">
        <v>13.7259752227099</v>
      </c>
      <c r="M4691">
        <v>100</v>
      </c>
      <c r="O4691">
        <v>0</v>
      </c>
      <c r="P4691">
        <v>0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D4692" t="s">
        <v>62</v>
      </c>
      <c r="E4692">
        <v>2.6850138000000001</v>
      </c>
      <c r="F4692">
        <v>8.1300000000000008</v>
      </c>
      <c r="G4692">
        <v>-27.778013965797602</v>
      </c>
      <c r="H4692">
        <v>-4.8492420129554299</v>
      </c>
      <c r="I4692">
        <v>-11.0356850113716</v>
      </c>
      <c r="J4692">
        <v>-2.0261382441549598</v>
      </c>
      <c r="K4692">
        <v>8.1299999467429096</v>
      </c>
      <c r="L4692">
        <v>8.1292628859134499</v>
      </c>
      <c r="M4692">
        <v>100</v>
      </c>
      <c r="O4692">
        <v>0</v>
      </c>
      <c r="P4692">
        <v>0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D4693" t="s">
        <v>567</v>
      </c>
      <c r="E4693">
        <v>2.6755960000000001</v>
      </c>
      <c r="F4693">
        <v>1.42</v>
      </c>
      <c r="G4693">
        <v>-52.246099072180499</v>
      </c>
      <c r="H4693">
        <v>-9.7443469080603204</v>
      </c>
      <c r="I4693">
        <v>-33.861771967893297</v>
      </c>
      <c r="J4693">
        <v>-6.2514903568309999</v>
      </c>
      <c r="K4693">
        <v>1.44435842201265</v>
      </c>
      <c r="L4693">
        <v>1.59587903789644</v>
      </c>
      <c r="M4693">
        <v>49.831720058257602</v>
      </c>
      <c r="N4693">
        <v>1.19067524245499</v>
      </c>
      <c r="O4693">
        <v>71.126760563380302</v>
      </c>
      <c r="P4693">
        <v>22.413793103448199</v>
      </c>
      <c r="Q4693">
        <v>-3.3773975240276997E-2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E4694">
        <v>2.5967908</v>
      </c>
      <c r="F4694">
        <v>1.37</v>
      </c>
      <c r="G4694">
        <v>-38.235530305666799</v>
      </c>
      <c r="H4694">
        <v>-35.461486910914601</v>
      </c>
      <c r="I4694">
        <v>-8.0281662143791497</v>
      </c>
      <c r="J4694">
        <v>-7.5816937997105001</v>
      </c>
      <c r="K4694">
        <v>1.6192534901009401</v>
      </c>
      <c r="L4694">
        <v>1.52004196343803</v>
      </c>
      <c r="M4694">
        <v>6.82449573917087</v>
      </c>
      <c r="N4694">
        <v>1.2209310917420699</v>
      </c>
      <c r="O4694">
        <v>68.613138686131293</v>
      </c>
      <c r="P4694">
        <v>42.7083333333333</v>
      </c>
      <c r="Q4694">
        <v>-4.0874025307725E-2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D4695" t="s">
        <v>1105</v>
      </c>
      <c r="E4695">
        <v>2.5715634000000001</v>
      </c>
      <c r="F4695">
        <v>2.7</v>
      </c>
      <c r="G4695">
        <v>-14.332635814536999</v>
      </c>
      <c r="H4695">
        <v>21.621346222338602</v>
      </c>
      <c r="I4695">
        <v>21.3172561650989</v>
      </c>
      <c r="J4695">
        <v>7.7610957983982196</v>
      </c>
      <c r="K4695">
        <v>2.1455823838836898</v>
      </c>
      <c r="L4695">
        <v>1.6524708321586601</v>
      </c>
      <c r="M4695">
        <v>99.993449740652693</v>
      </c>
      <c r="N4695">
        <v>0.252179756107201</v>
      </c>
      <c r="O4695">
        <v>0</v>
      </c>
      <c r="P4695">
        <v>39.175257731958702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62</v>
      </c>
      <c r="E4696">
        <v>2.5524376000000002</v>
      </c>
      <c r="F4696">
        <v>16.27</v>
      </c>
      <c r="G4696">
        <v>-26.280821202229301</v>
      </c>
      <c r="H4696">
        <v>9.0863322167364409</v>
      </c>
      <c r="I4696">
        <v>-12.429624405310999</v>
      </c>
      <c r="J4696">
        <v>6.4405284225116999</v>
      </c>
      <c r="K4696">
        <v>15.4096396454424</v>
      </c>
      <c r="L4696">
        <v>15.7790146887411</v>
      </c>
      <c r="M4696">
        <v>97.890498070148993</v>
      </c>
      <c r="N4696">
        <v>4.54901960784313</v>
      </c>
      <c r="O4696">
        <v>16.779348494160999</v>
      </c>
      <c r="P4696">
        <v>25.1538461538461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384</v>
      </c>
      <c r="E4697">
        <v>2.50595422912424</v>
      </c>
      <c r="F4697">
        <v>8.33</v>
      </c>
      <c r="G4697">
        <v>-27.778013965797602</v>
      </c>
      <c r="H4697">
        <v>-4.8492420129554299</v>
      </c>
      <c r="I4697">
        <v>-11.0356850113716</v>
      </c>
      <c r="J4697">
        <v>-2.0261382441549598</v>
      </c>
      <c r="K4697">
        <v>8.3299999999999894</v>
      </c>
      <c r="M4697">
        <v>50</v>
      </c>
      <c r="O4697">
        <v>0</v>
      </c>
      <c r="P4697">
        <v>0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D4698" t="s">
        <v>609</v>
      </c>
      <c r="E4698">
        <v>2.5025556276588099</v>
      </c>
      <c r="F4698">
        <v>12.52</v>
      </c>
      <c r="G4698">
        <v>-28.0170577904988</v>
      </c>
      <c r="H4698">
        <v>-4.8492420129554299</v>
      </c>
      <c r="I4698">
        <v>-11.0356850113716</v>
      </c>
      <c r="J4698">
        <v>-2.0261382441549598</v>
      </c>
      <c r="K4698">
        <v>12.5199925841916</v>
      </c>
      <c r="L4698">
        <v>12.5719691909015</v>
      </c>
      <c r="M4698">
        <v>55.887715274265297</v>
      </c>
      <c r="O4698">
        <v>0.23961661341853599</v>
      </c>
      <c r="P4698">
        <v>4.94551550712489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306</v>
      </c>
      <c r="E4699">
        <v>2.4948462</v>
      </c>
      <c r="F4699">
        <v>2.42</v>
      </c>
      <c r="G4699">
        <v>39.118537758340302</v>
      </c>
      <c r="H4699">
        <v>10.6507579870445</v>
      </c>
      <c r="I4699">
        <v>28.044774758743301</v>
      </c>
      <c r="J4699">
        <v>7.9738617558450304</v>
      </c>
      <c r="K4699">
        <v>1.6463618982505199</v>
      </c>
      <c r="L4699">
        <v>1.1313094398533301</v>
      </c>
      <c r="M4699">
        <v>100</v>
      </c>
      <c r="N4699">
        <v>1.4868507064916701</v>
      </c>
      <c r="O4699">
        <v>0</v>
      </c>
      <c r="P4699">
        <v>66.896551724137893</v>
      </c>
      <c r="Q4699">
        <v>0.16663123016762901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119</v>
      </c>
      <c r="E4700">
        <v>2.4632149999999999</v>
      </c>
      <c r="F4700">
        <v>170</v>
      </c>
      <c r="G4700">
        <v>110.484074331329</v>
      </c>
      <c r="H4700">
        <v>5.6120965185585199</v>
      </c>
      <c r="I4700">
        <v>44.970555238238298</v>
      </c>
      <c r="J4700">
        <v>-0.77539375338665095</v>
      </c>
      <c r="K4700">
        <v>149.25457559516801</v>
      </c>
      <c r="L4700">
        <v>127.992939945221</v>
      </c>
      <c r="M4700">
        <v>70.085126478617099</v>
      </c>
      <c r="N4700">
        <v>1.07171192758253</v>
      </c>
      <c r="O4700">
        <v>8.2352941176470509</v>
      </c>
      <c r="P4700">
        <v>183.28611898016999</v>
      </c>
      <c r="Q4700">
        <v>3.6145801170251998E-2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384</v>
      </c>
      <c r="E4701">
        <v>2.4464000000000001</v>
      </c>
      <c r="F4701">
        <v>122.32</v>
      </c>
      <c r="G4701">
        <v>788.47666768214197</v>
      </c>
      <c r="H4701">
        <v>32.3269383167518</v>
      </c>
      <c r="I4701">
        <v>805.21899663656802</v>
      </c>
      <c r="J4701">
        <v>2.0051595956137001</v>
      </c>
      <c r="K4701">
        <v>90.685522177954198</v>
      </c>
      <c r="L4701">
        <v>49.580219634350797</v>
      </c>
      <c r="M4701">
        <v>100</v>
      </c>
      <c r="N4701">
        <v>0.152459016393442</v>
      </c>
      <c r="O4701">
        <v>0</v>
      </c>
      <c r="P4701">
        <v>816.25468164793995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D4702" t="s">
        <v>46</v>
      </c>
      <c r="E4702">
        <v>2.34178631999999</v>
      </c>
      <c r="F4702">
        <v>2.4</v>
      </c>
      <c r="G4702">
        <v>-5.5931859894901201</v>
      </c>
      <c r="H4702">
        <v>-1.87035303188851</v>
      </c>
      <c r="I4702">
        <v>-12.2495918825592</v>
      </c>
      <c r="J4702">
        <v>1.0670674632677399</v>
      </c>
      <c r="K4702">
        <v>1.7400020759405499</v>
      </c>
      <c r="L4702">
        <v>1.26157303085244</v>
      </c>
      <c r="M4702">
        <v>79.607056726233907</v>
      </c>
      <c r="N4702">
        <v>1</v>
      </c>
      <c r="Q4702">
        <v>-3.5149089750809E-2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46</v>
      </c>
      <c r="E4703">
        <v>2.2983612181383499</v>
      </c>
      <c r="F4703">
        <v>24.48</v>
      </c>
      <c r="G4703">
        <v>-0.27801396579759702</v>
      </c>
      <c r="H4703">
        <v>-4.8492420129554299</v>
      </c>
      <c r="I4703">
        <v>-6.0614139993647704</v>
      </c>
      <c r="J4703">
        <v>-2.0261382441549598</v>
      </c>
      <c r="K4703">
        <v>24.386212192592001</v>
      </c>
      <c r="L4703">
        <v>23.1162382782015</v>
      </c>
      <c r="M4703">
        <v>100</v>
      </c>
      <c r="O4703">
        <v>0</v>
      </c>
      <c r="P4703">
        <v>27.5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230</v>
      </c>
      <c r="E4704">
        <v>2.2678451000000002</v>
      </c>
      <c r="F4704">
        <v>3.31</v>
      </c>
      <c r="G4704">
        <v>-23.0311785227596</v>
      </c>
      <c r="H4704">
        <v>-0.10240656991746599</v>
      </c>
      <c r="I4704">
        <v>-6.28884956833366</v>
      </c>
      <c r="J4704">
        <v>-2.0261382441549598</v>
      </c>
      <c r="K4704">
        <v>3.2053535754442</v>
      </c>
      <c r="L4704">
        <v>3.1729104250280802</v>
      </c>
      <c r="M4704">
        <v>50</v>
      </c>
      <c r="O4704">
        <v>0</v>
      </c>
      <c r="P4704">
        <v>4.7468354430379698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420</v>
      </c>
      <c r="E4705">
        <v>2.2506750000000002</v>
      </c>
      <c r="F4705">
        <v>7.21</v>
      </c>
      <c r="G4705">
        <v>-21.7486022010917</v>
      </c>
      <c r="H4705">
        <v>-16.510019398114402</v>
      </c>
      <c r="I4705">
        <v>-2.61463237979269</v>
      </c>
      <c r="J4705">
        <v>7.4629128507355498</v>
      </c>
      <c r="K4705">
        <v>7.4639480947561498</v>
      </c>
      <c r="L4705">
        <v>7.3295655055104501</v>
      </c>
      <c r="M4705">
        <v>56.487242344211303</v>
      </c>
      <c r="N4705">
        <v>1.5510299523237601</v>
      </c>
      <c r="O4705">
        <v>29.680998613037399</v>
      </c>
      <c r="P4705">
        <v>37.072243346007603</v>
      </c>
      <c r="Q4705">
        <v>5.7730584816342002E-2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705</v>
      </c>
      <c r="E4706">
        <v>2.2099980540000002</v>
      </c>
      <c r="F4706">
        <v>71.2</v>
      </c>
      <c r="G4706">
        <v>40.463952007737298</v>
      </c>
      <c r="H4706">
        <v>-4.4978716686125004</v>
      </c>
      <c r="I4706">
        <v>18.348287367330801</v>
      </c>
      <c r="J4706">
        <v>-2.8732428129648402</v>
      </c>
      <c r="K4706">
        <v>68.640513188595804</v>
      </c>
      <c r="L4706">
        <v>59.251340206825503</v>
      </c>
      <c r="M4706">
        <v>42.618677459081702</v>
      </c>
      <c r="N4706">
        <v>0.828617708635766</v>
      </c>
      <c r="O4706">
        <v>5.3370786516853697</v>
      </c>
      <c r="P4706">
        <v>69.000712081651997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584</v>
      </c>
      <c r="E4707">
        <v>2.1650564000000001</v>
      </c>
      <c r="F4707">
        <v>6.98</v>
      </c>
      <c r="G4707">
        <v>-27.778013965797602</v>
      </c>
      <c r="H4707">
        <v>-4.8492420129554299</v>
      </c>
      <c r="I4707">
        <v>-11.0356850113716</v>
      </c>
      <c r="J4707">
        <v>-2.0261382441549598</v>
      </c>
      <c r="K4707">
        <v>6.9799925583480196</v>
      </c>
      <c r="L4707">
        <v>6.9461764758618596</v>
      </c>
      <c r="M4707">
        <v>99.999996303717197</v>
      </c>
      <c r="O4707">
        <v>0</v>
      </c>
      <c r="P4707">
        <v>0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D4708" t="s">
        <v>384</v>
      </c>
      <c r="E4708">
        <v>2.0541</v>
      </c>
      <c r="F4708">
        <v>4.0999999999999996</v>
      </c>
      <c r="G4708">
        <v>-22.918678927434399</v>
      </c>
      <c r="H4708">
        <v>-4.8492420129554299</v>
      </c>
      <c r="I4708">
        <v>-11.0356850113716</v>
      </c>
      <c r="J4708">
        <v>-2.0261382441549598</v>
      </c>
      <c r="K4708">
        <v>4.0999808501996204</v>
      </c>
      <c r="L4708">
        <v>4.0867776117331696</v>
      </c>
      <c r="M4708">
        <v>99.806682354411805</v>
      </c>
      <c r="O4708">
        <v>0</v>
      </c>
      <c r="P4708">
        <v>4.8593350383631497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21</v>
      </c>
      <c r="E4709">
        <v>1.98125</v>
      </c>
      <c r="F4709">
        <v>15.85</v>
      </c>
      <c r="G4709">
        <v>-27.778013965797602</v>
      </c>
      <c r="H4709">
        <v>-4.8492420129554299</v>
      </c>
      <c r="I4709">
        <v>-11.0356850113716</v>
      </c>
      <c r="J4709">
        <v>-2.0261382441549598</v>
      </c>
      <c r="K4709">
        <v>15.849999658641799</v>
      </c>
      <c r="L4709">
        <v>15.8445106214717</v>
      </c>
      <c r="M4709">
        <v>0</v>
      </c>
      <c r="O4709">
        <v>0</v>
      </c>
      <c r="P4709">
        <v>0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306</v>
      </c>
      <c r="E4710">
        <v>1.976</v>
      </c>
      <c r="F4710">
        <v>61.75</v>
      </c>
      <c r="G4710">
        <v>-27.778013965797602</v>
      </c>
      <c r="H4710">
        <v>-4.8492420129554299</v>
      </c>
      <c r="I4710">
        <v>-11.0356850113716</v>
      </c>
      <c r="J4710">
        <v>-2.0261382441549598</v>
      </c>
      <c r="K4710">
        <v>61.75</v>
      </c>
      <c r="L4710">
        <v>61.75</v>
      </c>
      <c r="M4710">
        <v>50</v>
      </c>
      <c r="O4710">
        <v>0</v>
      </c>
      <c r="P4710">
        <v>0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89</v>
      </c>
      <c r="E4711">
        <v>1.95423462</v>
      </c>
      <c r="F4711">
        <v>7.9</v>
      </c>
      <c r="K4711">
        <v>7.7408079907778697</v>
      </c>
      <c r="M4711">
        <v>57.238046106161903</v>
      </c>
      <c r="N4711">
        <v>1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609</v>
      </c>
      <c r="E4712">
        <v>1.8513500000000001</v>
      </c>
      <c r="F4712">
        <v>6.37</v>
      </c>
      <c r="G4712">
        <v>11.3049554665168</v>
      </c>
      <c r="H4712">
        <v>22.940231671254999</v>
      </c>
      <c r="I4712">
        <v>10.7616381243836</v>
      </c>
      <c r="J4712">
        <v>24.4321950891783</v>
      </c>
      <c r="K4712">
        <v>4.7498207615502102</v>
      </c>
      <c r="L4712">
        <v>4.7720265728380902</v>
      </c>
      <c r="M4712">
        <v>93.111368153956704</v>
      </c>
      <c r="N4712">
        <v>0.92155874225110102</v>
      </c>
      <c r="O4712">
        <v>0</v>
      </c>
      <c r="P4712">
        <v>89.5833333333333</v>
      </c>
      <c r="Q4712">
        <v>1.1021196801913E-2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998</v>
      </c>
      <c r="E4713">
        <v>1.7739321328166799</v>
      </c>
      <c r="F4713">
        <v>3.75</v>
      </c>
      <c r="G4713">
        <v>13.199429643224899</v>
      </c>
      <c r="H4713">
        <v>-0.100638661000132</v>
      </c>
      <c r="I4713">
        <v>11.513334596471401</v>
      </c>
      <c r="J4713">
        <v>-2.0261382441549598</v>
      </c>
      <c r="K4713">
        <v>3.6249733276893599</v>
      </c>
      <c r="L4713">
        <v>3.28024291716511</v>
      </c>
      <c r="M4713">
        <v>11.2907110889106</v>
      </c>
      <c r="N4713">
        <v>0</v>
      </c>
      <c r="O4713">
        <v>0</v>
      </c>
      <c r="P4713">
        <v>40.977443609022501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705</v>
      </c>
      <c r="E4714">
        <v>1.7649299939999901</v>
      </c>
      <c r="F4714">
        <v>4531.74</v>
      </c>
      <c r="G4714">
        <v>-23.385297917836802</v>
      </c>
      <c r="K4714">
        <v>4523.2196314963803</v>
      </c>
      <c r="L4714">
        <v>4345.2923176734603</v>
      </c>
      <c r="M4714">
        <v>66.2688689774686</v>
      </c>
      <c r="N4714">
        <v>1</v>
      </c>
      <c r="O4714">
        <v>4.3749200086500899</v>
      </c>
      <c r="P4714">
        <v>4.3927160479607403</v>
      </c>
      <c r="Q4714">
        <v>7.1969087878504007E-2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E4715">
        <v>1.7419806039999901</v>
      </c>
      <c r="F4715">
        <v>3.69</v>
      </c>
      <c r="G4715">
        <v>276.93166345355701</v>
      </c>
      <c r="H4715">
        <v>19.1233607267705</v>
      </c>
      <c r="I4715">
        <v>222.04396100632701</v>
      </c>
      <c r="J4715">
        <v>-5.4307258239461399E-2</v>
      </c>
      <c r="K4715">
        <v>3.1313210902535702</v>
      </c>
      <c r="L4715">
        <v>2.0200376809887799</v>
      </c>
      <c r="M4715">
        <v>99.999936606410898</v>
      </c>
      <c r="N4715">
        <v>1.5475409836065499</v>
      </c>
      <c r="O4715">
        <v>0</v>
      </c>
      <c r="P4715">
        <v>353.46987951807199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E4716">
        <v>1.696604</v>
      </c>
      <c r="F4716">
        <v>2.73</v>
      </c>
      <c r="G4716">
        <v>3.4719860342023798</v>
      </c>
      <c r="H4716">
        <v>-1.0532335536078401E-2</v>
      </c>
      <c r="I4716">
        <v>3.6701973415695401</v>
      </c>
      <c r="J4716">
        <v>2.8125714332643899</v>
      </c>
      <c r="K4716">
        <v>2.1395388125446702</v>
      </c>
      <c r="L4716">
        <v>1.3853551954161401</v>
      </c>
      <c r="M4716">
        <v>96.130193158536997</v>
      </c>
      <c r="N4716">
        <v>9.8400984009840002E-4</v>
      </c>
      <c r="O4716">
        <v>0</v>
      </c>
      <c r="P4716">
        <v>37.878787878787797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21</v>
      </c>
      <c r="E4717">
        <v>1.6015999999999999</v>
      </c>
      <c r="F4717">
        <v>0.44</v>
      </c>
      <c r="G4717">
        <v>-27.778013965797602</v>
      </c>
      <c r="H4717">
        <v>-4.8492420129554299</v>
      </c>
      <c r="I4717">
        <v>-11.0356850113716</v>
      </c>
      <c r="J4717">
        <v>-2.0261382441549598</v>
      </c>
      <c r="K4717">
        <v>0.43999995256004798</v>
      </c>
      <c r="L4717">
        <v>0.43911363482946603</v>
      </c>
      <c r="M4717">
        <v>100</v>
      </c>
      <c r="O4717">
        <v>0</v>
      </c>
      <c r="P4717">
        <v>0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609</v>
      </c>
      <c r="E4718">
        <v>1.5193308000000001</v>
      </c>
      <c r="F4718">
        <v>4.42</v>
      </c>
      <c r="G4718">
        <v>57.936271748488103</v>
      </c>
      <c r="H4718">
        <v>-4.8492420129554299</v>
      </c>
      <c r="I4718">
        <v>50.278183601766997</v>
      </c>
      <c r="J4718">
        <v>-2.0261382441549598</v>
      </c>
      <c r="K4718">
        <v>4.2228502513370403</v>
      </c>
      <c r="L4718">
        <v>3.3603888147051002</v>
      </c>
      <c r="M4718">
        <v>100</v>
      </c>
      <c r="N4718">
        <v>0</v>
      </c>
      <c r="O4718">
        <v>0</v>
      </c>
      <c r="P4718">
        <v>85.714285714285694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D4719" t="s">
        <v>140</v>
      </c>
      <c r="E4719">
        <v>1.3824000000000001</v>
      </c>
      <c r="F4719">
        <v>11.52</v>
      </c>
      <c r="G4719">
        <v>-27.778013965797602</v>
      </c>
      <c r="H4719">
        <v>-4.8492420129554299</v>
      </c>
      <c r="I4719">
        <v>-11.0356850113716</v>
      </c>
      <c r="J4719">
        <v>-2.0261382441549598</v>
      </c>
      <c r="K4719">
        <v>11.5199999999999</v>
      </c>
      <c r="L4719">
        <v>11.52</v>
      </c>
      <c r="M4719">
        <v>50</v>
      </c>
      <c r="O4719">
        <v>0</v>
      </c>
      <c r="P4719">
        <v>0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109</v>
      </c>
      <c r="E4720">
        <v>1.37832452449136</v>
      </c>
      <c r="F4720">
        <v>13.12</v>
      </c>
      <c r="G4720">
        <v>-27.778013965797602</v>
      </c>
      <c r="H4720">
        <v>-4.8492420129554299</v>
      </c>
      <c r="I4720">
        <v>-11.0356850113716</v>
      </c>
      <c r="J4720">
        <v>-2.0261382441549598</v>
      </c>
      <c r="K4720">
        <v>13.12</v>
      </c>
      <c r="L4720">
        <v>13.1199999999999</v>
      </c>
      <c r="M4720">
        <v>50</v>
      </c>
      <c r="O4720">
        <v>0</v>
      </c>
      <c r="P4720">
        <v>0</v>
      </c>
    </row>
    <row r="4721" spans="1:16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659</v>
      </c>
      <c r="E4721">
        <v>1.3188</v>
      </c>
      <c r="F4721">
        <v>18.84</v>
      </c>
      <c r="G4721">
        <v>-27.778013965797602</v>
      </c>
      <c r="H4721">
        <v>-4.8492420129554299</v>
      </c>
      <c r="I4721">
        <v>-11.0356850113716</v>
      </c>
      <c r="J4721">
        <v>-2.0261382441549598</v>
      </c>
      <c r="K4721">
        <v>18.839945630812</v>
      </c>
      <c r="L4721">
        <v>18.722042348406202</v>
      </c>
      <c r="M4721">
        <v>100</v>
      </c>
      <c r="O4721">
        <v>0</v>
      </c>
      <c r="P4721">
        <v>0</v>
      </c>
    </row>
    <row r="4722" spans="1:16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1105</v>
      </c>
      <c r="E4722">
        <v>1.2757499999999999</v>
      </c>
      <c r="F4722">
        <v>85.05</v>
      </c>
      <c r="G4722">
        <v>-48.771975879406497</v>
      </c>
      <c r="H4722">
        <v>-4.8492420129554299</v>
      </c>
      <c r="I4722">
        <v>-24.690507346396998</v>
      </c>
      <c r="J4722">
        <v>-2.0261382441549598</v>
      </c>
      <c r="K4722">
        <v>85.526411639429298</v>
      </c>
      <c r="L4722">
        <v>91.007018078201</v>
      </c>
      <c r="M4722">
        <v>3.8134211653962402</v>
      </c>
      <c r="O4722">
        <v>26.5726043503821</v>
      </c>
      <c r="P4722">
        <v>0</v>
      </c>
    </row>
    <row r="4723" spans="1:16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E4723">
        <v>1.2705</v>
      </c>
      <c r="F4723">
        <v>10.5</v>
      </c>
      <c r="G4723">
        <v>-27.778013965797602</v>
      </c>
      <c r="H4723">
        <v>-4.8492420129554299</v>
      </c>
      <c r="I4723">
        <v>-11.0356850113716</v>
      </c>
      <c r="J4723">
        <v>-2.0261382441549598</v>
      </c>
      <c r="K4723">
        <v>10.4999999620438</v>
      </c>
      <c r="L4723">
        <v>10.4995052599314</v>
      </c>
      <c r="M4723">
        <v>100</v>
      </c>
      <c r="O4723">
        <v>0</v>
      </c>
      <c r="P4723">
        <v>0</v>
      </c>
    </row>
    <row r="4724" spans="1:16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384</v>
      </c>
      <c r="E4724">
        <v>1.2689999999999999</v>
      </c>
      <c r="F4724">
        <v>2.97</v>
      </c>
      <c r="G4724">
        <v>188.179432842713</v>
      </c>
      <c r="H4724">
        <v>182.384800540236</v>
      </c>
      <c r="I4724">
        <v>204.921761797139</v>
      </c>
      <c r="J4724">
        <v>30.326802932315601</v>
      </c>
      <c r="M4724">
        <v>100</v>
      </c>
      <c r="O4724">
        <v>0</v>
      </c>
      <c r="P4724">
        <v>215.95744680851001</v>
      </c>
    </row>
    <row r="4725" spans="1:16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D4725" t="s">
        <v>62</v>
      </c>
      <c r="E4725">
        <v>1.2510239999999999</v>
      </c>
      <c r="F4725">
        <v>10.050000000000001</v>
      </c>
      <c r="G4725">
        <v>-27.778013965797602</v>
      </c>
      <c r="H4725">
        <v>-4.8492420129554299</v>
      </c>
      <c r="I4725">
        <v>-11.0356850113716</v>
      </c>
      <c r="J4725">
        <v>-2.0261382441549598</v>
      </c>
      <c r="K4725">
        <v>10.050000000000001</v>
      </c>
      <c r="L4725">
        <v>10.049999999999899</v>
      </c>
      <c r="M4725">
        <v>50</v>
      </c>
      <c r="O4725">
        <v>0</v>
      </c>
      <c r="P4725">
        <v>0</v>
      </c>
    </row>
    <row r="4726" spans="1:16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D4726" t="s">
        <v>62</v>
      </c>
      <c r="E4726">
        <v>1.143</v>
      </c>
      <c r="F4726">
        <v>3.81</v>
      </c>
      <c r="G4726">
        <v>-27.778013965797602</v>
      </c>
      <c r="H4726">
        <v>-4.8492420129554299</v>
      </c>
      <c r="I4726">
        <v>-11.0356850113716</v>
      </c>
      <c r="J4726">
        <v>-2.0261382441549598</v>
      </c>
      <c r="K4726">
        <v>3.8099999299798402</v>
      </c>
      <c r="L4726">
        <v>3.8090013542068601</v>
      </c>
      <c r="M4726">
        <v>100</v>
      </c>
      <c r="O4726">
        <v>0</v>
      </c>
      <c r="P4726">
        <v>0</v>
      </c>
    </row>
    <row r="4727" spans="1:16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E4727">
        <v>1.0760000000000001</v>
      </c>
      <c r="F4727">
        <v>11.29</v>
      </c>
      <c r="G4727">
        <v>50.579016050000099</v>
      </c>
      <c r="H4727">
        <v>-4.8492420129554299</v>
      </c>
      <c r="I4727">
        <v>58.994435470555999</v>
      </c>
      <c r="J4727">
        <v>-2.0261382441549598</v>
      </c>
      <c r="K4727">
        <v>10.217708192997501</v>
      </c>
      <c r="L4727">
        <v>7.9377409091483297</v>
      </c>
      <c r="M4727">
        <v>100</v>
      </c>
      <c r="N4727">
        <v>3.61596009975062</v>
      </c>
      <c r="O4727">
        <v>0</v>
      </c>
      <c r="P4727">
        <v>78.357030015797704</v>
      </c>
    </row>
    <row r="4728" spans="1:16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609</v>
      </c>
      <c r="E4728">
        <v>1.0733211024003799</v>
      </c>
      <c r="F4728">
        <v>1.95</v>
      </c>
      <c r="K4728">
        <v>2.2159995707425302</v>
      </c>
      <c r="M4728" s="1">
        <v>2.4459774300000002E-7</v>
      </c>
      <c r="N4728">
        <v>1</v>
      </c>
    </row>
    <row r="4729" spans="1:16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584</v>
      </c>
      <c r="E4729">
        <v>1.0662912</v>
      </c>
      <c r="F4729">
        <v>16.66</v>
      </c>
      <c r="G4729">
        <v>6.0372470783791101</v>
      </c>
      <c r="H4729">
        <v>0.12870379674841101</v>
      </c>
      <c r="I4729">
        <v>4.6587594330727997</v>
      </c>
      <c r="J4729">
        <v>2.9518075655488798</v>
      </c>
      <c r="K4729">
        <v>12.1616492047192</v>
      </c>
      <c r="M4729">
        <v>100</v>
      </c>
      <c r="N4729">
        <v>9.7001763668430295E-3</v>
      </c>
      <c r="O4729">
        <v>0</v>
      </c>
      <c r="P4729">
        <v>33.815261044176701</v>
      </c>
    </row>
    <row r="4730" spans="1:16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46</v>
      </c>
      <c r="E4730">
        <v>0.93283125</v>
      </c>
      <c r="F4730">
        <v>57.85</v>
      </c>
      <c r="G4730">
        <v>-27.778013965797602</v>
      </c>
      <c r="H4730">
        <v>-4.8492420129554299</v>
      </c>
      <c r="I4730">
        <v>-11.0356850113716</v>
      </c>
      <c r="J4730">
        <v>-2.0261382441549598</v>
      </c>
      <c r="K4730">
        <v>57.849853679538903</v>
      </c>
      <c r="L4730">
        <v>57.533531427715701</v>
      </c>
      <c r="M4730">
        <v>100</v>
      </c>
      <c r="O4730">
        <v>0</v>
      </c>
      <c r="P4730">
        <v>0</v>
      </c>
    </row>
    <row r="4731" spans="1:16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162</v>
      </c>
      <c r="E4731">
        <v>0.92903103284561495</v>
      </c>
      <c r="F4731">
        <v>9.5</v>
      </c>
      <c r="G4731">
        <v>-27.778013965797602</v>
      </c>
      <c r="H4731">
        <v>-4.8492420129554299</v>
      </c>
      <c r="I4731">
        <v>-11.0356850113716</v>
      </c>
      <c r="J4731">
        <v>-2.0261382441549598</v>
      </c>
      <c r="K4731">
        <v>9.5</v>
      </c>
      <c r="L4731">
        <v>9.5</v>
      </c>
      <c r="M4731">
        <v>50</v>
      </c>
      <c r="O4731">
        <v>0</v>
      </c>
      <c r="P4731">
        <v>0</v>
      </c>
    </row>
    <row r="4732" spans="1:16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584</v>
      </c>
      <c r="E4732">
        <v>0.86460657346542202</v>
      </c>
      <c r="F4732">
        <v>11.02</v>
      </c>
      <c r="G4732">
        <v>-27.778013965797602</v>
      </c>
      <c r="H4732">
        <v>-4.8492420129554299</v>
      </c>
      <c r="I4732">
        <v>-11.0356850113716</v>
      </c>
      <c r="J4732">
        <v>-2.0261382441549598</v>
      </c>
      <c r="K4732">
        <v>11.0199998920843</v>
      </c>
      <c r="L4732">
        <v>11.0185063740877</v>
      </c>
      <c r="M4732">
        <v>100</v>
      </c>
      <c r="O4732">
        <v>0</v>
      </c>
      <c r="P4732">
        <v>0</v>
      </c>
    </row>
    <row r="4733" spans="1:16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659</v>
      </c>
      <c r="E4733">
        <v>0.73349999999999704</v>
      </c>
      <c r="F4733">
        <v>4.8899999999999997</v>
      </c>
      <c r="G4733">
        <v>-27.778013965797602</v>
      </c>
      <c r="H4733">
        <v>-4.8492420129554299</v>
      </c>
      <c r="I4733">
        <v>-11.0356850113716</v>
      </c>
      <c r="J4733">
        <v>-2.0261382441549598</v>
      </c>
      <c r="K4733">
        <v>4.8899999999999899</v>
      </c>
      <c r="L4733">
        <v>4.8899999999999801</v>
      </c>
      <c r="M4733">
        <v>50</v>
      </c>
      <c r="O4733">
        <v>0</v>
      </c>
      <c r="P4733">
        <v>0</v>
      </c>
    </row>
    <row r="4734" spans="1:16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193</v>
      </c>
      <c r="E4734">
        <v>0.69120000000000004</v>
      </c>
      <c r="F4734">
        <v>7.68</v>
      </c>
      <c r="G4734">
        <v>44.806255697123703</v>
      </c>
      <c r="H4734">
        <v>-4.8492420129554299</v>
      </c>
      <c r="I4734">
        <v>38.380657401079702</v>
      </c>
      <c r="J4734">
        <v>-2.0261382441549598</v>
      </c>
      <c r="K4734">
        <v>6.7802992453662601</v>
      </c>
      <c r="L4734">
        <v>5.5111489062112398</v>
      </c>
      <c r="M4734">
        <v>100</v>
      </c>
      <c r="N4734">
        <v>0</v>
      </c>
      <c r="O4734">
        <v>0</v>
      </c>
      <c r="P4734">
        <v>72.584269662921301</v>
      </c>
    </row>
    <row r="4735" spans="1:16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E4735">
        <v>0.66086999999999996</v>
      </c>
      <c r="F4735">
        <v>10.5</v>
      </c>
      <c r="G4735">
        <v>-27.778013965797602</v>
      </c>
      <c r="H4735">
        <v>-4.8492420129554299</v>
      </c>
      <c r="I4735">
        <v>-11.0356850113716</v>
      </c>
      <c r="J4735">
        <v>-2.0261382441549598</v>
      </c>
      <c r="K4735">
        <v>9.4779184105842997</v>
      </c>
      <c r="M4735">
        <v>50</v>
      </c>
      <c r="N4735">
        <v>0</v>
      </c>
      <c r="O4735">
        <v>0</v>
      </c>
    </row>
    <row r="4736" spans="1:16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D4736" t="s">
        <v>705</v>
      </c>
      <c r="E4736">
        <v>0.62861604399999904</v>
      </c>
      <c r="F4736">
        <v>35.85</v>
      </c>
      <c r="G4736">
        <v>40.6109010177627</v>
      </c>
      <c r="H4736">
        <v>-3.50092740621387</v>
      </c>
      <c r="I4736">
        <v>18.386697660108499</v>
      </c>
      <c r="J4736">
        <v>-2.5225530262840201</v>
      </c>
      <c r="K4736">
        <v>34.519914573906703</v>
      </c>
      <c r="L4736">
        <v>29.920586824977899</v>
      </c>
      <c r="M4736">
        <v>21.949362773198501</v>
      </c>
      <c r="N4736">
        <v>1.07329802922311</v>
      </c>
      <c r="O4736">
        <v>8.7587168758716807</v>
      </c>
      <c r="P4736">
        <v>70.633031889576301</v>
      </c>
    </row>
    <row r="4737" spans="1:16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140</v>
      </c>
      <c r="E4737">
        <v>0.49402200000000002</v>
      </c>
      <c r="F4737">
        <v>4.1100000000000003</v>
      </c>
      <c r="G4737">
        <v>-27.778013965797602</v>
      </c>
      <c r="H4737">
        <v>-4.8492420129554299</v>
      </c>
      <c r="I4737">
        <v>-11.0356850113716</v>
      </c>
      <c r="J4737">
        <v>-2.0261382441549598</v>
      </c>
      <c r="K4737">
        <v>4.10999992291738</v>
      </c>
      <c r="L4737">
        <v>4.10893312434838</v>
      </c>
      <c r="M4737">
        <v>100</v>
      </c>
      <c r="O4737">
        <v>0</v>
      </c>
      <c r="P4737">
        <v>0</v>
      </c>
    </row>
    <row r="4738" spans="1:16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124</v>
      </c>
      <c r="E4738">
        <v>0.4753</v>
      </c>
      <c r="F4738">
        <v>19.399999999999999</v>
      </c>
      <c r="G4738">
        <v>-22.799658987442601</v>
      </c>
      <c r="H4738">
        <v>-4.8492420129554299</v>
      </c>
      <c r="I4738">
        <v>-11.0356850113716</v>
      </c>
      <c r="J4738">
        <v>-2.0261382441549598</v>
      </c>
      <c r="K4738">
        <v>19.397166059498701</v>
      </c>
      <c r="L4738">
        <v>19.081486913971901</v>
      </c>
      <c r="M4738">
        <v>99.999999999998707</v>
      </c>
      <c r="O4738">
        <v>0</v>
      </c>
      <c r="P4738">
        <v>4.9783549783549699</v>
      </c>
    </row>
    <row r="4739" spans="1:16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E4739">
        <v>0.38200000000000001</v>
      </c>
      <c r="F4739">
        <v>9.5500000000000007</v>
      </c>
      <c r="G4739">
        <v>-27.778013965797602</v>
      </c>
      <c r="H4739">
        <v>-4.8492420129554299</v>
      </c>
      <c r="I4739">
        <v>-11.0356850113716</v>
      </c>
      <c r="J4739">
        <v>-2.0261382441549598</v>
      </c>
      <c r="K4739">
        <v>9.5499975716574905</v>
      </c>
      <c r="L4739">
        <v>9.5216730279828106</v>
      </c>
      <c r="M4739">
        <v>100</v>
      </c>
      <c r="O4739">
        <v>0</v>
      </c>
      <c r="P4739">
        <v>0</v>
      </c>
    </row>
    <row r="4740" spans="1:16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584</v>
      </c>
      <c r="E4740">
        <v>0.36536371200000001</v>
      </c>
      <c r="F4740">
        <v>3.84</v>
      </c>
      <c r="G4740">
        <v>-27.778013965797602</v>
      </c>
      <c r="H4740">
        <v>-4.8492420129554299</v>
      </c>
      <c r="I4740">
        <v>-11.0356850113716</v>
      </c>
      <c r="J4740">
        <v>-2.0261382441549598</v>
      </c>
      <c r="K4740">
        <v>3.8399850199269401</v>
      </c>
      <c r="L4740">
        <v>3.8159844891474699</v>
      </c>
      <c r="M4740">
        <v>100</v>
      </c>
      <c r="O4740">
        <v>0</v>
      </c>
      <c r="P4740">
        <v>0</v>
      </c>
    </row>
    <row r="4741" spans="1:16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384</v>
      </c>
      <c r="E4741">
        <v>0.35678500000000002</v>
      </c>
      <c r="F4741">
        <v>7.15</v>
      </c>
      <c r="G4741">
        <v>-27.778013965797602</v>
      </c>
      <c r="H4741">
        <v>-4.8492420129554299</v>
      </c>
      <c r="I4741">
        <v>-11.0356850113716</v>
      </c>
      <c r="J4741">
        <v>-2.0261382441549598</v>
      </c>
      <c r="K4741">
        <v>7.14999985704676</v>
      </c>
      <c r="L4741">
        <v>7.1480799162553001</v>
      </c>
      <c r="M4741">
        <v>100</v>
      </c>
      <c r="O4741">
        <v>0</v>
      </c>
      <c r="P4741">
        <v>0</v>
      </c>
    </row>
    <row r="4742" spans="1:16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124</v>
      </c>
      <c r="E4742">
        <v>0.34499999999999997</v>
      </c>
      <c r="F4742">
        <v>3.45</v>
      </c>
      <c r="G4742">
        <v>-17.9054025008294</v>
      </c>
      <c r="H4742">
        <v>-4.8492420129554299</v>
      </c>
      <c r="I4742">
        <v>-11.0356850113716</v>
      </c>
      <c r="J4742">
        <v>-2.0261382441549598</v>
      </c>
      <c r="K4742">
        <v>3.44965016906457</v>
      </c>
      <c r="L4742">
        <v>3.3992330827325401</v>
      </c>
      <c r="M4742">
        <v>100</v>
      </c>
      <c r="O4742">
        <v>0</v>
      </c>
      <c r="P4742">
        <v>9.8726114649681591</v>
      </c>
    </row>
    <row r="4743" spans="1:16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609</v>
      </c>
      <c r="E4743">
        <v>0.33499999999999802</v>
      </c>
      <c r="F4743">
        <v>1</v>
      </c>
      <c r="G4743">
        <v>-14.8449732899431</v>
      </c>
      <c r="H4743">
        <v>-4.2627840798750798</v>
      </c>
      <c r="I4743">
        <v>-17.738252227332602</v>
      </c>
      <c r="J4743">
        <v>-0.68487498968562099</v>
      </c>
      <c r="M4743">
        <v>50</v>
      </c>
      <c r="N4743">
        <v>1</v>
      </c>
    </row>
    <row r="4744" spans="1:16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46</v>
      </c>
      <c r="E4744">
        <v>0.318</v>
      </c>
      <c r="F4744">
        <v>11.68</v>
      </c>
      <c r="G4744">
        <v>150.31722412944001</v>
      </c>
      <c r="H4744">
        <v>5.3394372323275796</v>
      </c>
      <c r="I4744">
        <v>167.05955308386601</v>
      </c>
      <c r="J4744">
        <v>-2.0261382441549598</v>
      </c>
      <c r="K4744">
        <v>10.341741545168899</v>
      </c>
      <c r="M4744">
        <v>100</v>
      </c>
      <c r="N4744">
        <v>4.2006472491909301E-2</v>
      </c>
      <c r="O4744">
        <v>0</v>
      </c>
      <c r="P4744">
        <v>178.09523809523799</v>
      </c>
    </row>
    <row r="4745" spans="1:16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D4745" t="s">
        <v>384</v>
      </c>
      <c r="E4745">
        <v>0.28151999999999999</v>
      </c>
      <c r="F4745">
        <v>11.73</v>
      </c>
      <c r="G4745">
        <v>103.127497845226</v>
      </c>
      <c r="H4745">
        <v>-4.8492420129554299</v>
      </c>
      <c r="I4745">
        <v>1.3206368277088201</v>
      </c>
      <c r="J4745">
        <v>-2.0261382441549598</v>
      </c>
      <c r="K4745">
        <v>11.700081633786599</v>
      </c>
      <c r="L4745">
        <v>10.088050567435401</v>
      </c>
      <c r="M4745">
        <v>99.999262565895194</v>
      </c>
      <c r="O4745">
        <v>0</v>
      </c>
      <c r="P4745">
        <v>263.15789473684202</v>
      </c>
    </row>
    <row r="4746" spans="1:16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D4746" t="s">
        <v>328</v>
      </c>
      <c r="E4746">
        <v>0.22970760000000001</v>
      </c>
      <c r="F4746">
        <v>2.14</v>
      </c>
      <c r="G4746">
        <v>-22.876053181483801</v>
      </c>
      <c r="H4746">
        <v>5.2718771358291498E-2</v>
      </c>
      <c r="I4746">
        <v>-6.1337242270579004</v>
      </c>
      <c r="J4746">
        <v>-2.0261382441549598</v>
      </c>
      <c r="K4746">
        <v>2.0613397245555398</v>
      </c>
      <c r="L4746">
        <v>2.0457336455109898</v>
      </c>
      <c r="M4746">
        <v>100</v>
      </c>
      <c r="N4746">
        <v>5.9</v>
      </c>
      <c r="O4746">
        <v>0</v>
      </c>
      <c r="P4746">
        <v>4.9019607843137303</v>
      </c>
    </row>
    <row r="4747" spans="1:16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62</v>
      </c>
      <c r="E4747">
        <v>0.205176</v>
      </c>
      <c r="F4747">
        <v>1.03</v>
      </c>
      <c r="G4747">
        <v>-27.778013965797602</v>
      </c>
      <c r="H4747">
        <v>-4.8492420129554299</v>
      </c>
      <c r="I4747">
        <v>-11.0356850113716</v>
      </c>
      <c r="J4747">
        <v>-2.0261382441549598</v>
      </c>
      <c r="K4747">
        <v>1.02999999124776</v>
      </c>
      <c r="L4747">
        <v>1.0298824438523699</v>
      </c>
      <c r="M4747">
        <v>100</v>
      </c>
      <c r="O4747">
        <v>0</v>
      </c>
      <c r="P4747">
        <v>0</v>
      </c>
    </row>
    <row r="4748" spans="1:16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998</v>
      </c>
      <c r="E4748">
        <v>0.20382</v>
      </c>
      <c r="F4748">
        <v>2.58</v>
      </c>
      <c r="G4748">
        <v>-27.778013965797602</v>
      </c>
      <c r="H4748">
        <v>-4.8492420129554299</v>
      </c>
      <c r="I4748">
        <v>-11.0356850113716</v>
      </c>
      <c r="J4748">
        <v>-2.0261382441549598</v>
      </c>
      <c r="K4748">
        <v>2.5799999999999899</v>
      </c>
      <c r="L4748">
        <v>2.5799999999999899</v>
      </c>
      <c r="M4748">
        <v>50</v>
      </c>
      <c r="O4748">
        <v>0</v>
      </c>
      <c r="P4748">
        <v>0</v>
      </c>
    </row>
    <row r="4749" spans="1:16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E4749">
        <v>0.20069999999999999</v>
      </c>
      <c r="F4749">
        <v>21.07</v>
      </c>
      <c r="G4749">
        <v>-27.778013965797602</v>
      </c>
      <c r="H4749">
        <v>0.13331902341725699</v>
      </c>
      <c r="I4749">
        <v>29.430981655295</v>
      </c>
      <c r="J4749">
        <v>-2.0261382441549598</v>
      </c>
      <c r="K4749">
        <v>17.906234694038201</v>
      </c>
      <c r="M4749">
        <v>100</v>
      </c>
      <c r="N4749">
        <v>0</v>
      </c>
      <c r="O4749">
        <v>0</v>
      </c>
    </row>
    <row r="4750" spans="1:16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D4750" t="s">
        <v>92</v>
      </c>
      <c r="E4750">
        <v>0.17280000000000001</v>
      </c>
      <c r="F4750">
        <v>1.44</v>
      </c>
      <c r="G4750">
        <v>-93.328253200247303</v>
      </c>
      <c r="H4750">
        <v>-4.8492420129554299</v>
      </c>
      <c r="I4750">
        <v>-76.585924245821403</v>
      </c>
      <c r="J4750">
        <v>-2.0261382441549598</v>
      </c>
      <c r="K4750">
        <v>1.5446601417446399</v>
      </c>
      <c r="L4750">
        <v>2.6612705941925898</v>
      </c>
      <c r="M4750">
        <v>100</v>
      </c>
      <c r="N4750">
        <v>0</v>
      </c>
      <c r="O4750">
        <v>190.277777777777</v>
      </c>
      <c r="P4750">
        <v>71.428571428571402</v>
      </c>
    </row>
    <row r="4751" spans="1:16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214</v>
      </c>
      <c r="E4751">
        <v>0.124319999999998</v>
      </c>
      <c r="F4751">
        <v>5.18</v>
      </c>
      <c r="G4751">
        <v>-27.778013965797602</v>
      </c>
      <c r="H4751">
        <v>-4.8492420129554299</v>
      </c>
      <c r="I4751">
        <v>-11.0356850113716</v>
      </c>
      <c r="J4751">
        <v>-2.0261382441549598</v>
      </c>
      <c r="K4751">
        <v>5.18</v>
      </c>
      <c r="L4751">
        <v>5.1799999999999899</v>
      </c>
      <c r="M4751">
        <v>100</v>
      </c>
      <c r="O4751">
        <v>0</v>
      </c>
      <c r="P4751">
        <v>0</v>
      </c>
    </row>
    <row r="4752" spans="1:16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214</v>
      </c>
      <c r="E4752">
        <v>0.114264</v>
      </c>
      <c r="F4752">
        <v>12</v>
      </c>
      <c r="G4752">
        <v>-27.778013965797602</v>
      </c>
      <c r="H4752">
        <v>-4.8492420129554299</v>
      </c>
      <c r="I4752">
        <v>-11.0356850113716</v>
      </c>
      <c r="J4752">
        <v>-2.0261382441549598</v>
      </c>
      <c r="K4752">
        <v>12</v>
      </c>
      <c r="L4752">
        <v>12</v>
      </c>
      <c r="M4752">
        <v>50</v>
      </c>
      <c r="O4752">
        <v>0</v>
      </c>
      <c r="P4752">
        <v>0</v>
      </c>
    </row>
    <row r="4753" spans="1:17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132</v>
      </c>
      <c r="E4753">
        <v>0.105825</v>
      </c>
      <c r="F4753">
        <v>4.25</v>
      </c>
      <c r="G4753">
        <v>-27.778013965797602</v>
      </c>
      <c r="H4753">
        <v>-4.8492420129554299</v>
      </c>
      <c r="I4753">
        <v>-11.0356850113716</v>
      </c>
      <c r="J4753">
        <v>-2.0261382441549598</v>
      </c>
      <c r="K4753">
        <v>4.2499999789774696</v>
      </c>
      <c r="L4753">
        <v>4.2497090339131898</v>
      </c>
      <c r="M4753">
        <v>100</v>
      </c>
      <c r="O4753">
        <v>0</v>
      </c>
      <c r="P4753">
        <v>0</v>
      </c>
    </row>
    <row r="4754" spans="1:17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162</v>
      </c>
      <c r="E4754">
        <v>9.7919999999999993E-2</v>
      </c>
      <c r="F4754">
        <v>2.04</v>
      </c>
      <c r="G4754">
        <v>-7.7780139657975997</v>
      </c>
      <c r="H4754">
        <v>4.8281773418832596</v>
      </c>
      <c r="I4754">
        <v>8.9643149886283595</v>
      </c>
      <c r="J4754">
        <v>-2.0261382441549598</v>
      </c>
      <c r="K4754">
        <v>1.88054736953456</v>
      </c>
      <c r="L4754">
        <v>1.76542264317694</v>
      </c>
      <c r="M4754">
        <v>100</v>
      </c>
      <c r="N4754">
        <v>2.6818181818181799</v>
      </c>
      <c r="O4754">
        <v>0</v>
      </c>
      <c r="P4754">
        <v>19.999999999999901</v>
      </c>
    </row>
    <row r="4755" spans="1:17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D4755" t="s">
        <v>384</v>
      </c>
      <c r="E4755">
        <v>9.7884604062407093E-2</v>
      </c>
      <c r="F4755">
        <v>4.63</v>
      </c>
      <c r="G4755">
        <v>-12.0280139657976</v>
      </c>
      <c r="H4755">
        <v>10.9007579870445</v>
      </c>
      <c r="I4755">
        <v>4.7143149886283497</v>
      </c>
      <c r="J4755">
        <v>-2.0261382441549598</v>
      </c>
      <c r="K4755">
        <v>4.1896921774746101</v>
      </c>
      <c r="L4755">
        <v>4.0540218014278802</v>
      </c>
      <c r="M4755">
        <v>50</v>
      </c>
      <c r="N4755">
        <v>5.9</v>
      </c>
      <c r="O4755">
        <v>0</v>
      </c>
      <c r="P4755">
        <v>15.749999999999901</v>
      </c>
    </row>
    <row r="4756" spans="1:17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584</v>
      </c>
      <c r="E4756">
        <v>9.1329431639917899E-2</v>
      </c>
      <c r="F4756">
        <v>4.55</v>
      </c>
      <c r="G4756">
        <v>-27.778013965797602</v>
      </c>
      <c r="H4756">
        <v>-4.8492420129554299</v>
      </c>
      <c r="I4756">
        <v>-11.0356850113716</v>
      </c>
      <c r="J4756">
        <v>-2.0261382441549598</v>
      </c>
      <c r="K4756">
        <v>4.55</v>
      </c>
      <c r="L4756">
        <v>4.5499999999999803</v>
      </c>
      <c r="M4756">
        <v>50</v>
      </c>
      <c r="O4756">
        <v>0</v>
      </c>
      <c r="P4756">
        <v>0</v>
      </c>
    </row>
    <row r="4757" spans="1:17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132</v>
      </c>
      <c r="E4757">
        <v>9.0601812000000004E-2</v>
      </c>
      <c r="F4757">
        <v>0.44</v>
      </c>
      <c r="G4757">
        <v>-17.778013965797602</v>
      </c>
      <c r="H4757">
        <v>-4.8492420129554299</v>
      </c>
      <c r="I4757">
        <v>-11.0356850113716</v>
      </c>
      <c r="J4757">
        <v>-2.0261382441549598</v>
      </c>
      <c r="K4757">
        <v>0.43997721336829299</v>
      </c>
      <c r="L4757">
        <v>0.43313300784820902</v>
      </c>
      <c r="M4757">
        <v>50</v>
      </c>
      <c r="O4757">
        <v>0</v>
      </c>
      <c r="P4757">
        <v>9.9999999999999805</v>
      </c>
    </row>
    <row r="4758" spans="1:17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659</v>
      </c>
      <c r="E4758">
        <v>8.9298000000000002E-2</v>
      </c>
      <c r="F4758">
        <v>38.74</v>
      </c>
      <c r="G4758">
        <v>-22.791564101298899</v>
      </c>
      <c r="H4758">
        <v>-4.8492420129554299</v>
      </c>
      <c r="I4758">
        <v>-11.0356850113716</v>
      </c>
      <c r="J4758">
        <v>-2.0261382441549598</v>
      </c>
      <c r="K4758">
        <v>38.738732644409602</v>
      </c>
      <c r="L4758">
        <v>38.409755518096702</v>
      </c>
      <c r="M4758">
        <v>50</v>
      </c>
      <c r="O4758">
        <v>0</v>
      </c>
      <c r="P4758">
        <v>4.9864498644986499</v>
      </c>
    </row>
    <row r="4759" spans="1:17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E4759">
        <v>8.1900000000000001E-2</v>
      </c>
      <c r="F4759">
        <v>0.13</v>
      </c>
      <c r="G4759">
        <v>-27.778013965797602</v>
      </c>
      <c r="H4759">
        <v>-4.8492420129554299</v>
      </c>
      <c r="I4759">
        <v>-11.0356850113716</v>
      </c>
      <c r="J4759">
        <v>-2.0261382441549598</v>
      </c>
      <c r="K4759">
        <v>0.12999999999999901</v>
      </c>
      <c r="L4759">
        <v>0.12999999999999901</v>
      </c>
      <c r="M4759">
        <v>50</v>
      </c>
      <c r="O4759">
        <v>0</v>
      </c>
      <c r="P4759">
        <v>0</v>
      </c>
    </row>
    <row r="4760" spans="1:17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D4760" t="s">
        <v>584</v>
      </c>
      <c r="E4760">
        <v>7.0599999999999996E-2</v>
      </c>
      <c r="F4760">
        <v>3.53</v>
      </c>
      <c r="G4760">
        <v>-12.4185368416146</v>
      </c>
      <c r="H4760">
        <v>-0.10146753224328001</v>
      </c>
      <c r="I4760">
        <v>-6.28791053065948</v>
      </c>
      <c r="J4760">
        <v>2.72163623655719</v>
      </c>
      <c r="K4760">
        <v>3.3985834835282298</v>
      </c>
      <c r="L4760">
        <v>3.4420283496737798</v>
      </c>
      <c r="M4760">
        <v>100</v>
      </c>
      <c r="N4760">
        <v>5.8999999999999897</v>
      </c>
      <c r="O4760">
        <v>0</v>
      </c>
      <c r="P4760">
        <v>15.3594771241829</v>
      </c>
    </row>
    <row r="4761" spans="1:17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182</v>
      </c>
      <c r="E4761">
        <v>5.1029999999999999E-2</v>
      </c>
      <c r="F4761">
        <v>22.68</v>
      </c>
      <c r="G4761">
        <v>-96.102036312166305</v>
      </c>
      <c r="H4761">
        <v>-4.8492420129554299</v>
      </c>
      <c r="I4761">
        <v>-11.0356850113716</v>
      </c>
      <c r="J4761">
        <v>-2.0261382441549598</v>
      </c>
      <c r="K4761">
        <v>23.008053204435399</v>
      </c>
      <c r="L4761">
        <v>36.681561925185299</v>
      </c>
      <c r="M4761">
        <v>0</v>
      </c>
      <c r="O4761">
        <v>215.69664902998201</v>
      </c>
      <c r="P4761">
        <v>4.9999999999999796</v>
      </c>
    </row>
    <row r="4762" spans="1:17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420</v>
      </c>
      <c r="E4762">
        <v>4.5350519999999998E-2</v>
      </c>
      <c r="F4762">
        <v>1.7</v>
      </c>
      <c r="G4762">
        <v>150.910510624366</v>
      </c>
      <c r="H4762">
        <v>4.8281773418832596</v>
      </c>
      <c r="I4762">
        <v>33.032111598797798</v>
      </c>
      <c r="J4762">
        <v>-2.0261382441549598</v>
      </c>
      <c r="K4762">
        <v>1.5911512727333501</v>
      </c>
      <c r="L4762">
        <v>1.27946053632252</v>
      </c>
      <c r="M4762">
        <v>100</v>
      </c>
      <c r="N4762">
        <v>0</v>
      </c>
      <c r="O4762">
        <v>0</v>
      </c>
      <c r="P4762">
        <v>178.68852459016301</v>
      </c>
    </row>
    <row r="4763" spans="1:17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140</v>
      </c>
      <c r="E4763">
        <v>2.6800000000000001E-2</v>
      </c>
      <c r="F4763">
        <v>1.34</v>
      </c>
      <c r="G4763">
        <v>-27.778013965797602</v>
      </c>
      <c r="H4763">
        <v>-4.8492420129554299</v>
      </c>
      <c r="I4763">
        <v>-11.0356850113716</v>
      </c>
      <c r="J4763">
        <v>-2.0261382441549598</v>
      </c>
      <c r="K4763">
        <v>1.3399999873864701</v>
      </c>
      <c r="L4763">
        <v>1.3398254203479201</v>
      </c>
      <c r="M4763">
        <v>100</v>
      </c>
      <c r="O4763">
        <v>0</v>
      </c>
      <c r="P4763">
        <v>0</v>
      </c>
    </row>
    <row r="4764" spans="1:17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D4764" t="s">
        <v>132</v>
      </c>
      <c r="E4764">
        <v>2.4500000000000001E-2</v>
      </c>
      <c r="F4764">
        <v>0.05</v>
      </c>
      <c r="G4764">
        <v>-27.778013965797602</v>
      </c>
      <c r="H4764">
        <v>-4.8492420129554299</v>
      </c>
      <c r="I4764">
        <v>138.96431498862799</v>
      </c>
      <c r="J4764">
        <v>-2.0261382441549598</v>
      </c>
      <c r="M4764">
        <v>100</v>
      </c>
      <c r="N4764">
        <v>0</v>
      </c>
      <c r="O4764">
        <v>0</v>
      </c>
    </row>
    <row r="4765" spans="1:17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E4765">
        <v>4.9799999999999996E-4</v>
      </c>
      <c r="F4765">
        <v>0.02</v>
      </c>
      <c r="G4765">
        <v>-27.778013965797602</v>
      </c>
      <c r="H4765">
        <v>-4.8492420129554299</v>
      </c>
      <c r="I4765">
        <v>-11.0356850113716</v>
      </c>
      <c r="J4765">
        <v>-2.0261382441549598</v>
      </c>
      <c r="K4765">
        <v>0.02</v>
      </c>
      <c r="L4765">
        <v>0.02</v>
      </c>
      <c r="M4765">
        <v>50</v>
      </c>
      <c r="O4765">
        <v>0</v>
      </c>
      <c r="P4765">
        <v>0</v>
      </c>
    </row>
    <row r="4766" spans="1:17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1291</v>
      </c>
      <c r="E4766">
        <v>0</v>
      </c>
      <c r="F4766">
        <v>1231.29</v>
      </c>
      <c r="G4766">
        <v>-20.704662950536001</v>
      </c>
      <c r="H4766">
        <v>-4.1961807884656404</v>
      </c>
      <c r="I4766">
        <v>-6.6926118952060802</v>
      </c>
      <c r="J4766">
        <v>-1.61978976165074</v>
      </c>
      <c r="K4766">
        <v>1220.0756392221199</v>
      </c>
      <c r="L4766">
        <v>1192.42156047871</v>
      </c>
      <c r="M4766">
        <v>36.382996971611497</v>
      </c>
      <c r="N4766">
        <v>0.89515336675120105</v>
      </c>
      <c r="O4766">
        <v>1.4911190702434101</v>
      </c>
      <c r="P4766">
        <v>7.4424083769633498</v>
      </c>
      <c r="Q4766">
        <v>-0.13193077695746</v>
      </c>
    </row>
    <row r="4767" spans="1:17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1291</v>
      </c>
      <c r="E4767">
        <v>0</v>
      </c>
      <c r="F4767">
        <v>1218.6500000000001</v>
      </c>
      <c r="G4767">
        <v>-20.476038126682301</v>
      </c>
      <c r="H4767">
        <v>-4.2057328642213898</v>
      </c>
      <c r="I4767">
        <v>-7.1758295535411101</v>
      </c>
      <c r="J4767">
        <v>-1.85100401569113</v>
      </c>
      <c r="K4767">
        <v>1209.29517326474</v>
      </c>
      <c r="L4767">
        <v>1183.7669304465801</v>
      </c>
      <c r="M4767">
        <v>36.058663394519002</v>
      </c>
      <c r="N4767">
        <v>0.77141622369160201</v>
      </c>
      <c r="O4767">
        <v>2.9294711360932002</v>
      </c>
      <c r="P4767">
        <v>8.6625055728934495</v>
      </c>
      <c r="Q4767">
        <v>-0.13333261542483699</v>
      </c>
    </row>
    <row r="4768" spans="1:17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705</v>
      </c>
      <c r="E4768">
        <v>0</v>
      </c>
      <c r="F4768">
        <v>53.69</v>
      </c>
      <c r="G4768">
        <v>-7.12090578116009</v>
      </c>
      <c r="H4768">
        <v>3.2453282134521002</v>
      </c>
      <c r="I4768">
        <v>-1.9562270564337001</v>
      </c>
      <c r="J4768">
        <v>0.93187702302061803</v>
      </c>
      <c r="K4768">
        <v>50.298510121433502</v>
      </c>
      <c r="L4768">
        <v>47.6581953509314</v>
      </c>
      <c r="M4768">
        <v>37.853305265548997</v>
      </c>
      <c r="N4768">
        <v>2.7680888567439101</v>
      </c>
      <c r="O4768">
        <v>3.3712050661203099</v>
      </c>
      <c r="P4768">
        <v>25.861503117820799</v>
      </c>
      <c r="Q4768">
        <v>7.2054511565187995E-2</v>
      </c>
    </row>
    <row r="4769" spans="1:17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D4769" t="s">
        <v>705</v>
      </c>
      <c r="E4769">
        <v>0</v>
      </c>
      <c r="F4769">
        <v>26.43</v>
      </c>
      <c r="G4769">
        <v>-10.0235029388428</v>
      </c>
      <c r="H4769">
        <v>5.03996602971998</v>
      </c>
      <c r="I4769">
        <v>-4.0186384065208598</v>
      </c>
      <c r="J4769">
        <v>1.97386175584504</v>
      </c>
      <c r="K4769">
        <v>24.637171966985701</v>
      </c>
      <c r="L4769">
        <v>23.684386831669499</v>
      </c>
      <c r="M4769">
        <v>42.1652590342811</v>
      </c>
      <c r="N4769">
        <v>2.3763118537612602</v>
      </c>
      <c r="O4769">
        <v>1.32425274309497</v>
      </c>
      <c r="P4769">
        <v>20.961098398169302</v>
      </c>
      <c r="Q4769">
        <v>-2.5629607369169999E-2</v>
      </c>
    </row>
    <row r="4770" spans="1:17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D4770" t="s">
        <v>705</v>
      </c>
      <c r="E4770">
        <v>0</v>
      </c>
      <c r="F4770">
        <v>21.2</v>
      </c>
      <c r="G4770">
        <v>28.957162730934598</v>
      </c>
      <c r="H4770">
        <v>1.03604477008695</v>
      </c>
      <c r="I4770">
        <v>12.0769746866539</v>
      </c>
      <c r="J4770">
        <v>-2.4949614977883301</v>
      </c>
      <c r="K4770">
        <v>20.0204217059024</v>
      </c>
      <c r="L4770">
        <v>17.848674117925899</v>
      </c>
      <c r="M4770">
        <v>39.917065374287702</v>
      </c>
      <c r="N4770">
        <v>1.2512701517721001</v>
      </c>
      <c r="O4770">
        <v>2.1226415094339499</v>
      </c>
      <c r="P4770">
        <v>57.515417192956299</v>
      </c>
      <c r="Q4770">
        <v>8.1438948753974005E-2</v>
      </c>
    </row>
    <row r="4771" spans="1:17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705</v>
      </c>
      <c r="E4771">
        <v>0</v>
      </c>
      <c r="F4771">
        <v>28.71</v>
      </c>
      <c r="G4771">
        <v>21.9481920315948</v>
      </c>
      <c r="H4771">
        <v>-3.17961501473162</v>
      </c>
      <c r="I4771">
        <v>10.323743487592701</v>
      </c>
      <c r="J4771">
        <v>-1.46394569320626</v>
      </c>
      <c r="K4771">
        <v>27.738901591476498</v>
      </c>
      <c r="L4771">
        <v>24.9291242317105</v>
      </c>
      <c r="M4771">
        <v>46.770192321881197</v>
      </c>
      <c r="N4771">
        <v>1.926395106363</v>
      </c>
      <c r="O4771">
        <v>13.026819923371599</v>
      </c>
      <c r="P4771">
        <v>50.463812169173501</v>
      </c>
      <c r="Q4771">
        <v>-1.7638996257211999E-2</v>
      </c>
    </row>
    <row r="4772" spans="1:17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705</v>
      </c>
      <c r="E4772">
        <v>0</v>
      </c>
      <c r="F4772">
        <v>38.49</v>
      </c>
      <c r="G4772">
        <v>9.5740187026315399E-2</v>
      </c>
      <c r="H4772">
        <v>4.7808627000057898E-2</v>
      </c>
      <c r="I4772">
        <v>-8.9131060779675408</v>
      </c>
      <c r="J4772">
        <v>-0.65480186340743596</v>
      </c>
      <c r="K4772">
        <v>36.603228881459003</v>
      </c>
      <c r="L4772">
        <v>35.868440235493097</v>
      </c>
      <c r="M4772">
        <v>42.372329352446798</v>
      </c>
      <c r="N4772">
        <v>0.65616631117528201</v>
      </c>
      <c r="O4772">
        <v>7.4305014289425699</v>
      </c>
      <c r="P4772">
        <v>36.489361702127603</v>
      </c>
      <c r="Q4772">
        <v>2.6969867049001998E-2</v>
      </c>
    </row>
    <row r="4773" spans="1:17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705</v>
      </c>
      <c r="E4773">
        <v>0</v>
      </c>
      <c r="F4773">
        <v>37.729999999999997</v>
      </c>
      <c r="G4773">
        <v>11.498471822316001</v>
      </c>
      <c r="H4773">
        <v>-1.0105234269294701</v>
      </c>
      <c r="I4773">
        <v>5.4508849176187804</v>
      </c>
      <c r="J4773">
        <v>-1.8929824518779801</v>
      </c>
      <c r="K4773">
        <v>35.951173029935603</v>
      </c>
      <c r="L4773">
        <v>32.967672826351098</v>
      </c>
      <c r="M4773">
        <v>37.855201331873801</v>
      </c>
      <c r="N4773">
        <v>1.4742368745056</v>
      </c>
      <c r="O4773">
        <v>1.5637423800689101</v>
      </c>
      <c r="P4773">
        <v>55.909090909090899</v>
      </c>
      <c r="Q4773">
        <v>5.8879591037521002E-2</v>
      </c>
    </row>
    <row r="4774" spans="1:17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705</v>
      </c>
      <c r="E4774">
        <v>0</v>
      </c>
      <c r="F4774">
        <v>53.53</v>
      </c>
      <c r="G4774">
        <v>-7.1062375906848798</v>
      </c>
      <c r="H4774">
        <v>2.6884464292556101</v>
      </c>
      <c r="I4774">
        <v>-1.1854900595965401</v>
      </c>
      <c r="J4774">
        <v>-0.43099961901253198</v>
      </c>
      <c r="K4774">
        <v>50.1471396393761</v>
      </c>
      <c r="L4774">
        <v>47.509187170610801</v>
      </c>
      <c r="M4774">
        <v>38.548106434567202</v>
      </c>
      <c r="N4774">
        <v>1.4265008026400601</v>
      </c>
      <c r="O4774">
        <v>0.69120119559125104</v>
      </c>
      <c r="P4774">
        <v>26.698224852071</v>
      </c>
      <c r="Q4774">
        <v>-3.9160773297699998E-4</v>
      </c>
    </row>
    <row r="4775" spans="1:17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705</v>
      </c>
      <c r="E4775">
        <v>0</v>
      </c>
      <c r="F4775">
        <v>147.96</v>
      </c>
      <c r="G4775">
        <v>9.3489554503284307</v>
      </c>
      <c r="H4775">
        <v>-2.9716342243601699</v>
      </c>
      <c r="I4775">
        <v>-1.6787005324359401</v>
      </c>
      <c r="J4775">
        <v>-1.4563572322787901</v>
      </c>
      <c r="K4775">
        <v>142.51304773942601</v>
      </c>
      <c r="L4775">
        <v>132.49480168815199</v>
      </c>
      <c r="M4775">
        <v>34.574083232051997</v>
      </c>
      <c r="N4775">
        <v>0.55215208090968204</v>
      </c>
      <c r="O4775">
        <v>0.466342254663421</v>
      </c>
      <c r="P4775">
        <v>37.637209302325502</v>
      </c>
      <c r="Q4775">
        <v>3.8010026247456002E-2</v>
      </c>
    </row>
    <row r="4776" spans="1:17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D4776" t="s">
        <v>531</v>
      </c>
      <c r="E4776">
        <v>0</v>
      </c>
      <c r="F4776">
        <v>92.75</v>
      </c>
      <c r="G4776">
        <v>-32.208719787538897</v>
      </c>
      <c r="H4776">
        <v>3.9298277544864102</v>
      </c>
      <c r="I4776">
        <v>-13.1981322687556</v>
      </c>
      <c r="J4776">
        <v>-7.5311887492054597</v>
      </c>
      <c r="K4776">
        <v>95.205049974193102</v>
      </c>
      <c r="L4776">
        <v>98.920946312493001</v>
      </c>
      <c r="M4776">
        <v>70.236447926634199</v>
      </c>
      <c r="N4776">
        <v>1.04517826094749</v>
      </c>
      <c r="O4776">
        <v>42.641509433962199</v>
      </c>
      <c r="P4776">
        <v>40.445184736523302</v>
      </c>
      <c r="Q4776">
        <v>0.14567341613641299</v>
      </c>
    </row>
    <row r="4777" spans="1:17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705</v>
      </c>
      <c r="E4777">
        <v>0</v>
      </c>
      <c r="F4777">
        <v>262.97000000000003</v>
      </c>
      <c r="G4777">
        <v>3.6215763005292998</v>
      </c>
      <c r="H4777">
        <v>-3.25124432331353</v>
      </c>
      <c r="I4777">
        <v>3.1749555966631098</v>
      </c>
      <c r="J4777">
        <v>-1.2623421777046999</v>
      </c>
      <c r="K4777">
        <v>255.44319155900999</v>
      </c>
      <c r="L4777">
        <v>236.48677112383299</v>
      </c>
      <c r="M4777">
        <v>38.8935273072047</v>
      </c>
      <c r="N4777">
        <v>1.4848698460205501</v>
      </c>
      <c r="O4777">
        <v>4.88268623797389</v>
      </c>
      <c r="P4777">
        <v>33.149367088607598</v>
      </c>
      <c r="Q4777">
        <v>1.8802390589823002E-2</v>
      </c>
    </row>
    <row r="4778" spans="1:17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214</v>
      </c>
      <c r="E4778">
        <v>0</v>
      </c>
      <c r="F4778">
        <v>1489.05</v>
      </c>
      <c r="G4778">
        <v>-5.0305075772063796</v>
      </c>
      <c r="H4778">
        <v>-9.6002145274634394</v>
      </c>
      <c r="I4778">
        <v>-13.004150069470899</v>
      </c>
      <c r="J4778">
        <v>-5.2903869488181803</v>
      </c>
      <c r="K4778">
        <v>1559.8525477708199</v>
      </c>
      <c r="L4778">
        <v>1505.35962204676</v>
      </c>
      <c r="M4778">
        <v>62.226032105996701</v>
      </c>
      <c r="N4778">
        <v>0.59584578752723005</v>
      </c>
      <c r="O4778">
        <v>46.066283872267498</v>
      </c>
      <c r="P4778">
        <v>29.4826086956521</v>
      </c>
      <c r="Q4778">
        <v>6.3467078324692006E-2</v>
      </c>
    </row>
    <row r="4779" spans="1:17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D4779" t="s">
        <v>705</v>
      </c>
      <c r="E4779">
        <v>0</v>
      </c>
      <c r="F4779">
        <v>260.67</v>
      </c>
      <c r="G4779">
        <v>1.04970176020813</v>
      </c>
      <c r="H4779">
        <v>-0.64483319532016303</v>
      </c>
      <c r="I4779">
        <v>-9.8118513520841305E-2</v>
      </c>
      <c r="J4779">
        <v>-0.740540830932783</v>
      </c>
      <c r="K4779">
        <v>249.715259006927</v>
      </c>
      <c r="L4779">
        <v>234.70659788853499</v>
      </c>
      <c r="M4779">
        <v>30.520322535784199</v>
      </c>
      <c r="N4779">
        <v>1.64378104934978</v>
      </c>
      <c r="O4779">
        <v>12.0190278896689</v>
      </c>
      <c r="P4779">
        <v>29.204460966542701</v>
      </c>
      <c r="Q4779">
        <v>1.6721317295981999E-2</v>
      </c>
    </row>
    <row r="4780" spans="1:17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705</v>
      </c>
      <c r="E4780">
        <v>0</v>
      </c>
      <c r="F4780">
        <v>721.76</v>
      </c>
      <c r="G4780">
        <v>37.987586273057701</v>
      </c>
      <c r="H4780">
        <v>-2.1270324198660999</v>
      </c>
      <c r="I4780">
        <v>24.127894830947501</v>
      </c>
      <c r="J4780">
        <v>-2.36798088626777</v>
      </c>
      <c r="K4780">
        <v>684.064084039813</v>
      </c>
      <c r="L4780">
        <v>588.42362666974498</v>
      </c>
      <c r="M4780">
        <v>33.773001793398997</v>
      </c>
      <c r="N4780">
        <v>0.73055886400166503</v>
      </c>
      <c r="O4780">
        <v>1.8912103746397699</v>
      </c>
      <c r="P4780">
        <v>81.314844122892893</v>
      </c>
      <c r="Q4780">
        <v>3.7138248543373997E-2</v>
      </c>
    </row>
    <row r="4781" spans="1:17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705</v>
      </c>
      <c r="E4781">
        <v>0</v>
      </c>
      <c r="F4781">
        <v>256.02</v>
      </c>
      <c r="G4781">
        <v>1.5903538967592199</v>
      </c>
      <c r="H4781">
        <v>5.2636551284748999E-2</v>
      </c>
      <c r="I4781">
        <v>1.02769588681621</v>
      </c>
      <c r="J4781">
        <v>-2.1618613689803201</v>
      </c>
      <c r="K4781">
        <v>243.54103524352499</v>
      </c>
      <c r="L4781">
        <v>228.75585029256399</v>
      </c>
      <c r="M4781">
        <v>38.590708796903002</v>
      </c>
      <c r="N4781">
        <v>0.32102266748838798</v>
      </c>
      <c r="O4781">
        <v>7.4095773767674604</v>
      </c>
      <c r="P4781">
        <v>30.742518639566899</v>
      </c>
      <c r="Q4781">
        <v>1.5258138167479E-2</v>
      </c>
    </row>
    <row r="4782" spans="1:17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705</v>
      </c>
      <c r="E4782">
        <v>0</v>
      </c>
      <c r="F4782">
        <v>268.70999999999998</v>
      </c>
      <c r="G4782">
        <v>-10.8560750570864</v>
      </c>
      <c r="H4782">
        <v>6.5161496377904804</v>
      </c>
      <c r="I4782">
        <v>-4.9729259823603904</v>
      </c>
      <c r="J4782">
        <v>2.5745031730716699</v>
      </c>
      <c r="K4782">
        <v>252.20083199793299</v>
      </c>
      <c r="L4782">
        <v>242.590051919064</v>
      </c>
      <c r="M4782">
        <v>43.6990592984979</v>
      </c>
      <c r="N4782">
        <v>1.43277615429573</v>
      </c>
      <c r="O4782">
        <v>2.1175244687581398</v>
      </c>
      <c r="P4782">
        <v>19.772676621350499</v>
      </c>
      <c r="Q4782">
        <v>-2.6504851824225999E-2</v>
      </c>
    </row>
    <row r="4783" spans="1:17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705</v>
      </c>
      <c r="E4783">
        <v>0</v>
      </c>
      <c r="F4783">
        <v>260.63</v>
      </c>
      <c r="G4783">
        <v>0.75870832791120002</v>
      </c>
      <c r="H4783">
        <v>-1.47972050109375</v>
      </c>
      <c r="I4783">
        <v>0.89954948441945703</v>
      </c>
      <c r="J4783">
        <v>-1.2697204507001401</v>
      </c>
      <c r="K4783">
        <v>246.95947666390001</v>
      </c>
      <c r="L4783">
        <v>231.28109316462101</v>
      </c>
      <c r="M4783">
        <v>39.772223044646402</v>
      </c>
      <c r="N4783">
        <v>0.68761294493929304</v>
      </c>
      <c r="O4783">
        <v>0.141963703334235</v>
      </c>
      <c r="P4783">
        <v>1135.0376723688501</v>
      </c>
      <c r="Q4783">
        <v>-4.0451341168239998E-3</v>
      </c>
    </row>
    <row r="4784" spans="1:17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264</v>
      </c>
      <c r="E4784">
        <v>0</v>
      </c>
      <c r="F4784">
        <v>148</v>
      </c>
      <c r="G4784">
        <v>-4.4446806324642703</v>
      </c>
      <c r="H4784">
        <v>-13.4912173215974</v>
      </c>
      <c r="I4784">
        <v>-13.3459160344739</v>
      </c>
      <c r="J4784">
        <v>-2.0261382441549598</v>
      </c>
      <c r="K4784">
        <v>140.87766998663599</v>
      </c>
      <c r="M4784">
        <v>50</v>
      </c>
      <c r="N4784">
        <v>0</v>
      </c>
      <c r="O4784">
        <v>9.4594594594594508</v>
      </c>
      <c r="P4784">
        <v>48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D4785" t="s">
        <v>705</v>
      </c>
      <c r="E4785">
        <v>0</v>
      </c>
      <c r="F4785">
        <v>865.22</v>
      </c>
      <c r="G4785">
        <v>27.060118427409101</v>
      </c>
      <c r="H4785">
        <v>0.73666513545172396</v>
      </c>
      <c r="I4785">
        <v>15.425187858340999</v>
      </c>
      <c r="J4785">
        <v>-1.5768427948595001</v>
      </c>
      <c r="K4785">
        <v>820.75894564255202</v>
      </c>
      <c r="L4785">
        <v>724.96802921858398</v>
      </c>
      <c r="M4785">
        <v>37.3388535311583</v>
      </c>
      <c r="N4785">
        <v>0.50418115438108402</v>
      </c>
      <c r="O4785">
        <v>2.7669263308753802</v>
      </c>
      <c r="P4785">
        <v>85.057962955041205</v>
      </c>
      <c r="Q4785">
        <v>2.6632969630870001E-2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705</v>
      </c>
      <c r="E4786">
        <v>0</v>
      </c>
      <c r="F4786">
        <v>850</v>
      </c>
      <c r="G4786">
        <v>-1.19573548478494</v>
      </c>
      <c r="H4786">
        <v>-2.0013576732034499</v>
      </c>
      <c r="I4786">
        <v>0.63010584517065704</v>
      </c>
      <c r="J4786">
        <v>-1.74663891252292</v>
      </c>
      <c r="K4786">
        <v>803.62318955012199</v>
      </c>
      <c r="L4786">
        <v>760.34311861219999</v>
      </c>
      <c r="M4786">
        <v>43.617668529781398</v>
      </c>
      <c r="N4786">
        <v>0.56536402569593103</v>
      </c>
      <c r="O4786">
        <v>8.2352941176470509</v>
      </c>
      <c r="P4786">
        <v>38.211382113821102</v>
      </c>
      <c r="Q4786">
        <v>3.5665262196414999E-2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705</v>
      </c>
      <c r="E4787">
        <v>0</v>
      </c>
      <c r="F4787">
        <v>274.68</v>
      </c>
      <c r="G4787">
        <v>5.7627512634308502</v>
      </c>
      <c r="H4787">
        <v>-0.99345453667459305</v>
      </c>
      <c r="I4787">
        <v>3.1953721291091002</v>
      </c>
      <c r="J4787">
        <v>-1.78438000239671</v>
      </c>
      <c r="K4787">
        <v>262.87544184603098</v>
      </c>
      <c r="L4787">
        <v>243.46995239163601</v>
      </c>
      <c r="M4787">
        <v>36.174903309900898</v>
      </c>
      <c r="N4787">
        <v>0.67989611095078795</v>
      </c>
      <c r="O4787">
        <v>6.3419251492645898</v>
      </c>
      <c r="P4787">
        <v>56.503902911514999</v>
      </c>
      <c r="Q4787">
        <v>1.2902501101542001E-2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705</v>
      </c>
      <c r="E4788">
        <v>0</v>
      </c>
      <c r="F4788">
        <v>888.3</v>
      </c>
      <c r="G4788">
        <v>-1.08950805495869</v>
      </c>
      <c r="H4788">
        <v>-0.494212427156626</v>
      </c>
      <c r="I4788">
        <v>-0.37167604164447998</v>
      </c>
      <c r="J4788">
        <v>-1.30424853793666</v>
      </c>
      <c r="K4788">
        <v>846.21950888417598</v>
      </c>
      <c r="L4788">
        <v>798.24429059258205</v>
      </c>
      <c r="M4788">
        <v>36.216852662223999</v>
      </c>
      <c r="N4788">
        <v>0.81053272774100704</v>
      </c>
      <c r="O4788">
        <v>0.35798716649781898</v>
      </c>
      <c r="P4788">
        <v>27.218045112781901</v>
      </c>
      <c r="Q4788">
        <v>1.1367808071405999E-2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705</v>
      </c>
      <c r="E4789">
        <v>0</v>
      </c>
      <c r="F4789">
        <v>862.13</v>
      </c>
      <c r="G4789">
        <v>-1.4816035739772699</v>
      </c>
      <c r="H4789">
        <v>1.03398228034168</v>
      </c>
      <c r="I4789">
        <v>-0.24911617856731799</v>
      </c>
      <c r="J4789">
        <v>-0.94671330896759798</v>
      </c>
      <c r="K4789">
        <v>820.40902376275801</v>
      </c>
      <c r="L4789">
        <v>774.09362523519201</v>
      </c>
      <c r="M4789">
        <v>37.423081017166801</v>
      </c>
      <c r="N4789">
        <v>1.16176025558103</v>
      </c>
      <c r="O4789">
        <v>0.27258070128635098</v>
      </c>
      <c r="P4789">
        <v>27.3456425406203</v>
      </c>
      <c r="Q4789">
        <v>2.5475784075280001E-3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705</v>
      </c>
      <c r="E4790">
        <v>0</v>
      </c>
      <c r="F4790">
        <v>266.24</v>
      </c>
      <c r="G4790">
        <v>-10.180840820921199</v>
      </c>
      <c r="H4790">
        <v>3.3661014086843801</v>
      </c>
      <c r="I4790">
        <v>-4.6375712760081598</v>
      </c>
      <c r="J4790">
        <v>1.0378855570891901</v>
      </c>
      <c r="K4790">
        <v>249.36137651119199</v>
      </c>
      <c r="L4790">
        <v>239.67726643923601</v>
      </c>
      <c r="M4790">
        <v>45.289626408737497</v>
      </c>
      <c r="N4790">
        <v>0.80186415049134097</v>
      </c>
      <c r="O4790">
        <v>0.96905048076922895</v>
      </c>
      <c r="P4790">
        <v>20.470588235294102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705</v>
      </c>
      <c r="E4791">
        <v>0</v>
      </c>
      <c r="F4791">
        <v>385.03</v>
      </c>
      <c r="G4791">
        <v>5.3991346287382599E-2</v>
      </c>
      <c r="H4791">
        <v>-1.69140564377415</v>
      </c>
      <c r="I4791">
        <v>-8.7075695623589606</v>
      </c>
      <c r="J4791">
        <v>-2.0207627670813699</v>
      </c>
      <c r="K4791">
        <v>366.33986931521503</v>
      </c>
      <c r="L4791">
        <v>358.975535406858</v>
      </c>
      <c r="M4791">
        <v>43.691570787736502</v>
      </c>
      <c r="N4791">
        <v>0.92746200712643201</v>
      </c>
      <c r="O4791">
        <v>7.21242500584371</v>
      </c>
      <c r="P4791">
        <v>28.488954148034399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705</v>
      </c>
      <c r="E4792">
        <v>0</v>
      </c>
      <c r="F4792">
        <v>538.36</v>
      </c>
      <c r="G4792">
        <v>-7.3530055774741498</v>
      </c>
      <c r="H4792">
        <v>2.19278749119978</v>
      </c>
      <c r="I4792">
        <v>-0.73183515376924102</v>
      </c>
      <c r="J4792">
        <v>0.54773437677513503</v>
      </c>
      <c r="K4792">
        <v>503.648668584858</v>
      </c>
      <c r="L4792">
        <v>477.37008312637801</v>
      </c>
      <c r="M4792">
        <v>38.951823625668403</v>
      </c>
      <c r="N4792">
        <v>3.7179630346211399</v>
      </c>
      <c r="O4792">
        <v>0.67612749832826002</v>
      </c>
      <c r="P4792">
        <v>25.902712815715599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1291</v>
      </c>
      <c r="E4793">
        <v>0</v>
      </c>
      <c r="F4793">
        <v>122.54</v>
      </c>
      <c r="G4793">
        <v>-20.5126078033326</v>
      </c>
      <c r="H4793">
        <v>-3.7915655958343</v>
      </c>
      <c r="I4793">
        <v>-6.9765817505020697</v>
      </c>
      <c r="J4793">
        <v>-1.5248645158288801</v>
      </c>
      <c r="K4793">
        <v>121.394658913507</v>
      </c>
      <c r="L4793">
        <v>118.896683662618</v>
      </c>
      <c r="M4793">
        <v>42.831285615245399</v>
      </c>
      <c r="N4793">
        <v>1.6865479778499799</v>
      </c>
      <c r="O4793">
        <v>2.4971437897829101</v>
      </c>
      <c r="P4793">
        <v>7.4441034633932501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705</v>
      </c>
      <c r="E4794">
        <v>0</v>
      </c>
      <c r="F4794">
        <v>40.44</v>
      </c>
      <c r="G4794">
        <v>4.8556364113752304</v>
      </c>
      <c r="H4794">
        <v>-0.86785628389649405</v>
      </c>
      <c r="I4794">
        <v>2.4960387393302099</v>
      </c>
      <c r="J4794">
        <v>-0.58855942952696605</v>
      </c>
      <c r="K4794">
        <v>38.445384225450503</v>
      </c>
      <c r="L4794">
        <v>35.889114244008297</v>
      </c>
      <c r="M4794">
        <v>40.246772189485696</v>
      </c>
      <c r="N4794">
        <v>1.0159686250920901</v>
      </c>
      <c r="O4794">
        <v>0.29673590504453101</v>
      </c>
      <c r="P4794">
        <v>33.465346534653399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1291</v>
      </c>
      <c r="E4795">
        <v>0</v>
      </c>
      <c r="F4795">
        <v>55.84</v>
      </c>
      <c r="G4795">
        <v>-21.029782270137101</v>
      </c>
      <c r="H4795">
        <v>-4.1156581875841702</v>
      </c>
      <c r="I4795">
        <v>-7.4364271263994501</v>
      </c>
      <c r="J4795">
        <v>-1.0214737303408301</v>
      </c>
      <c r="K4795">
        <v>55.420615969428702</v>
      </c>
      <c r="L4795">
        <v>54.299467787637603</v>
      </c>
      <c r="M4795">
        <v>51.453169897924603</v>
      </c>
      <c r="N4795">
        <v>0.56515073823690498</v>
      </c>
      <c r="O4795">
        <v>2.61461318051574</v>
      </c>
      <c r="P4795">
        <v>7.0552147239263796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609</v>
      </c>
      <c r="M4796">
        <v>50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659</v>
      </c>
      <c r="F4798">
        <v>250</v>
      </c>
      <c r="G4798">
        <v>-5.5931859894901201</v>
      </c>
      <c r="H4798">
        <v>-1.87035303188851</v>
      </c>
      <c r="I4798">
        <v>-12.2495918825592</v>
      </c>
      <c r="J4798">
        <v>1.0670674632677399</v>
      </c>
      <c r="N4798">
        <v>1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F4799">
        <v>10.28</v>
      </c>
      <c r="G4799">
        <v>-5.5931859894901201</v>
      </c>
      <c r="H4799">
        <v>-1.87035303188851</v>
      </c>
      <c r="I4799">
        <v>-12.2495918825592</v>
      </c>
      <c r="J4799">
        <v>1.0670674632677399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F4800">
        <v>1.1499999999999999</v>
      </c>
      <c r="G4800">
        <v>-5.5931859894901201</v>
      </c>
      <c r="H4800">
        <v>-1.87035303188851</v>
      </c>
      <c r="I4800">
        <v>-12.2495918825592</v>
      </c>
      <c r="J4800">
        <v>1.0670674632677399</v>
      </c>
    </row>
    <row r="4801" spans="1:16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132</v>
      </c>
      <c r="F4801">
        <v>76.94</v>
      </c>
      <c r="G4801">
        <v>-12.252488440272</v>
      </c>
      <c r="H4801">
        <v>-21.856776996809</v>
      </c>
      <c r="I4801">
        <v>-40.706617369689702</v>
      </c>
      <c r="J4801">
        <v>-8.9551580413543892</v>
      </c>
      <c r="K4801">
        <v>87.976522850959</v>
      </c>
      <c r="L4801">
        <v>86.965640902774496</v>
      </c>
      <c r="N4801">
        <v>1.13570575567736</v>
      </c>
      <c r="O4801">
        <v>63.439043410449699</v>
      </c>
      <c r="P4801">
        <v>35.529328870882402</v>
      </c>
    </row>
    <row r="4802" spans="1:16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</row>
    <row r="4803" spans="1:16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</row>
    <row r="4804" spans="1:16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</row>
    <row r="4805" spans="1:16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</row>
    <row r="4806" spans="1:16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</row>
    <row r="4807" spans="1:16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</row>
    <row r="4808" spans="1:16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</row>
    <row r="4809" spans="1:16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</row>
    <row r="4810" spans="1:16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D4810" t="s">
        <v>584</v>
      </c>
      <c r="F4810">
        <v>0</v>
      </c>
      <c r="G4810">
        <v>-27.778013965797602</v>
      </c>
      <c r="M4810">
        <v>50</v>
      </c>
    </row>
    <row r="4811" spans="1:16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F4811">
        <v>0.81</v>
      </c>
      <c r="G4811">
        <v>-12.063728251511799</v>
      </c>
      <c r="H4811">
        <v>6.1096620966336097</v>
      </c>
      <c r="I4811">
        <v>-5.8408798165664297</v>
      </c>
      <c r="J4811">
        <v>1.82001560199888</v>
      </c>
      <c r="K4811">
        <v>0.76318637721053995</v>
      </c>
      <c r="L4811">
        <v>0.82518435991820605</v>
      </c>
      <c r="N4811">
        <v>1.38923850706416</v>
      </c>
      <c r="O4811">
        <v>19.753086419753</v>
      </c>
      <c r="P4811">
        <v>65.306122448979593</v>
      </c>
    </row>
    <row r="4812" spans="1:16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384</v>
      </c>
      <c r="F4812">
        <v>54.8</v>
      </c>
      <c r="G4812">
        <v>-27.778013965797602</v>
      </c>
      <c r="H4812">
        <v>-4.8492420129554299</v>
      </c>
      <c r="I4812">
        <v>-11.0356850113716</v>
      </c>
      <c r="J4812">
        <v>-2.0261382441549598</v>
      </c>
      <c r="M4812">
        <v>50</v>
      </c>
      <c r="N4812">
        <v>1</v>
      </c>
      <c r="O4812">
        <v>0</v>
      </c>
    </row>
    <row r="4813" spans="1:16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  <c r="D4813" t="s">
        <v>132</v>
      </c>
      <c r="F4813">
        <v>0</v>
      </c>
      <c r="G4813">
        <v>-27.778013965797602</v>
      </c>
      <c r="M4813">
        <v>50</v>
      </c>
    </row>
    <row r="4814" spans="1:16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  <c r="F4814">
        <v>0</v>
      </c>
      <c r="G4814">
        <v>-27.778013965797602</v>
      </c>
      <c r="M4814">
        <v>50</v>
      </c>
    </row>
    <row r="4815" spans="1:16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  <c r="D4815" t="s">
        <v>384</v>
      </c>
      <c r="F4815">
        <v>0</v>
      </c>
      <c r="G4815">
        <v>-27.778013965797602</v>
      </c>
      <c r="M4815">
        <v>50</v>
      </c>
    </row>
    <row r="4816" spans="1:16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  <c r="D4816" t="s">
        <v>584</v>
      </c>
    </row>
    <row r="4817" spans="1:13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  <c r="D4817" t="s">
        <v>230</v>
      </c>
    </row>
    <row r="4818" spans="1:13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  <c r="D4818" t="s">
        <v>140</v>
      </c>
      <c r="F4818">
        <v>0</v>
      </c>
      <c r="G4818">
        <v>-27.778013965797602</v>
      </c>
    </row>
    <row r="4819" spans="1:13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  <c r="D4819" t="s">
        <v>609</v>
      </c>
      <c r="F4819">
        <v>0</v>
      </c>
      <c r="G4819">
        <v>-27.778013965797602</v>
      </c>
      <c r="M4819">
        <v>50</v>
      </c>
    </row>
    <row r="4820" spans="1:13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  <c r="F4820">
        <v>0</v>
      </c>
      <c r="G4820">
        <v>-27.778013965797602</v>
      </c>
      <c r="M4820">
        <v>50</v>
      </c>
    </row>
    <row r="4821" spans="1:13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609</v>
      </c>
      <c r="F4821">
        <v>0</v>
      </c>
      <c r="G4821">
        <v>-27.778013965797602</v>
      </c>
      <c r="M4821">
        <v>50</v>
      </c>
    </row>
    <row r="4822" spans="1:13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  <c r="D4822" t="s">
        <v>124</v>
      </c>
      <c r="F4822">
        <v>0</v>
      </c>
      <c r="G4822">
        <v>-27.778013965797602</v>
      </c>
      <c r="M4822">
        <v>50</v>
      </c>
    </row>
    <row r="4823" spans="1:13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  <c r="D4823" t="s">
        <v>609</v>
      </c>
      <c r="F4823">
        <v>0</v>
      </c>
      <c r="G4823">
        <v>-27.778013965797602</v>
      </c>
      <c r="M4823">
        <v>50</v>
      </c>
    </row>
    <row r="4824" spans="1:13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  <c r="F4824">
        <v>0</v>
      </c>
      <c r="G4824">
        <v>-27.778013965797602</v>
      </c>
      <c r="M4824">
        <v>50</v>
      </c>
    </row>
    <row r="4825" spans="1:13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  <c r="F4825">
        <v>0</v>
      </c>
      <c r="G4825">
        <v>-27.778013965797602</v>
      </c>
      <c r="M4825">
        <v>50</v>
      </c>
    </row>
    <row r="4826" spans="1:13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  <c r="D4826" t="s">
        <v>46</v>
      </c>
      <c r="F4826">
        <v>0</v>
      </c>
      <c r="G4826">
        <v>-27.778013965797602</v>
      </c>
      <c r="M4826">
        <v>50</v>
      </c>
    </row>
    <row r="4827" spans="1:13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  <c r="D4827" t="s">
        <v>672</v>
      </c>
    </row>
    <row r="4828" spans="1:13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  <c r="F4828">
        <v>0</v>
      </c>
      <c r="G4828">
        <v>-27.778013965797602</v>
      </c>
      <c r="M4828">
        <v>50</v>
      </c>
    </row>
    <row r="4829" spans="1:13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  <c r="D4829" t="s">
        <v>62</v>
      </c>
      <c r="F4829">
        <v>0</v>
      </c>
      <c r="G4829">
        <v>-27.778013965797602</v>
      </c>
      <c r="M4829">
        <v>50</v>
      </c>
    </row>
    <row r="4830" spans="1:13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249</v>
      </c>
      <c r="F4830">
        <v>0</v>
      </c>
      <c r="G4830">
        <v>-27.778013965797602</v>
      </c>
      <c r="M4830">
        <v>50</v>
      </c>
    </row>
    <row r="4831" spans="1:13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D4831" t="s">
        <v>384</v>
      </c>
      <c r="F4831">
        <v>0</v>
      </c>
      <c r="G4831">
        <v>-27.778013965797602</v>
      </c>
      <c r="M4831">
        <v>50</v>
      </c>
    </row>
    <row r="4832" spans="1:13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D4832" t="s">
        <v>124</v>
      </c>
      <c r="F4832">
        <v>0</v>
      </c>
      <c r="G4832">
        <v>-27.778013965797602</v>
      </c>
      <c r="M4832">
        <v>50</v>
      </c>
    </row>
    <row r="4833" spans="1:16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F4833">
        <v>19.62</v>
      </c>
      <c r="G4833">
        <v>-43.245484883505398</v>
      </c>
      <c r="H4833">
        <v>-0.40130899359383898</v>
      </c>
      <c r="I4833">
        <v>-12.9356850113716</v>
      </c>
      <c r="J4833">
        <v>-0.75774656480437896</v>
      </c>
      <c r="K4833">
        <v>19.279300093568501</v>
      </c>
      <c r="L4833">
        <v>20.31575780787</v>
      </c>
      <c r="N4833">
        <v>1.19684836705484</v>
      </c>
      <c r="O4833">
        <v>45.208970438328201</v>
      </c>
      <c r="P4833">
        <v>23.396226415094301</v>
      </c>
    </row>
    <row r="4834" spans="1:16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D4834" t="s">
        <v>1105</v>
      </c>
    </row>
    <row r="4835" spans="1:16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F4835">
        <v>0</v>
      </c>
      <c r="G4835">
        <v>-27.778013965797602</v>
      </c>
      <c r="M4835">
        <v>50</v>
      </c>
    </row>
    <row r="4836" spans="1:16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D4836" t="s">
        <v>584</v>
      </c>
      <c r="F4836">
        <v>0</v>
      </c>
      <c r="G4836">
        <v>-27.778013965797602</v>
      </c>
      <c r="M4836">
        <v>50</v>
      </c>
    </row>
    <row r="4837" spans="1:16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584</v>
      </c>
      <c r="F4837">
        <v>0</v>
      </c>
      <c r="G4837">
        <v>-27.778013965797602</v>
      </c>
      <c r="M4837">
        <v>50</v>
      </c>
    </row>
    <row r="4838" spans="1:16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F4838">
        <v>0</v>
      </c>
      <c r="G4838">
        <v>-27.778013965797602</v>
      </c>
      <c r="M4838">
        <v>50</v>
      </c>
    </row>
    <row r="4839" spans="1:16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F4839">
        <v>0</v>
      </c>
      <c r="G4839">
        <v>-27.778013965797602</v>
      </c>
      <c r="M4839">
        <v>50</v>
      </c>
    </row>
    <row r="4840" spans="1:16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D4840" t="s">
        <v>62</v>
      </c>
      <c r="F4840">
        <v>0</v>
      </c>
      <c r="G4840">
        <v>-27.778013965797602</v>
      </c>
      <c r="M4840">
        <v>50</v>
      </c>
    </row>
    <row r="4841" spans="1:16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49</v>
      </c>
      <c r="F4841">
        <v>0</v>
      </c>
      <c r="G4841">
        <v>-27.778013965797602</v>
      </c>
      <c r="M4841">
        <v>50</v>
      </c>
    </row>
    <row r="4842" spans="1:16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F4842">
        <v>0</v>
      </c>
      <c r="G4842">
        <v>-27.778013965797602</v>
      </c>
      <c r="M4842">
        <v>50</v>
      </c>
    </row>
    <row r="4843" spans="1:16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584</v>
      </c>
      <c r="F4843">
        <v>0</v>
      </c>
      <c r="G4843">
        <v>-27.778013965797602</v>
      </c>
      <c r="M4843">
        <v>50</v>
      </c>
    </row>
    <row r="4844" spans="1:16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D4844" t="s">
        <v>124</v>
      </c>
      <c r="F4844">
        <v>0</v>
      </c>
      <c r="G4844">
        <v>-27.778013965797602</v>
      </c>
    </row>
    <row r="4845" spans="1:16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  <c r="D4845" t="s">
        <v>584</v>
      </c>
      <c r="F4845">
        <v>0</v>
      </c>
      <c r="G4845">
        <v>-27.778013965797602</v>
      </c>
      <c r="M4845">
        <v>50</v>
      </c>
    </row>
    <row r="4846" spans="1:16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D4846" t="s">
        <v>140</v>
      </c>
      <c r="F4846">
        <v>0</v>
      </c>
      <c r="G4846">
        <v>-27.778013965797602</v>
      </c>
      <c r="M4846">
        <v>50</v>
      </c>
    </row>
    <row r="4847" spans="1:16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140</v>
      </c>
      <c r="F4847">
        <v>0</v>
      </c>
      <c r="G4847">
        <v>-27.778013965797602</v>
      </c>
      <c r="M4847">
        <v>50</v>
      </c>
    </row>
    <row r="4848" spans="1:16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D4848" t="s">
        <v>584</v>
      </c>
      <c r="F4848">
        <v>0</v>
      </c>
      <c r="G4848">
        <v>-27.778013965797602</v>
      </c>
      <c r="M4848">
        <v>50</v>
      </c>
    </row>
    <row r="4849" spans="1:16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F4849">
        <v>0</v>
      </c>
      <c r="G4849">
        <v>-27.778013965797602</v>
      </c>
      <c r="M4849">
        <v>50</v>
      </c>
    </row>
    <row r="4850" spans="1:16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384</v>
      </c>
      <c r="F4850">
        <v>0</v>
      </c>
      <c r="G4850">
        <v>-27.778013965797602</v>
      </c>
      <c r="M4850">
        <v>50</v>
      </c>
    </row>
    <row r="4851" spans="1:16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D4851" t="s">
        <v>584</v>
      </c>
      <c r="F4851">
        <v>0</v>
      </c>
      <c r="G4851">
        <v>-27.778013965797602</v>
      </c>
    </row>
    <row r="4852" spans="1:16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F4852">
        <v>0</v>
      </c>
      <c r="G4852">
        <v>-27.778013965797602</v>
      </c>
      <c r="M4852">
        <v>50</v>
      </c>
    </row>
    <row r="4853" spans="1:16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D4853" t="s">
        <v>584</v>
      </c>
      <c r="F4853">
        <v>0</v>
      </c>
      <c r="G4853">
        <v>-27.778013965797602</v>
      </c>
      <c r="M4853">
        <v>50</v>
      </c>
    </row>
    <row r="4854" spans="1:16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D4854" t="s">
        <v>124</v>
      </c>
      <c r="F4854">
        <v>0</v>
      </c>
      <c r="G4854">
        <v>-27.778013965797602</v>
      </c>
      <c r="M4854">
        <v>50</v>
      </c>
    </row>
    <row r="4855" spans="1:16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D4855" t="s">
        <v>59</v>
      </c>
      <c r="F4855">
        <v>0</v>
      </c>
      <c r="G4855">
        <v>-27.778013965797602</v>
      </c>
      <c r="M4855">
        <v>50</v>
      </c>
    </row>
    <row r="4856" spans="1:16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D4856" t="s">
        <v>659</v>
      </c>
      <c r="F4856">
        <v>0</v>
      </c>
      <c r="G4856">
        <v>-27.778013965797602</v>
      </c>
      <c r="M4856">
        <v>50</v>
      </c>
    </row>
    <row r="4857" spans="1:16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214</v>
      </c>
      <c r="F4857">
        <v>0</v>
      </c>
      <c r="G4857">
        <v>-27.778013965797602</v>
      </c>
      <c r="M4857">
        <v>50</v>
      </c>
    </row>
    <row r="4858" spans="1:16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214</v>
      </c>
      <c r="F4858">
        <v>0</v>
      </c>
      <c r="G4858">
        <v>-27.778013965797602</v>
      </c>
      <c r="M4858">
        <v>50</v>
      </c>
    </row>
    <row r="4859" spans="1:16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F4859">
        <v>0</v>
      </c>
      <c r="G4859">
        <v>-27.778013965797602</v>
      </c>
      <c r="M4859">
        <v>50</v>
      </c>
    </row>
    <row r="4860" spans="1:16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F4860">
        <v>0</v>
      </c>
      <c r="G4860">
        <v>-27.778013965797602</v>
      </c>
      <c r="M4860">
        <v>50</v>
      </c>
    </row>
    <row r="4861" spans="1:16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328</v>
      </c>
      <c r="F4861">
        <v>0</v>
      </c>
      <c r="G4861">
        <v>-27.778013965797602</v>
      </c>
      <c r="M4861">
        <v>50</v>
      </c>
    </row>
    <row r="4862" spans="1:16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D4862" t="s">
        <v>281</v>
      </c>
      <c r="F4862">
        <v>0</v>
      </c>
      <c r="G4862">
        <v>-27.778013965797602</v>
      </c>
      <c r="M4862">
        <v>50</v>
      </c>
    </row>
    <row r="4863" spans="1:16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D4863" t="s">
        <v>46</v>
      </c>
    </row>
    <row r="4864" spans="1:16" hidden="1" x14ac:dyDescent="0.3">
      <c r="A4864" t="s">
        <v>25</v>
      </c>
      <c r="B4864" t="s">
        <v>9884</v>
      </c>
      <c r="C4864" t="str">
        <f>IFERROR(VLOOKUP(Table1[[#This Row],[Ticker]],[1]!Table1[[Symbol]:[Industry]],2,FALSE),"-")</f>
        <v>-</v>
      </c>
      <c r="D4864" t="s">
        <v>27</v>
      </c>
      <c r="F4864">
        <v>1091.2</v>
      </c>
      <c r="G4864">
        <v>102.627391439607</v>
      </c>
      <c r="H4864">
        <v>3.7775185504248401</v>
      </c>
      <c r="I4864">
        <v>64.046545233313495</v>
      </c>
      <c r="J4864">
        <v>3.3153251704791802</v>
      </c>
      <c r="K4864">
        <v>968.42380680170504</v>
      </c>
      <c r="L4864">
        <v>770.91757789578799</v>
      </c>
      <c r="N4864">
        <v>0.71021579623647502</v>
      </c>
      <c r="O4864">
        <v>1.1638563049853401</v>
      </c>
      <c r="P4864">
        <v>138.77461706783299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116.65</v>
      </c>
      <c r="G4865">
        <v>50.859045758551503</v>
      </c>
      <c r="H4865">
        <v>-9.7672747998406795</v>
      </c>
      <c r="I4865">
        <v>63.068792600568599</v>
      </c>
      <c r="J4865">
        <v>-2.6259668645491301</v>
      </c>
      <c r="K4865">
        <v>107.79174178748499</v>
      </c>
      <c r="L4865">
        <v>87.113421697652598</v>
      </c>
      <c r="N4865">
        <v>0.71119771981541602</v>
      </c>
      <c r="O4865">
        <v>13.887698242606</v>
      </c>
      <c r="P4865">
        <v>90.916530278232401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F4866">
        <v>0</v>
      </c>
      <c r="G4866">
        <v>-27.778013965797602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46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89</v>
      </c>
      <c r="F4868">
        <v>101.8</v>
      </c>
      <c r="G4868">
        <v>-27.778013965797602</v>
      </c>
      <c r="H4868">
        <v>-4.8492420129554299</v>
      </c>
      <c r="I4868">
        <v>-11.0356850113716</v>
      </c>
      <c r="J4868">
        <v>-2.0261382441549598</v>
      </c>
      <c r="K4868">
        <v>82.581723240761406</v>
      </c>
      <c r="N4868">
        <v>0</v>
      </c>
      <c r="O4868">
        <v>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705</v>
      </c>
      <c r="F4869">
        <v>24.75</v>
      </c>
      <c r="G4869">
        <v>3.5217207822129901</v>
      </c>
      <c r="H4869">
        <v>-0.55088550220954802</v>
      </c>
      <c r="I4869">
        <v>0.100372465054048</v>
      </c>
      <c r="J4869">
        <v>-1.4163821465939901</v>
      </c>
      <c r="K4869">
        <v>23.804164526514199</v>
      </c>
      <c r="L4869">
        <v>22.222124641295402</v>
      </c>
      <c r="N4869">
        <v>0.81736830073094402</v>
      </c>
      <c r="O4869">
        <v>1.3737373737373799</v>
      </c>
      <c r="P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705</v>
      </c>
      <c r="F4870">
        <v>86.2</v>
      </c>
      <c r="G4870">
        <v>-3.73138855206899</v>
      </c>
      <c r="H4870">
        <v>-8.8572804186716194</v>
      </c>
      <c r="I4870">
        <v>5.4822928204748003</v>
      </c>
      <c r="J4870">
        <v>-4.7856949055437799</v>
      </c>
      <c r="K4870">
        <v>85.514740314246595</v>
      </c>
      <c r="L4870">
        <v>77.654182400924</v>
      </c>
      <c r="N4870">
        <v>0.906537151004423</v>
      </c>
      <c r="O4870">
        <v>9.1067285382830399</v>
      </c>
      <c r="P4870">
        <v>27.912153138447799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1291</v>
      </c>
      <c r="F4871">
        <v>232.35</v>
      </c>
      <c r="G4871">
        <v>-20.556048114390101</v>
      </c>
      <c r="H4871">
        <v>-4.2648264285398501</v>
      </c>
      <c r="I4871">
        <v>-6.4677282156920599</v>
      </c>
      <c r="J4871">
        <v>-1.7672385677795599</v>
      </c>
      <c r="K4871">
        <v>229.798209386596</v>
      </c>
      <c r="L4871">
        <v>223.16136040572599</v>
      </c>
      <c r="N4871">
        <v>3.73157828518799</v>
      </c>
      <c r="O4871">
        <v>0.46481601032926001</v>
      </c>
      <c r="P4871">
        <v>7.56446460811999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705</v>
      </c>
      <c r="F4872">
        <v>1127.24</v>
      </c>
      <c r="G4872">
        <v>-20.033944840756899</v>
      </c>
      <c r="H4872">
        <v>-3.9138084341155799</v>
      </c>
      <c r="I4872">
        <v>-5.9650314190372598</v>
      </c>
      <c r="J4872">
        <v>-1.6259635576548399</v>
      </c>
      <c r="K4872">
        <v>1116.3336250546299</v>
      </c>
      <c r="L4872">
        <v>1089.8719907760301</v>
      </c>
      <c r="N4872">
        <v>0.26290976460691501</v>
      </c>
      <c r="O4872">
        <v>12.0080905574677</v>
      </c>
      <c r="P4872">
        <v>31.274383071888501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705</v>
      </c>
      <c r="F4873">
        <v>92.26</v>
      </c>
      <c r="G4873">
        <v>26.554538727410801</v>
      </c>
      <c r="H4873">
        <v>-6.1249176886311201</v>
      </c>
      <c r="I4873">
        <v>9.6444981148546507</v>
      </c>
      <c r="J4873">
        <v>-2.9590955016945699</v>
      </c>
      <c r="K4873">
        <v>89.273847918784597</v>
      </c>
      <c r="L4873">
        <v>79.565327171398593</v>
      </c>
      <c r="N4873">
        <v>1.3325136541193601</v>
      </c>
      <c r="O4873">
        <v>2.9698677650119101</v>
      </c>
      <c r="P4873">
        <v>56.346381969157697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705</v>
      </c>
      <c r="F4874">
        <v>53.43</v>
      </c>
      <c r="G4874">
        <v>-7.1140573262312099</v>
      </c>
      <c r="H4874">
        <v>1.5375826506316199</v>
      </c>
      <c r="I4874">
        <v>-0.71150578362024497</v>
      </c>
      <c r="J4874">
        <v>-0.278155147727769</v>
      </c>
      <c r="K4874">
        <v>50.0766091166536</v>
      </c>
      <c r="L4874">
        <v>47.421442160213402</v>
      </c>
      <c r="N4874">
        <v>5.8617615582271701E-2</v>
      </c>
      <c r="O4874">
        <v>10.2751263335205</v>
      </c>
      <c r="P4874">
        <v>47.841726618705003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1291</v>
      </c>
      <c r="F4875">
        <v>999.99</v>
      </c>
      <c r="G4875">
        <v>-27.780013945797801</v>
      </c>
      <c r="H4875">
        <v>-4.8492420129554299</v>
      </c>
      <c r="I4875">
        <v>-11.0356850113716</v>
      </c>
      <c r="J4875">
        <v>-2.0261382441549598</v>
      </c>
      <c r="K4875">
        <v>999.99895773138701</v>
      </c>
      <c r="L4875">
        <v>999.99903801245102</v>
      </c>
      <c r="N4875">
        <v>0.472229545323685</v>
      </c>
      <c r="O4875">
        <v>4.5000450004500001</v>
      </c>
      <c r="P4875">
        <v>9.9099099099109106E-2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705</v>
      </c>
      <c r="F4876">
        <v>170.42</v>
      </c>
      <c r="G4876">
        <v>34.480388395432499</v>
      </c>
      <c r="H4876">
        <v>2.6631427616102998</v>
      </c>
      <c r="I4876">
        <v>11.2958059081603</v>
      </c>
      <c r="J4876">
        <v>-1.4276520621447599</v>
      </c>
      <c r="K4876">
        <v>160.86270235937599</v>
      </c>
      <c r="L4876">
        <v>142.62652235519801</v>
      </c>
      <c r="N4876">
        <v>0.94433574406236498</v>
      </c>
      <c r="O4876">
        <v>3.2742635840863699</v>
      </c>
      <c r="P4876">
        <v>63.1125574272587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705</v>
      </c>
      <c r="F4877">
        <v>20.79</v>
      </c>
      <c r="G4877">
        <v>14.719717869912801</v>
      </c>
      <c r="H4877">
        <v>2.2209512729041698</v>
      </c>
      <c r="I4877">
        <v>11.7640787216466</v>
      </c>
      <c r="J4877">
        <v>-0.53144200500355299</v>
      </c>
      <c r="K4877">
        <v>19.636081268651498</v>
      </c>
      <c r="L4877">
        <v>17.393757252507001</v>
      </c>
      <c r="N4877">
        <v>0.95760851020233395</v>
      </c>
      <c r="O4877">
        <v>2.0202020202020301</v>
      </c>
      <c r="P4877">
        <v>58.167064172929997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705</v>
      </c>
      <c r="F4878">
        <v>35.729999999999997</v>
      </c>
      <c r="G4878">
        <v>11.9560493896971</v>
      </c>
      <c r="H4878">
        <v>0.60690348425781804</v>
      </c>
      <c r="I4878">
        <v>6.4972097254704604</v>
      </c>
      <c r="J4878">
        <v>-1.0713502632507099</v>
      </c>
      <c r="K4878">
        <v>34.231245884911303</v>
      </c>
      <c r="L4878">
        <v>31.4306259595193</v>
      </c>
      <c r="N4878">
        <v>0.52102721717421596</v>
      </c>
      <c r="O4878">
        <v>0.89560593338930905</v>
      </c>
      <c r="P4878">
        <v>41.2252964426877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1621</v>
      </c>
      <c r="F4879">
        <v>70.63</v>
      </c>
      <c r="G4879">
        <v>-6.52479508167744</v>
      </c>
      <c r="H4879">
        <v>-5.7164961743765996</v>
      </c>
      <c r="I4879">
        <v>0.63229917835167404</v>
      </c>
      <c r="J4879">
        <v>-2.4476641679992701</v>
      </c>
      <c r="K4879">
        <v>70.657840625398094</v>
      </c>
      <c r="L4879">
        <v>65.898277203425707</v>
      </c>
      <c r="N4879">
        <v>0.80478423697744605</v>
      </c>
      <c r="O4879">
        <v>16.097975364575898</v>
      </c>
      <c r="P4879">
        <v>48.3823529411764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705</v>
      </c>
      <c r="F4880">
        <v>1000</v>
      </c>
      <c r="G4880">
        <v>-27.7770139557975</v>
      </c>
      <c r="H4880">
        <v>-4.8502420029555298</v>
      </c>
      <c r="I4880">
        <v>-11.036685001371699</v>
      </c>
      <c r="J4880">
        <v>-2.0261382441549598</v>
      </c>
      <c r="K4880">
        <v>999.99831990172095</v>
      </c>
      <c r="L4880">
        <v>999.99855760141804</v>
      </c>
      <c r="N4880">
        <v>0.39289070142722898</v>
      </c>
      <c r="O4880">
        <v>3</v>
      </c>
      <c r="P4880">
        <v>0.59957345780854399</v>
      </c>
    </row>
    <row r="4881" spans="1:16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705</v>
      </c>
      <c r="F4881">
        <v>73.790000000000006</v>
      </c>
      <c r="G4881">
        <v>54.060330046030899</v>
      </c>
      <c r="H4881">
        <v>-5.59660621954826</v>
      </c>
      <c r="I4881">
        <v>18.1258763399324</v>
      </c>
      <c r="J4881">
        <v>-3.5489136678837601</v>
      </c>
      <c r="K4881">
        <v>73.246715411215106</v>
      </c>
      <c r="L4881">
        <v>63.490472571325697</v>
      </c>
      <c r="N4881">
        <v>0.58351297119454804</v>
      </c>
      <c r="O4881">
        <v>17.4955956091611</v>
      </c>
      <c r="P4881">
        <v>84.014962593516202</v>
      </c>
    </row>
    <row r="4882" spans="1:16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705</v>
      </c>
      <c r="F4882">
        <v>80.47</v>
      </c>
      <c r="G4882">
        <v>-0.73349233649543399</v>
      </c>
      <c r="H4882">
        <v>-0.49628541140829202</v>
      </c>
      <c r="I4882">
        <v>8.0028879818636101E-2</v>
      </c>
      <c r="J4882">
        <v>-0.83096977625922397</v>
      </c>
      <c r="K4882">
        <v>76.2810244781016</v>
      </c>
      <c r="L4882">
        <v>71.862399060552903</v>
      </c>
      <c r="N4882">
        <v>0.92410130047912298</v>
      </c>
      <c r="O4882">
        <v>5.6294271156952904</v>
      </c>
      <c r="P4882">
        <v>29.3106218865498</v>
      </c>
    </row>
    <row r="4883" spans="1:16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705</v>
      </c>
      <c r="F4883">
        <v>191.65</v>
      </c>
      <c r="G4883">
        <v>5.6365352858557101</v>
      </c>
      <c r="H4883">
        <v>-1.79001007544188</v>
      </c>
      <c r="I4883">
        <v>0.89633227632840096</v>
      </c>
      <c r="J4883">
        <v>-2.19427611721086</v>
      </c>
      <c r="K4883">
        <v>185.358391291559</v>
      </c>
      <c r="L4883">
        <v>171.11355969569601</v>
      </c>
      <c r="N4883">
        <v>0.84641080960628801</v>
      </c>
      <c r="O4883">
        <v>3.2246282285416101</v>
      </c>
      <c r="P4883">
        <v>35.844910688970799</v>
      </c>
    </row>
    <row r="4884" spans="1:16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-27.778013965797602</v>
      </c>
    </row>
    <row r="4885" spans="1:16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1291</v>
      </c>
      <c r="F4885">
        <v>26.25</v>
      </c>
      <c r="G4885">
        <v>-21.070696892626799</v>
      </c>
      <c r="H4885">
        <v>-2.95808029933136</v>
      </c>
      <c r="I4885">
        <v>-4.4583403097881904</v>
      </c>
      <c r="J4885">
        <v>-1.4930080080544399</v>
      </c>
      <c r="K4885">
        <v>26.0771114967424</v>
      </c>
      <c r="L4885">
        <v>25.488668991619502</v>
      </c>
      <c r="N4885">
        <v>3.9841438825339401</v>
      </c>
      <c r="O4885">
        <v>13.523809523809501</v>
      </c>
      <c r="P4885">
        <v>10.806247361756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705</v>
      </c>
      <c r="F4886">
        <v>87.98</v>
      </c>
      <c r="G4886">
        <v>-1.5150977775082799</v>
      </c>
      <c r="H4886">
        <v>-8.0017024698974399</v>
      </c>
      <c r="I4886">
        <v>7.2806140741582199</v>
      </c>
      <c r="J4886">
        <v>-4.3308473854291902</v>
      </c>
      <c r="K4886">
        <v>87.090858508212193</v>
      </c>
      <c r="L4886">
        <v>78.915666914650899</v>
      </c>
      <c r="N4886">
        <v>0.90321042653413097</v>
      </c>
      <c r="O4886">
        <v>9.1157081154807909</v>
      </c>
      <c r="P4886">
        <v>29.3823529411764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1621</v>
      </c>
      <c r="F4887">
        <v>70.47</v>
      </c>
      <c r="G4887">
        <v>-6.5914275513521998</v>
      </c>
      <c r="H4887">
        <v>-6.1028985110749598</v>
      </c>
      <c r="I4887">
        <v>1.07058288554213</v>
      </c>
      <c r="J4887">
        <v>-2.4475457452084699</v>
      </c>
      <c r="K4887">
        <v>70.652106637280397</v>
      </c>
      <c r="L4887">
        <v>65.725597164844899</v>
      </c>
      <c r="N4887">
        <v>1.08493965358412</v>
      </c>
      <c r="O4887">
        <v>7.3648361004682696</v>
      </c>
      <c r="P4887">
        <v>28.1272727272727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F4888">
        <v>273.89999999999998</v>
      </c>
      <c r="G4888">
        <v>32.725941498603099</v>
      </c>
      <c r="H4888">
        <v>4.2495074480191102</v>
      </c>
      <c r="I4888">
        <v>11.350373969861501</v>
      </c>
      <c r="J4888">
        <v>12.973861755845</v>
      </c>
      <c r="K4888">
        <v>227.581784400103</v>
      </c>
      <c r="L4888">
        <v>222.764625525285</v>
      </c>
      <c r="N4888">
        <v>3.0049952747401099</v>
      </c>
      <c r="O4888">
        <v>11.3545089448704</v>
      </c>
      <c r="P4888">
        <v>85.067567567567494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705</v>
      </c>
      <c r="F4889">
        <v>86.55</v>
      </c>
      <c r="G4889">
        <v>-4.3643536207241604</v>
      </c>
      <c r="H4889">
        <v>-8.7285523577830304</v>
      </c>
      <c r="I4889">
        <v>5.4828933408092899</v>
      </c>
      <c r="J4889">
        <v>-4.3070371205594498</v>
      </c>
      <c r="K4889">
        <v>85.8867492188282</v>
      </c>
      <c r="L4889">
        <v>78.226322814267903</v>
      </c>
      <c r="N4889">
        <v>0.241465656241663</v>
      </c>
      <c r="O4889">
        <v>9.3587521663778208</v>
      </c>
      <c r="P4889">
        <v>28.032544378698201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F4890">
        <v>0</v>
      </c>
      <c r="G4890">
        <v>-27.778013965797602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705</v>
      </c>
      <c r="F4892">
        <v>36.71</v>
      </c>
      <c r="G4892">
        <v>-4.09203013830433</v>
      </c>
      <c r="H4892">
        <v>2.6670395803691301E-2</v>
      </c>
      <c r="I4892">
        <v>-9.14836888592062</v>
      </c>
      <c r="J4892">
        <v>-0.55721169048263697</v>
      </c>
      <c r="K4892">
        <v>34.9158322510321</v>
      </c>
      <c r="L4892">
        <v>34.093617535909203</v>
      </c>
      <c r="N4892">
        <v>0.61083475317168801</v>
      </c>
      <c r="O4892">
        <v>7.3277036229909998</v>
      </c>
      <c r="P4892">
        <v>26.586206896551701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705</v>
      </c>
      <c r="F4893">
        <v>531.98</v>
      </c>
      <c r="G4893">
        <v>-21.134601248292899</v>
      </c>
      <c r="H4893">
        <v>4.5706150622345296</v>
      </c>
      <c r="I4893">
        <v>-0.627449741670698</v>
      </c>
      <c r="J4893">
        <v>0.64246078966145204</v>
      </c>
      <c r="K4893">
        <v>497.40397453079697</v>
      </c>
      <c r="L4893">
        <v>470.82121897625899</v>
      </c>
      <c r="N4893">
        <v>1.0601914589768799</v>
      </c>
      <c r="O4893">
        <v>3.9982706116771198</v>
      </c>
      <c r="P4893">
        <v>26.361045130641301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1291</v>
      </c>
      <c r="F4894">
        <v>999.99</v>
      </c>
      <c r="G4894">
        <v>-27.778013965797602</v>
      </c>
      <c r="H4894">
        <v>-4.8492420129554299</v>
      </c>
      <c r="I4894">
        <v>-11.0356850113716</v>
      </c>
      <c r="J4894">
        <v>-2.0261382441549598</v>
      </c>
      <c r="K4894">
        <v>999.99049677611197</v>
      </c>
      <c r="L4894">
        <v>999.99058360692504</v>
      </c>
      <c r="N4894">
        <v>0.75257358738038804</v>
      </c>
      <c r="O4894">
        <v>1.8010180101801101</v>
      </c>
      <c r="P4894">
        <v>0.23957497995188401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705</v>
      </c>
      <c r="F4895">
        <v>73.36</v>
      </c>
      <c r="G4895">
        <v>35.5345416886992</v>
      </c>
      <c r="H4895">
        <v>-5.6003149743288301</v>
      </c>
      <c r="I4895">
        <v>18.598525979969502</v>
      </c>
      <c r="J4895">
        <v>-4.02587337857425</v>
      </c>
      <c r="K4895">
        <v>72.747097590922195</v>
      </c>
      <c r="L4895">
        <v>62.176893986065799</v>
      </c>
      <c r="N4895">
        <v>0.34130502008117702</v>
      </c>
      <c r="O4895">
        <v>13.0043620501635</v>
      </c>
      <c r="P4895">
        <v>67.030965391621095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705</v>
      </c>
      <c r="F4896">
        <v>26.55</v>
      </c>
      <c r="G4896">
        <v>-33.058071047495702</v>
      </c>
      <c r="H4896">
        <v>4.7873443488248899</v>
      </c>
      <c r="I4896">
        <v>-4.0223839231007696</v>
      </c>
      <c r="J4896">
        <v>2.5706673655061101</v>
      </c>
      <c r="K4896">
        <v>24.790445908067401</v>
      </c>
      <c r="L4896">
        <v>23.9506859385999</v>
      </c>
      <c r="N4896">
        <v>3.8792417014806899</v>
      </c>
      <c r="O4896">
        <v>16.760828625235401</v>
      </c>
      <c r="P4896">
        <v>22.068965517241299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705</v>
      </c>
      <c r="F4897">
        <v>79.78</v>
      </c>
      <c r="G4897">
        <v>-27.438434038744401</v>
      </c>
      <c r="H4897">
        <v>-0.43379453700974901</v>
      </c>
      <c r="I4897">
        <v>-7.6018808311840005E-2</v>
      </c>
      <c r="J4897">
        <v>-1.7382127750118E-2</v>
      </c>
      <c r="K4897">
        <v>75.944966095784693</v>
      </c>
      <c r="L4897">
        <v>71.439766143091205</v>
      </c>
      <c r="N4897">
        <v>1.4531834578198499</v>
      </c>
      <c r="O4897">
        <v>4.0360992730007403</v>
      </c>
      <c r="P4897">
        <v>26.574646993495101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705</v>
      </c>
      <c r="F4898">
        <v>20.85</v>
      </c>
      <c r="G4898">
        <v>2.9511853570439399</v>
      </c>
      <c r="H4898">
        <v>-0.70338786710128198</v>
      </c>
      <c r="I4898">
        <v>3.12331630268881</v>
      </c>
      <c r="J4898">
        <v>-1.6409673245593801</v>
      </c>
      <c r="K4898">
        <v>19.935509090902201</v>
      </c>
      <c r="L4898">
        <v>18.290904795648999</v>
      </c>
      <c r="N4898">
        <v>1.56377391901414</v>
      </c>
      <c r="O4898">
        <v>8.87290167865706</v>
      </c>
      <c r="P4898">
        <v>32.971938775510097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1291</v>
      </c>
      <c r="F4899">
        <v>1000.01</v>
      </c>
      <c r="G4899">
        <v>-27.778013965797602</v>
      </c>
      <c r="H4899">
        <v>-4.8482420129554296</v>
      </c>
      <c r="I4899">
        <v>-11.0336849913714</v>
      </c>
      <c r="J4899">
        <v>-2.0251382441549599</v>
      </c>
      <c r="K4899">
        <v>1000.00042004493</v>
      </c>
      <c r="L4899">
        <v>1000.03805</v>
      </c>
      <c r="N4899">
        <v>0.90784399507421099</v>
      </c>
      <c r="O4899">
        <v>1.99898001019989</v>
      </c>
      <c r="P4899">
        <v>2.04183673469386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1005</v>
      </c>
      <c r="F4900">
        <v>220.22</v>
      </c>
      <c r="G4900">
        <v>-27.778013965797602</v>
      </c>
      <c r="H4900">
        <v>-4.8492420129554299</v>
      </c>
      <c r="I4900">
        <v>-11.0356850113716</v>
      </c>
      <c r="O4900">
        <v>0</v>
      </c>
      <c r="P4900">
        <v>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705</v>
      </c>
      <c r="F4901">
        <v>207.54</v>
      </c>
      <c r="G4901">
        <v>9.6747974786688999</v>
      </c>
      <c r="H4901">
        <v>-0.50250834461372595</v>
      </c>
      <c r="I4901">
        <v>12.126145147075899</v>
      </c>
      <c r="J4901">
        <v>-2.2136021933954799</v>
      </c>
      <c r="K4901">
        <v>196.09338687215299</v>
      </c>
      <c r="L4901">
        <v>173.42965000000001</v>
      </c>
      <c r="N4901">
        <v>1.30950846044893</v>
      </c>
      <c r="O4901">
        <v>4.0715042883299599</v>
      </c>
      <c r="P4901">
        <v>46.598855689764697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705</v>
      </c>
      <c r="F4902">
        <v>242.41</v>
      </c>
      <c r="G4902">
        <v>-7.1039797164945302</v>
      </c>
      <c r="H4902">
        <v>-1.7372891872334</v>
      </c>
      <c r="I4902">
        <v>-9.2893249357910407E-2</v>
      </c>
      <c r="J4902">
        <v>-1.2987279090416499</v>
      </c>
      <c r="K4902">
        <v>231.95032824125801</v>
      </c>
      <c r="N4902">
        <v>1.0495113547716</v>
      </c>
      <c r="O4902">
        <v>15.8863083206138</v>
      </c>
      <c r="P4902">
        <v>28.259259259259199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705</v>
      </c>
      <c r="F4903">
        <v>22.59</v>
      </c>
      <c r="G4903">
        <v>1.67757342675253</v>
      </c>
      <c r="H4903">
        <v>-1.3914273518212701</v>
      </c>
      <c r="I4903">
        <v>5.7085010351399799</v>
      </c>
      <c r="J4903">
        <v>-2.2928049108216202</v>
      </c>
      <c r="K4903">
        <v>21.550040038114499</v>
      </c>
      <c r="N4903">
        <v>1.7347818225824001</v>
      </c>
      <c r="O4903">
        <v>8.4550686144311697</v>
      </c>
      <c r="P4903">
        <v>38.588957055214699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705</v>
      </c>
      <c r="F4904">
        <v>79.77</v>
      </c>
      <c r="G4904">
        <v>-7.5156892258609203</v>
      </c>
      <c r="H4904">
        <v>-1.00915784672715</v>
      </c>
      <c r="I4904">
        <v>-0.182433204812435</v>
      </c>
      <c r="J4904">
        <v>-0.79536901338573895</v>
      </c>
      <c r="K4904">
        <v>76.030546383292005</v>
      </c>
      <c r="N4904">
        <v>0.93788387224625902</v>
      </c>
      <c r="O4904">
        <v>2.7955371693619102</v>
      </c>
      <c r="P4904">
        <v>28.103420587762901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101.75</v>
      </c>
      <c r="G4905">
        <v>-28.0231120050132</v>
      </c>
      <c r="H4905">
        <v>-4.8492420129554299</v>
      </c>
      <c r="I4905">
        <v>-11.0356850113716</v>
      </c>
      <c r="J4905">
        <v>-2.0261382441549598</v>
      </c>
      <c r="K4905">
        <v>101.750066461115</v>
      </c>
      <c r="O4905">
        <v>0.24570024570025301</v>
      </c>
      <c r="P4905">
        <v>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705</v>
      </c>
      <c r="F4906">
        <v>27.34</v>
      </c>
      <c r="G4906">
        <v>35.8365880689121</v>
      </c>
      <c r="H4906">
        <v>-1.71716654125733</v>
      </c>
      <c r="I4906">
        <v>21.811739672787699</v>
      </c>
      <c r="J4906">
        <v>-3.3618783163571302</v>
      </c>
      <c r="K4906">
        <v>25.8069213648592</v>
      </c>
      <c r="N4906">
        <v>1.44531397775798</v>
      </c>
      <c r="O4906">
        <v>4.7915142648134497</v>
      </c>
      <c r="P4906">
        <v>65.096618357487898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705</v>
      </c>
      <c r="F4907">
        <v>36.6</v>
      </c>
      <c r="G4907">
        <v>-9.1009711642411801</v>
      </c>
      <c r="H4907">
        <v>-8.5945695012706602E-2</v>
      </c>
      <c r="I4907">
        <v>-9.2276182519835999</v>
      </c>
      <c r="J4907">
        <v>-0.208472808199266</v>
      </c>
      <c r="K4907">
        <v>34.889037649414902</v>
      </c>
      <c r="N4907">
        <v>1.1573617191313901</v>
      </c>
      <c r="O4907">
        <v>9.2896174863387806</v>
      </c>
      <c r="P4907">
        <v>20.3947368421052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1291</v>
      </c>
      <c r="F4908">
        <v>999.99</v>
      </c>
      <c r="G4908">
        <v>-27.778013965797602</v>
      </c>
      <c r="H4908">
        <v>-4.8502420129554302</v>
      </c>
      <c r="I4908">
        <v>-11.0356850113716</v>
      </c>
      <c r="J4908">
        <v>-2.0271382441549601</v>
      </c>
      <c r="K4908">
        <v>1000.00007900779</v>
      </c>
      <c r="N4908">
        <v>1.06241728212833</v>
      </c>
      <c r="O4908">
        <v>2.0000200001923899E-3</v>
      </c>
      <c r="P4908">
        <v>0.50150753768845002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1621</v>
      </c>
      <c r="F4909">
        <v>73.099999999999994</v>
      </c>
      <c r="G4909">
        <v>-15.316475504259101</v>
      </c>
      <c r="H4909">
        <v>-4.1605367787956498</v>
      </c>
      <c r="I4909">
        <v>2.0346939522787602</v>
      </c>
      <c r="J4909">
        <v>-2.7729135326817902</v>
      </c>
      <c r="K4909">
        <v>72.947912461009906</v>
      </c>
      <c r="N4909">
        <v>0.366151820453058</v>
      </c>
      <c r="O4909">
        <v>5.1299589603282998</v>
      </c>
      <c r="P4909">
        <v>37.664783427495202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705</v>
      </c>
      <c r="F4910">
        <v>89.07</v>
      </c>
      <c r="G4910">
        <v>-12.3275927085066</v>
      </c>
      <c r="H4910">
        <v>-8.61349238938047</v>
      </c>
      <c r="I4910">
        <v>5.2892464239163299</v>
      </c>
      <c r="J4910">
        <v>-4.3405487245042904</v>
      </c>
      <c r="K4910">
        <v>88.349161811022796</v>
      </c>
      <c r="N4910">
        <v>0.60049761160624504</v>
      </c>
      <c r="O4910">
        <v>9.9921410126866608</v>
      </c>
      <c r="P4910">
        <v>25.965210012728001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1621</v>
      </c>
      <c r="F4911">
        <v>70.3</v>
      </c>
      <c r="G4911">
        <v>-14.299402182101</v>
      </c>
      <c r="H4911">
        <v>-5.6200899456814302</v>
      </c>
      <c r="I4911">
        <v>0.46312545651099402</v>
      </c>
      <c r="J4911">
        <v>-2.3078283850000298</v>
      </c>
      <c r="K4911">
        <v>70.619141027896504</v>
      </c>
      <c r="N4911">
        <v>0.31252563384669002</v>
      </c>
      <c r="O4911">
        <v>7.5391180654338497</v>
      </c>
      <c r="P4911">
        <v>30.185185185185102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227</v>
      </c>
      <c r="F4912">
        <v>100.5</v>
      </c>
      <c r="G4912">
        <v>-27.278013965797602</v>
      </c>
      <c r="I4912">
        <v>-10.5356850113716</v>
      </c>
      <c r="N4912">
        <v>1.0909090909090899</v>
      </c>
      <c r="O4912">
        <v>6.4676616915422898</v>
      </c>
      <c r="P4912">
        <v>0.49999999999998901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1621</v>
      </c>
      <c r="F4913">
        <v>7.07</v>
      </c>
      <c r="G4913">
        <v>-28.200549177065199</v>
      </c>
      <c r="H4913">
        <v>-6.2381309018443298</v>
      </c>
      <c r="I4913">
        <v>-11.4582202226392</v>
      </c>
      <c r="J4913">
        <v>-2.16678522024498</v>
      </c>
      <c r="K4913">
        <v>7.06940407510608</v>
      </c>
      <c r="N4913">
        <v>0.77636159737416299</v>
      </c>
      <c r="O4913">
        <v>20.226308345120199</v>
      </c>
      <c r="P4913">
        <v>17.8333333333333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705</v>
      </c>
      <c r="F4914">
        <v>8.64</v>
      </c>
      <c r="G4914">
        <v>-20.847320896490601</v>
      </c>
      <c r="H4914">
        <v>-7.5428447065581299</v>
      </c>
      <c r="I4914">
        <v>-4.1049919420647001</v>
      </c>
      <c r="J4914">
        <v>-4.1706077701143203</v>
      </c>
      <c r="K4914">
        <v>8.5599120345267892</v>
      </c>
      <c r="N4914">
        <v>1.0686060036377401</v>
      </c>
      <c r="O4914">
        <v>19.4444444444444</v>
      </c>
      <c r="P4914">
        <v>28.189910979228401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1291</v>
      </c>
      <c r="F4915">
        <v>102.93</v>
      </c>
      <c r="G4915">
        <v>-25.073962878190301</v>
      </c>
      <c r="H4915">
        <v>-4.3414295129554397</v>
      </c>
      <c r="I4915">
        <v>-8.3316339237643593</v>
      </c>
      <c r="J4915">
        <v>-1.9094067266452299</v>
      </c>
      <c r="K4915">
        <v>102.305840989156</v>
      </c>
      <c r="N4915">
        <v>0.799166339315181</v>
      </c>
      <c r="O4915">
        <v>2.7397260273972401</v>
      </c>
      <c r="P4915">
        <v>4.6568378240976198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705</v>
      </c>
      <c r="F4916">
        <v>53.07</v>
      </c>
      <c r="G4916">
        <v>-11.472951506888901</v>
      </c>
      <c r="H4916">
        <v>2.0800509163374898</v>
      </c>
      <c r="I4916">
        <v>5.2693774475369697</v>
      </c>
      <c r="J4916">
        <v>0.63096028183417097</v>
      </c>
      <c r="K4916">
        <v>49.785078769725502</v>
      </c>
      <c r="N4916">
        <v>4.9963340522433599</v>
      </c>
      <c r="O4916">
        <v>13.0582249858677</v>
      </c>
      <c r="P4916">
        <v>18.831168831168799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705</v>
      </c>
      <c r="F4917">
        <v>240.63</v>
      </c>
      <c r="G4917">
        <v>-17.219778266279999</v>
      </c>
      <c r="H4917">
        <v>-1.42467332700395</v>
      </c>
      <c r="I4917">
        <v>-0.47744931185406903</v>
      </c>
      <c r="J4917">
        <v>-0.48944002281947602</v>
      </c>
      <c r="K4917">
        <v>230.28056907696001</v>
      </c>
      <c r="N4917">
        <v>0.18088594818346801</v>
      </c>
      <c r="O4917">
        <v>6.8611561318206302</v>
      </c>
      <c r="P4917">
        <v>11.900111607142801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705</v>
      </c>
      <c r="F4918">
        <v>364.27</v>
      </c>
      <c r="G4918">
        <v>-27.739566158695698</v>
      </c>
      <c r="H4918">
        <v>-1.04918355051755</v>
      </c>
      <c r="I4918">
        <v>-10.9972372042697</v>
      </c>
      <c r="J4918">
        <v>-0.87821902576545896</v>
      </c>
      <c r="K4918">
        <v>347.59323940762101</v>
      </c>
      <c r="N4918">
        <v>0.911538877273387</v>
      </c>
      <c r="O4918">
        <v>18.593351085733101</v>
      </c>
      <c r="P4918">
        <v>13.2398657050484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1291</v>
      </c>
      <c r="F4919">
        <v>23.29</v>
      </c>
      <c r="G4919">
        <v>-41.9637177240879</v>
      </c>
      <c r="H4919">
        <v>-5.0630085798643698</v>
      </c>
      <c r="I4919">
        <v>-25.2213887696619</v>
      </c>
      <c r="J4919">
        <v>-2.2399048110639002</v>
      </c>
      <c r="K4919">
        <v>23.2226813218724</v>
      </c>
      <c r="N4919">
        <v>1.01318969148341</v>
      </c>
      <c r="O4919">
        <v>17.217689995706301</v>
      </c>
      <c r="P4919">
        <v>7.8240740740740602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1291</v>
      </c>
      <c r="F4920">
        <v>56.15</v>
      </c>
      <c r="G4920">
        <v>-38.4951391049294</v>
      </c>
      <c r="H4920">
        <v>-4.04206712506305</v>
      </c>
      <c r="I4920">
        <v>-21.7528101505034</v>
      </c>
      <c r="J4920">
        <v>-1.84788512472536</v>
      </c>
      <c r="K4920">
        <v>56.494127195609899</v>
      </c>
      <c r="N4920">
        <v>0.33771161704611702</v>
      </c>
      <c r="O4920">
        <v>17.7916295636687</v>
      </c>
      <c r="P4920">
        <v>5.54511278195488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705</v>
      </c>
      <c r="F4921">
        <v>73.709999999999994</v>
      </c>
      <c r="G4921">
        <v>-18.1557653042866</v>
      </c>
      <c r="H4921">
        <v>-2.96371112234297</v>
      </c>
      <c r="I4921">
        <v>-1.4134363498606299</v>
      </c>
      <c r="J4921">
        <v>-0.70964888245284097</v>
      </c>
      <c r="K4921">
        <v>73.209957452312807</v>
      </c>
      <c r="N4921">
        <v>0.61684050213160202</v>
      </c>
      <c r="O4921">
        <v>10.771944105277401</v>
      </c>
      <c r="P4921">
        <v>12.706422018348499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705</v>
      </c>
      <c r="F4922">
        <v>124.66</v>
      </c>
      <c r="G4922">
        <v>-21.648267669185898</v>
      </c>
      <c r="H4922">
        <v>-1.81391277095842</v>
      </c>
      <c r="I4922">
        <v>-4.90593871476002</v>
      </c>
      <c r="J4922">
        <v>-2.05027922749768</v>
      </c>
      <c r="K4922">
        <v>121.895815876464</v>
      </c>
      <c r="N4922">
        <v>1.3133952796877899</v>
      </c>
      <c r="O4922">
        <v>5.8880154018931403</v>
      </c>
      <c r="P4922">
        <v>8.4943429068755396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379</v>
      </c>
      <c r="F4923">
        <v>103.75</v>
      </c>
      <c r="G4923">
        <v>-28.018398581182201</v>
      </c>
      <c r="H4923">
        <v>-4.6076961192356301</v>
      </c>
      <c r="I4923">
        <v>-11.2760696267562</v>
      </c>
      <c r="N4923">
        <v>0.375</v>
      </c>
      <c r="O4923">
        <v>0.24096385542169399</v>
      </c>
      <c r="P4923">
        <v>3.3881415047334298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705</v>
      </c>
      <c r="F4924">
        <v>54.91</v>
      </c>
      <c r="G4924">
        <v>-14.4680676182945</v>
      </c>
      <c r="H4924">
        <v>2.78537337165994</v>
      </c>
      <c r="I4924">
        <v>2.2742613361314401</v>
      </c>
      <c r="J4924">
        <v>-1.0883564587627199</v>
      </c>
      <c r="K4924">
        <v>51.834691600507597</v>
      </c>
      <c r="N4924">
        <v>0.84053290839684003</v>
      </c>
      <c r="O4924">
        <v>4.6621744673101402</v>
      </c>
      <c r="P4924">
        <v>24.512471655328699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F4925">
        <v>73</v>
      </c>
      <c r="G4925">
        <v>-59.233413026830398</v>
      </c>
      <c r="H4925">
        <v>3.0771557223594801</v>
      </c>
      <c r="I4925">
        <v>-42.491084072404497</v>
      </c>
      <c r="J4925">
        <v>-8.6968848781818906</v>
      </c>
      <c r="K4925">
        <v>75.442846858323605</v>
      </c>
      <c r="N4925">
        <v>1.1913926246511599</v>
      </c>
      <c r="O4925">
        <v>58.698630136986203</v>
      </c>
      <c r="P4925">
        <v>37.735849056603698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F4926">
        <v>198</v>
      </c>
      <c r="G4926">
        <v>-21.753917580255401</v>
      </c>
      <c r="H4926">
        <v>13.4239691047264</v>
      </c>
      <c r="I4926">
        <v>-5.0115886258294697</v>
      </c>
      <c r="J4926">
        <v>-4.4889521919725697</v>
      </c>
      <c r="K4926">
        <v>182.40079878743799</v>
      </c>
      <c r="N4926">
        <v>0.70759068486774201</v>
      </c>
      <c r="O4926">
        <v>13.636363636363599</v>
      </c>
      <c r="P4926">
        <v>74.680194089104504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705</v>
      </c>
      <c r="F4927">
        <v>50.57</v>
      </c>
      <c r="G4927">
        <v>-14.974088023348299</v>
      </c>
      <c r="H4927">
        <v>2.3297053554656002</v>
      </c>
      <c r="I4927">
        <v>1.7682409310776099</v>
      </c>
      <c r="J4927">
        <v>-1.7701319424613899</v>
      </c>
      <c r="K4927">
        <v>47.655605282807102</v>
      </c>
      <c r="N4927">
        <v>0.85804448593485605</v>
      </c>
      <c r="O4927">
        <v>2.4124975281787502</v>
      </c>
      <c r="P4927">
        <v>28.873598369011098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1621</v>
      </c>
      <c r="F4928">
        <v>11.42</v>
      </c>
      <c r="G4928">
        <v>-14.708707035104499</v>
      </c>
      <c r="H4928">
        <v>-6.13900985474391</v>
      </c>
      <c r="I4928">
        <v>2.0336219193214302</v>
      </c>
      <c r="J4928">
        <v>-2.5460689200648301</v>
      </c>
      <c r="K4928">
        <v>11.420438078740499</v>
      </c>
      <c r="N4928">
        <v>0.70800917791419904</v>
      </c>
      <c r="O4928">
        <v>11.908931698773999</v>
      </c>
      <c r="P4928">
        <v>14.1999999999999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F4929">
        <v>155</v>
      </c>
      <c r="G4929">
        <v>-42.659946969641602</v>
      </c>
      <c r="H4929">
        <v>-6.9471441108575398</v>
      </c>
      <c r="I4929">
        <v>-25.917618015215599</v>
      </c>
      <c r="J4929">
        <v>-5.6556751653064001</v>
      </c>
      <c r="K4929">
        <v>154.49406024059499</v>
      </c>
      <c r="N4929">
        <v>0.78717715075724204</v>
      </c>
      <c r="O4929">
        <v>17.4838709677419</v>
      </c>
      <c r="P4929">
        <v>14.6025878003696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F4930">
        <v>16.739999999999998</v>
      </c>
      <c r="G4930">
        <v>-74.903724641729298</v>
      </c>
      <c r="H4930">
        <v>-17.905770277087498</v>
      </c>
      <c r="I4930">
        <v>-58.161395687303397</v>
      </c>
      <c r="J4930">
        <v>-2.59822062401767</v>
      </c>
      <c r="K4930">
        <v>18.599290463514699</v>
      </c>
      <c r="N4930">
        <v>0.52124841102699804</v>
      </c>
      <c r="O4930">
        <v>89.127837514934299</v>
      </c>
      <c r="P4930">
        <v>7.7220077220077199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F4931">
        <v>4.05</v>
      </c>
      <c r="G4931">
        <v>-62.978013965797601</v>
      </c>
      <c r="I4931">
        <v>-46.235685011371601</v>
      </c>
      <c r="N4931">
        <v>0.79952527328269296</v>
      </c>
      <c r="O4931">
        <v>54.320987654320902</v>
      </c>
      <c r="P4931">
        <v>20.8955223880596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F4932">
        <v>9.1300000000000008</v>
      </c>
      <c r="G4932">
        <v>-63.797635549539699</v>
      </c>
      <c r="H4932">
        <v>-2.3406901315415101</v>
      </c>
      <c r="I4932">
        <v>-47.055306595113699</v>
      </c>
      <c r="J4932">
        <v>-6.8938631118798197</v>
      </c>
      <c r="K4932">
        <v>8.9025795383787507</v>
      </c>
      <c r="N4932">
        <v>0.699464443048461</v>
      </c>
      <c r="O4932">
        <v>56.2979189485213</v>
      </c>
      <c r="P4932">
        <v>60.175438596491198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1005</v>
      </c>
      <c r="F4933">
        <v>106.5</v>
      </c>
      <c r="G4933">
        <v>-24.430124591707301</v>
      </c>
      <c r="H4933">
        <v>-3.5869033645120001</v>
      </c>
      <c r="I4933">
        <v>-7.68779563728138</v>
      </c>
      <c r="J4933">
        <v>-1.3751948479285401</v>
      </c>
      <c r="K4933">
        <v>106.443685411545</v>
      </c>
      <c r="N4933">
        <v>0.41032647569474701</v>
      </c>
      <c r="O4933">
        <v>5.0704225352112804</v>
      </c>
      <c r="P4933">
        <v>5.3412462908011902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705</v>
      </c>
      <c r="F4934">
        <v>17.09</v>
      </c>
      <c r="G4934">
        <v>-6.1410032896410298</v>
      </c>
      <c r="H4934">
        <v>5.4632579870445497</v>
      </c>
      <c r="I4934">
        <v>10.6013256647849</v>
      </c>
      <c r="J4934">
        <v>0.88931365088876901</v>
      </c>
      <c r="K4934">
        <v>16.0550939332235</v>
      </c>
      <c r="N4934">
        <v>2.7849031699080502</v>
      </c>
      <c r="O4934">
        <v>4.2129900526623798</v>
      </c>
      <c r="P4934">
        <v>31.4615384615384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705</v>
      </c>
      <c r="F4935">
        <v>110.24</v>
      </c>
      <c r="G4935">
        <v>8.0951471455929097E-2</v>
      </c>
      <c r="H4935">
        <v>3.39347643364649</v>
      </c>
      <c r="I4935">
        <v>16.823280425881801</v>
      </c>
      <c r="J4935">
        <v>-3.66707340074958</v>
      </c>
      <c r="K4935">
        <v>103.10655133833301</v>
      </c>
      <c r="N4935">
        <v>1.62817573478094</v>
      </c>
      <c r="O4935">
        <v>5.0344702467343998</v>
      </c>
      <c r="P4935">
        <v>29.2379835873388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705</v>
      </c>
      <c r="F4936">
        <v>1016.97</v>
      </c>
      <c r="G4936">
        <v>-26.334622444600502</v>
      </c>
      <c r="H4936">
        <v>-4.61695053162771</v>
      </c>
      <c r="I4936">
        <v>-9.5922934901746206</v>
      </c>
      <c r="J4936">
        <v>-2.19744023775575</v>
      </c>
      <c r="K4936">
        <v>1010.96157113626</v>
      </c>
      <c r="O4936">
        <v>0.68143603056136604</v>
      </c>
      <c r="P4936">
        <v>1.7468559594201201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705</v>
      </c>
      <c r="F4937">
        <v>10.58</v>
      </c>
      <c r="G4937">
        <v>-31.683554383599599</v>
      </c>
      <c r="H4937">
        <v>-11.0659382829376</v>
      </c>
      <c r="I4937">
        <v>-14.941225429173601</v>
      </c>
      <c r="J4937">
        <v>-4.0669545706855601</v>
      </c>
      <c r="O4937">
        <v>9.6408317580340199</v>
      </c>
      <c r="P4937">
        <v>14.254859611231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F4938">
        <v>10.74</v>
      </c>
      <c r="G4938">
        <v>38.475856003242598</v>
      </c>
      <c r="H4938">
        <v>53.509891113979499</v>
      </c>
      <c r="I4938">
        <v>55.218184957668598</v>
      </c>
      <c r="J4938">
        <v>19.326174923104801</v>
      </c>
      <c r="O4938">
        <v>0</v>
      </c>
      <c r="P4938">
        <v>93.513513513513502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705</v>
      </c>
      <c r="F4939">
        <v>51.4</v>
      </c>
      <c r="G4939">
        <v>-24.3366776808308</v>
      </c>
      <c r="H4939">
        <v>0.964004898124174</v>
      </c>
      <c r="I4939">
        <v>-7.5943487264048404</v>
      </c>
      <c r="J4939">
        <v>-1.5645997826164899</v>
      </c>
      <c r="O4939">
        <v>4.4747081712062302</v>
      </c>
      <c r="P4939">
        <v>12.9670329670329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584</v>
      </c>
      <c r="F4940">
        <v>2.1</v>
      </c>
      <c r="G4940">
        <v>-27.778013965797602</v>
      </c>
      <c r="H4940">
        <v>-4.8492420129554299</v>
      </c>
      <c r="I4940">
        <v>-11.0356850113716</v>
      </c>
      <c r="J4940">
        <v>-2.0261382441549598</v>
      </c>
      <c r="O4940">
        <v>0</v>
      </c>
      <c r="P4940">
        <v>0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124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1291</v>
      </c>
      <c r="F4942">
        <v>1000</v>
      </c>
      <c r="G4942">
        <v>-27.7770139557975</v>
      </c>
      <c r="H4942">
        <v>-4.8512419929556296</v>
      </c>
      <c r="I4942">
        <v>-11.0346850013715</v>
      </c>
      <c r="J4942">
        <v>-2.0261382441549598</v>
      </c>
      <c r="O4942">
        <v>1.79800000000001</v>
      </c>
      <c r="P4942">
        <v>0.215463245978853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F4943">
        <v>20.350000000000001</v>
      </c>
      <c r="G4943">
        <v>-15.2227042312843</v>
      </c>
      <c r="H4943">
        <v>6.0456996212858103</v>
      </c>
      <c r="I4943">
        <v>1.51962472314165</v>
      </c>
      <c r="J4943">
        <v>2.97386175584503</v>
      </c>
      <c r="O4943">
        <v>0.88452088452088895</v>
      </c>
      <c r="P4943">
        <v>24.388753056234702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705</v>
      </c>
      <c r="F4944">
        <v>10.23</v>
      </c>
      <c r="G4944">
        <v>-27.284917318854799</v>
      </c>
      <c r="H4944">
        <v>-12.212878376591799</v>
      </c>
      <c r="I4944">
        <v>-10.148111046874501</v>
      </c>
      <c r="J4944">
        <v>-2.3196803185189601</v>
      </c>
      <c r="O4944">
        <v>17.204301075268798</v>
      </c>
      <c r="P4944">
        <v>2.30000000000001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705</v>
      </c>
      <c r="F4945">
        <v>10.210000000000001</v>
      </c>
      <c r="G4945">
        <v>-27.186880960871399</v>
      </c>
      <c r="H4945">
        <v>-17.203165218297599</v>
      </c>
      <c r="I4945">
        <v>-10.4445520064455</v>
      </c>
      <c r="J4945">
        <v>-0.28195219764333701</v>
      </c>
      <c r="O4945">
        <v>17.335945151811899</v>
      </c>
      <c r="P4945">
        <v>1.28968253968255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705</v>
      </c>
      <c r="F4946">
        <v>52.15</v>
      </c>
      <c r="G4946">
        <v>-26.2200782306466</v>
      </c>
      <c r="H4946">
        <v>-2.5831176666451601</v>
      </c>
      <c r="I4946">
        <v>-9.4777492762207096</v>
      </c>
      <c r="J4946">
        <v>0.23998610215531099</v>
      </c>
      <c r="O4946">
        <v>2.3202301054649999</v>
      </c>
      <c r="P4946">
        <v>4.0502793296089301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F4947">
        <v>157.1</v>
      </c>
      <c r="G4947">
        <v>-22.7786823256425</v>
      </c>
      <c r="H4947">
        <v>0.14724921511474001</v>
      </c>
      <c r="I4947">
        <v>-6.0363533712165802</v>
      </c>
      <c r="J4947">
        <v>2.9703529839152099</v>
      </c>
      <c r="O4947">
        <v>0</v>
      </c>
      <c r="P4947">
        <v>10.2456140350877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F4948">
        <v>88.95</v>
      </c>
      <c r="G4948">
        <v>-26.9276738297431</v>
      </c>
      <c r="H4948">
        <v>0.150757987044565</v>
      </c>
      <c r="I4948">
        <v>-10.185344875317201</v>
      </c>
      <c r="J4948">
        <v>2.9738617558450402</v>
      </c>
      <c r="O4948">
        <v>3.26025857223157</v>
      </c>
      <c r="P4948">
        <v>8.4756097560975494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F4949">
        <v>98.4</v>
      </c>
      <c r="G4949">
        <v>-32.751456747062598</v>
      </c>
      <c r="H4949">
        <v>-6.2301943939078201</v>
      </c>
      <c r="I4949">
        <v>-16.009127792636701</v>
      </c>
      <c r="J4949">
        <v>-3.4070906251073398</v>
      </c>
      <c r="O4949">
        <v>10.772357723577199</v>
      </c>
      <c r="P4949">
        <v>0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40.130000000000003</v>
      </c>
      <c r="G4950">
        <v>-22.780630396985401</v>
      </c>
      <c r="H4950">
        <v>0.150757987044563</v>
      </c>
      <c r="I4950">
        <v>-6.0383014425594803</v>
      </c>
      <c r="J4950">
        <v>2.97386175584503</v>
      </c>
      <c r="O4950">
        <v>0</v>
      </c>
      <c r="P4950">
        <v>14.6571428571428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F4951">
        <v>126.68</v>
      </c>
      <c r="G4951">
        <v>-32.779888731451798</v>
      </c>
      <c r="H4951">
        <v>0.15075798704455701</v>
      </c>
      <c r="I4951">
        <v>-16.037559777025901</v>
      </c>
      <c r="J4951">
        <v>2.97386175584503</v>
      </c>
      <c r="O4951">
        <v>5.7783391221976501</v>
      </c>
      <c r="P4951">
        <v>0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F4952">
        <v>327.5</v>
      </c>
      <c r="G4952">
        <v>-30.110114645745099</v>
      </c>
      <c r="H4952">
        <v>-4.9505349879897</v>
      </c>
      <c r="I4952">
        <v>-13.367785691319099</v>
      </c>
      <c r="J4952">
        <v>-2.1274312191892299</v>
      </c>
      <c r="O4952">
        <v>11.664122137404499</v>
      </c>
      <c r="P4952">
        <v>5.6451612903225703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F4953">
        <v>213.85</v>
      </c>
      <c r="G4953">
        <v>-27.778013965797602</v>
      </c>
      <c r="I4953">
        <v>-11.0356850113716</v>
      </c>
      <c r="O4953">
        <v>0</v>
      </c>
      <c r="P4953">
        <v>0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F4954">
        <v>252</v>
      </c>
      <c r="I4954">
        <v>-11.0356850113716</v>
      </c>
      <c r="O4954">
        <v>0</v>
      </c>
      <c r="P4954">
        <v>5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F4955">
        <v>107.73</v>
      </c>
      <c r="G4955">
        <v>-27.778013965797602</v>
      </c>
      <c r="I4955">
        <v>-11.0356850113716</v>
      </c>
      <c r="O4955">
        <v>0</v>
      </c>
      <c r="P4955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Price_Filter_27_06_2024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2024-06-27T15:09:06Z</dcterms:created>
  <dcterms:modified xsi:type="dcterms:W3CDTF">2024-10-22T03:35:09Z</dcterms:modified>
</cp:coreProperties>
</file>